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 firstSheet="33" activeTab="40"/>
  </bookViews>
  <sheets>
    <sheet name="Identificação-Jan" sheetId="1" r:id="rId1"/>
    <sheet name="Identificação-Fev" sheetId="2" r:id="rId2"/>
    <sheet name="Identificação-Mar" sheetId="3" r:id="rId3"/>
    <sheet name="Identificação-Abr" sheetId="4" r:id="rId4"/>
    <sheet name="Identificação-Mai" sheetId="5" r:id="rId5"/>
    <sheet name="Identificação-Jun" sheetId="6" r:id="rId6"/>
    <sheet name="Identificação-Jul" sheetId="7" r:id="rId7"/>
    <sheet name="Identificação-Ago" sheetId="8" r:id="rId8"/>
    <sheet name="Identificação-Set" sheetId="9" r:id="rId9"/>
    <sheet name="Identificação-Out" sheetId="33" r:id="rId10"/>
    <sheet name="Identificação - Nov" sheetId="36" r:id="rId11"/>
    <sheet name="Identificação - Dez" sheetId="39" r:id="rId12"/>
    <sheet name="Remuneração-Jan" sheetId="10" r:id="rId13"/>
    <sheet name="Remuneração-Fev" sheetId="11" r:id="rId14"/>
    <sheet name="Remuneração-Mar" sheetId="12" r:id="rId15"/>
    <sheet name="Remuneração-Abr" sheetId="13" r:id="rId16"/>
    <sheet name="Remuneração-Mai" sheetId="14" r:id="rId17"/>
    <sheet name="Remuneração-Jun" sheetId="15" r:id="rId18"/>
    <sheet name="Remuneração-Jul" sheetId="16" r:id="rId19"/>
    <sheet name="Remuneração-Ago" sheetId="17" r:id="rId20"/>
    <sheet name="Remuneração-Set" sheetId="18" r:id="rId21"/>
    <sheet name="Remuneração-Out" sheetId="34" r:id="rId22"/>
    <sheet name="Remuneração-Nov" sheetId="37" r:id="rId23"/>
    <sheet name="Remuneração-Dez" sheetId="40" r:id="rId24"/>
    <sheet name="Benefícios-Jan" sheetId="19" r:id="rId25"/>
    <sheet name="Benefícios-Fev" sheetId="20" r:id="rId26"/>
    <sheet name="Benefícios-Mar" sheetId="21" r:id="rId27"/>
    <sheet name="Benefícios-Abril" sheetId="22" r:id="rId28"/>
    <sheet name="Benefícios-Mai" sheetId="23" r:id="rId29"/>
    <sheet name="Beneficios-Jun" sheetId="24" r:id="rId30"/>
    <sheet name="Beneficios-Jul" sheetId="25" r:id="rId31"/>
    <sheet name="Benefícios-Ago" sheetId="26" r:id="rId32"/>
    <sheet name="Benefícios-Set" sheetId="27" r:id="rId33"/>
    <sheet name="Beneficios-Out" sheetId="35" r:id="rId34"/>
    <sheet name="Beneficios-Nov" sheetId="38" r:id="rId35"/>
    <sheet name="Benefícios-Dez" sheetId="41" r:id="rId36"/>
    <sheet name="Tipologias" sheetId="28" r:id="rId37"/>
    <sheet name="Distribuição - 2" sheetId="29" r:id="rId38"/>
    <sheet name="Escolaridade" sheetId="30" r:id="rId39"/>
    <sheet name="Composição" sheetId="31" r:id="rId40"/>
    <sheet name="Jovem" sheetId="32" r:id="rId41"/>
  </sheets>
  <calcPr calcId="162913"/>
  <extLst>
    <ext uri="GoogleSheetsCustomDataVersion1">
      <go:sheetsCustomData xmlns:go="http://customooxmlschemas.google.com/" r:id="rId42" roundtripDataSignature="AMtx7miW+8fHxx/5JrBZ/LQ4uBqRbDf2Zg=="/>
    </ext>
  </extLst>
</workbook>
</file>

<file path=xl/calcChain.xml><?xml version="1.0" encoding="utf-8"?>
<calcChain xmlns="http://schemas.openxmlformats.org/spreadsheetml/2006/main">
  <c r="F53" i="41" l="1"/>
  <c r="D53" i="41"/>
  <c r="F52" i="41"/>
  <c r="F50" i="41"/>
  <c r="G45" i="41"/>
  <c r="E45" i="41"/>
  <c r="E44" i="41"/>
  <c r="G44" i="41" s="1"/>
  <c r="G43" i="41"/>
  <c r="G42" i="41"/>
  <c r="G41" i="41"/>
  <c r="G40" i="41"/>
  <c r="G39" i="41"/>
  <c r="G38" i="41"/>
  <c r="G37" i="41"/>
  <c r="E36" i="41"/>
  <c r="G36" i="41" s="1"/>
  <c r="G35" i="41"/>
  <c r="G34" i="41"/>
  <c r="E33" i="41"/>
  <c r="G33" i="41" s="1"/>
  <c r="G32" i="41"/>
  <c r="G31" i="41"/>
  <c r="G30" i="41"/>
  <c r="G29" i="41"/>
  <c r="E28" i="41"/>
  <c r="G28" i="41" s="1"/>
  <c r="G27" i="41"/>
  <c r="G26" i="41"/>
  <c r="G25" i="41"/>
  <c r="G24" i="41"/>
  <c r="G23" i="41"/>
  <c r="G22" i="41"/>
  <c r="E21" i="41"/>
  <c r="G21" i="41" s="1"/>
  <c r="G20" i="41"/>
  <c r="G19" i="41"/>
  <c r="G18" i="41"/>
  <c r="G17" i="41"/>
  <c r="G16" i="41"/>
  <c r="G15" i="41"/>
  <c r="E15" i="41"/>
  <c r="E14" i="41"/>
  <c r="G14" i="41" s="1"/>
  <c r="G13" i="41"/>
  <c r="E13" i="41"/>
  <c r="G12" i="41"/>
  <c r="G11" i="41"/>
  <c r="G10" i="41"/>
  <c r="G9" i="41"/>
  <c r="G8" i="41"/>
  <c r="G7" i="41"/>
  <c r="G6" i="41"/>
  <c r="G5" i="41"/>
  <c r="H53" i="40" l="1"/>
  <c r="H52" i="40"/>
  <c r="H50" i="40"/>
  <c r="J45" i="40"/>
  <c r="H45" i="40"/>
  <c r="G45" i="40"/>
  <c r="E45" i="40"/>
  <c r="J44" i="40"/>
  <c r="H44" i="40"/>
  <c r="G44" i="40"/>
  <c r="H43" i="40"/>
  <c r="J43" i="40" s="1"/>
  <c r="G43" i="40"/>
  <c r="H42" i="40"/>
  <c r="G42" i="40"/>
  <c r="F42" i="40"/>
  <c r="E42" i="40"/>
  <c r="J42" i="40" s="1"/>
  <c r="H41" i="40"/>
  <c r="J41" i="40" s="1"/>
  <c r="G41" i="40"/>
  <c r="E41" i="40"/>
  <c r="G40" i="40"/>
  <c r="J40" i="40" s="1"/>
  <c r="F40" i="40"/>
  <c r="H39" i="40"/>
  <c r="G39" i="40"/>
  <c r="J39" i="40" s="1"/>
  <c r="F39" i="40"/>
  <c r="H38" i="40"/>
  <c r="G38" i="40"/>
  <c r="J38" i="40" s="1"/>
  <c r="H37" i="40"/>
  <c r="G37" i="40"/>
  <c r="E37" i="40"/>
  <c r="J37" i="40" s="1"/>
  <c r="H36" i="40"/>
  <c r="G36" i="40"/>
  <c r="E36" i="40"/>
  <c r="J36" i="40" s="1"/>
  <c r="H35" i="40"/>
  <c r="G35" i="40"/>
  <c r="J35" i="40" s="1"/>
  <c r="H34" i="40"/>
  <c r="G34" i="40"/>
  <c r="F34" i="40"/>
  <c r="E34" i="40"/>
  <c r="J34" i="40" s="1"/>
  <c r="G33" i="40"/>
  <c r="F33" i="40"/>
  <c r="E33" i="40"/>
  <c r="J33" i="40" s="1"/>
  <c r="G32" i="40"/>
  <c r="F32" i="40"/>
  <c r="E32" i="40"/>
  <c r="J32" i="40" s="1"/>
  <c r="H31" i="40"/>
  <c r="G31" i="40"/>
  <c r="F31" i="40"/>
  <c r="E31" i="40"/>
  <c r="J31" i="40" s="1"/>
  <c r="H30" i="40"/>
  <c r="G30" i="40"/>
  <c r="J30" i="40" s="1"/>
  <c r="F30" i="40"/>
  <c r="H29" i="40"/>
  <c r="G29" i="40"/>
  <c r="J29" i="40" s="1"/>
  <c r="E29" i="40"/>
  <c r="H28" i="40"/>
  <c r="G28" i="40"/>
  <c r="J28" i="40" s="1"/>
  <c r="E28" i="40"/>
  <c r="H27" i="40"/>
  <c r="G27" i="40"/>
  <c r="J27" i="40" s="1"/>
  <c r="H26" i="40"/>
  <c r="G26" i="40"/>
  <c r="J26" i="40" s="1"/>
  <c r="J25" i="40"/>
  <c r="H25" i="40"/>
  <c r="G25" i="40"/>
  <c r="H24" i="40"/>
  <c r="J24" i="40" s="1"/>
  <c r="G24" i="40"/>
  <c r="F24" i="40"/>
  <c r="E24" i="40"/>
  <c r="J23" i="40"/>
  <c r="H23" i="40"/>
  <c r="G23" i="40"/>
  <c r="H22" i="40"/>
  <c r="J22" i="40" s="1"/>
  <c r="G22" i="40"/>
  <c r="H21" i="40"/>
  <c r="G21" i="40"/>
  <c r="J21" i="40" s="1"/>
  <c r="E21" i="40"/>
  <c r="H20" i="40"/>
  <c r="G20" i="40"/>
  <c r="F20" i="40"/>
  <c r="E20" i="40"/>
  <c r="J20" i="40" s="1"/>
  <c r="H19" i="40"/>
  <c r="J19" i="40" s="1"/>
  <c r="G19" i="40"/>
  <c r="F19" i="40"/>
  <c r="H18" i="40"/>
  <c r="J18" i="40" s="1"/>
  <c r="G18" i="40"/>
  <c r="H17" i="40"/>
  <c r="G17" i="40"/>
  <c r="J17" i="40" s="1"/>
  <c r="I16" i="40"/>
  <c r="H16" i="40"/>
  <c r="G16" i="40"/>
  <c r="F16" i="40"/>
  <c r="E16" i="40"/>
  <c r="J16" i="40" s="1"/>
  <c r="H15" i="40"/>
  <c r="J15" i="40" s="1"/>
  <c r="G15" i="40"/>
  <c r="H14" i="40"/>
  <c r="G14" i="40"/>
  <c r="J14" i="40" s="1"/>
  <c r="H13" i="40"/>
  <c r="G13" i="40"/>
  <c r="J13" i="40" s="1"/>
  <c r="J12" i="40"/>
  <c r="H12" i="40"/>
  <c r="G12" i="40"/>
  <c r="F12" i="40"/>
  <c r="J11" i="40"/>
  <c r="I10" i="40"/>
  <c r="H10" i="40"/>
  <c r="G10" i="40"/>
  <c r="J10" i="40" s="1"/>
  <c r="H9" i="40"/>
  <c r="G9" i="40"/>
  <c r="E9" i="40"/>
  <c r="J9" i="40" s="1"/>
  <c r="H8" i="40"/>
  <c r="G8" i="40"/>
  <c r="E8" i="40"/>
  <c r="J8" i="40" s="1"/>
  <c r="H7" i="40"/>
  <c r="G7" i="40"/>
  <c r="F7" i="40"/>
  <c r="J7" i="40" s="1"/>
  <c r="H6" i="40"/>
  <c r="G6" i="40"/>
  <c r="E6" i="40"/>
  <c r="J6" i="40" s="1"/>
  <c r="H5" i="40"/>
  <c r="G5" i="40"/>
  <c r="E5" i="40"/>
  <c r="J5" i="40" s="1"/>
  <c r="F17" i="32" l="1"/>
  <c r="M10" i="30" l="1"/>
  <c r="BI15" i="29"/>
  <c r="BH15" i="29"/>
  <c r="BG15" i="29"/>
  <c r="BF15" i="29"/>
  <c r="BE15" i="29"/>
  <c r="F16" i="32" l="1"/>
  <c r="F14" i="32"/>
  <c r="F15" i="32"/>
  <c r="F13" i="32"/>
  <c r="L10" i="30"/>
  <c r="BD15" i="29"/>
  <c r="BC15" i="29"/>
  <c r="BB15" i="29"/>
  <c r="BA15" i="29"/>
  <c r="AZ15" i="29"/>
  <c r="F53" i="38"/>
  <c r="F52" i="38"/>
  <c r="F50" i="38"/>
  <c r="E45" i="38"/>
  <c r="G45" i="38" s="1"/>
  <c r="G44" i="38"/>
  <c r="E44" i="38"/>
  <c r="G43" i="38"/>
  <c r="G42" i="38"/>
  <c r="G41" i="38"/>
  <c r="G40" i="38"/>
  <c r="G39" i="38"/>
  <c r="G38" i="38"/>
  <c r="G37" i="38"/>
  <c r="E36" i="38"/>
  <c r="G36" i="38" s="1"/>
  <c r="G35" i="38"/>
  <c r="G34" i="38"/>
  <c r="E33" i="38"/>
  <c r="G33" i="38" s="1"/>
  <c r="G32" i="38"/>
  <c r="G31" i="38"/>
  <c r="G30" i="38"/>
  <c r="G29" i="38"/>
  <c r="G28" i="38"/>
  <c r="E28" i="38"/>
  <c r="G27" i="38"/>
  <c r="G26" i="38"/>
  <c r="G25" i="38"/>
  <c r="G24" i="38"/>
  <c r="G23" i="38"/>
  <c r="G22" i="38"/>
  <c r="G21" i="38"/>
  <c r="E21" i="38"/>
  <c r="G20" i="38"/>
  <c r="G19" i="38"/>
  <c r="G18" i="38"/>
  <c r="G17" i="38"/>
  <c r="G16" i="38"/>
  <c r="E15" i="38"/>
  <c r="G15" i="38" s="1"/>
  <c r="G14" i="38"/>
  <c r="E14" i="38"/>
  <c r="E13" i="38"/>
  <c r="G13" i="38" s="1"/>
  <c r="G12" i="38"/>
  <c r="G11" i="38"/>
  <c r="G10" i="38"/>
  <c r="G9" i="38"/>
  <c r="G8" i="38"/>
  <c r="G7" i="38"/>
  <c r="G6" i="38"/>
  <c r="G5" i="38"/>
  <c r="H53" i="37" l="1"/>
  <c r="H52" i="37"/>
  <c r="H50" i="37"/>
  <c r="J45" i="37"/>
  <c r="J44" i="37"/>
  <c r="J43" i="37"/>
  <c r="J42" i="37"/>
  <c r="J41" i="37"/>
  <c r="J40" i="37"/>
  <c r="J39" i="37"/>
  <c r="J38" i="37"/>
  <c r="J37" i="37"/>
  <c r="J36" i="37"/>
  <c r="J35" i="37"/>
  <c r="E34" i="37"/>
  <c r="J34" i="37" s="1"/>
  <c r="E33" i="37"/>
  <c r="J33" i="37" s="1"/>
  <c r="E32" i="37"/>
  <c r="J32" i="37" s="1"/>
  <c r="E31" i="37"/>
  <c r="J31" i="37" s="1"/>
  <c r="J30" i="37"/>
  <c r="G29" i="37"/>
  <c r="J29" i="37" s="1"/>
  <c r="J28" i="37"/>
  <c r="J27" i="37"/>
  <c r="J26" i="37"/>
  <c r="J25" i="37"/>
  <c r="J24" i="37"/>
  <c r="E24" i="37"/>
  <c r="J23" i="37"/>
  <c r="H22" i="37"/>
  <c r="G22" i="37"/>
  <c r="F22" i="37"/>
  <c r="E22" i="37"/>
  <c r="J22" i="37" s="1"/>
  <c r="J21" i="37"/>
  <c r="G21" i="37"/>
  <c r="J20" i="37"/>
  <c r="H19" i="37"/>
  <c r="G19" i="37"/>
  <c r="F19" i="37"/>
  <c r="E19" i="37"/>
  <c r="J19" i="37" s="1"/>
  <c r="J18" i="37"/>
  <c r="J17" i="37"/>
  <c r="J16" i="37"/>
  <c r="F15" i="37"/>
  <c r="J15" i="37" s="1"/>
  <c r="J14" i="37"/>
  <c r="J13" i="37"/>
  <c r="F12" i="37"/>
  <c r="J12" i="37" s="1"/>
  <c r="E12" i="37"/>
  <c r="J11" i="37"/>
  <c r="J10" i="37"/>
  <c r="J9" i="37"/>
  <c r="J8" i="37"/>
  <c r="J7" i="37"/>
  <c r="J6" i="37"/>
  <c r="J5" i="37"/>
  <c r="K10" i="30" l="1"/>
  <c r="AY15" i="29" l="1"/>
  <c r="AX15" i="29"/>
  <c r="AW15" i="29"/>
  <c r="AV15" i="29"/>
  <c r="AU15" i="29"/>
  <c r="F15" i="29"/>
  <c r="E15" i="29"/>
  <c r="C15" i="29"/>
  <c r="B15" i="29"/>
  <c r="F53" i="35" l="1"/>
  <c r="D53" i="35"/>
  <c r="F52" i="35"/>
  <c r="F50" i="35"/>
  <c r="F46" i="35"/>
  <c r="G45" i="35"/>
  <c r="E45" i="35"/>
  <c r="E44" i="35"/>
  <c r="G44" i="35" s="1"/>
  <c r="G43" i="35"/>
  <c r="G42" i="35"/>
  <c r="G41" i="35"/>
  <c r="G40" i="35"/>
  <c r="G39" i="35"/>
  <c r="G38" i="35"/>
  <c r="G37" i="35"/>
  <c r="G36" i="35"/>
  <c r="E36" i="35"/>
  <c r="G35" i="35"/>
  <c r="G34" i="35"/>
  <c r="G33" i="35"/>
  <c r="E33" i="35"/>
  <c r="G32" i="35"/>
  <c r="G31" i="35"/>
  <c r="G30" i="35"/>
  <c r="G29" i="35"/>
  <c r="E28" i="35"/>
  <c r="G28" i="35" s="1"/>
  <c r="G27" i="35"/>
  <c r="G26" i="35"/>
  <c r="G25" i="35"/>
  <c r="G24" i="35"/>
  <c r="G23" i="35"/>
  <c r="G22" i="35"/>
  <c r="G21" i="35"/>
  <c r="G20" i="35"/>
  <c r="G19" i="35"/>
  <c r="G18" i="35"/>
  <c r="G17" i="35"/>
  <c r="G16" i="35"/>
  <c r="E15" i="35"/>
  <c r="G15" i="35" s="1"/>
  <c r="E14" i="35"/>
  <c r="G14" i="35" s="1"/>
  <c r="E13" i="35"/>
  <c r="G13" i="35" s="1"/>
  <c r="G12" i="35"/>
  <c r="G11" i="35"/>
  <c r="G10" i="35"/>
  <c r="G9" i="35"/>
  <c r="G8" i="35"/>
  <c r="G7" i="35"/>
  <c r="G6" i="35"/>
  <c r="G5" i="35"/>
  <c r="H53" i="34" l="1"/>
  <c r="H52" i="34"/>
  <c r="H50" i="34"/>
  <c r="J45" i="34"/>
  <c r="E44" i="34"/>
  <c r="J44" i="34" s="1"/>
  <c r="J43" i="34"/>
  <c r="J42" i="34"/>
  <c r="J41" i="34"/>
  <c r="J40" i="34"/>
  <c r="J39" i="34"/>
  <c r="J38" i="34"/>
  <c r="J37" i="34"/>
  <c r="J36" i="34"/>
  <c r="J35" i="34"/>
  <c r="J34" i="34"/>
  <c r="J33" i="34"/>
  <c r="J32" i="34"/>
  <c r="E32" i="34"/>
  <c r="J31" i="34"/>
  <c r="J30" i="34"/>
  <c r="J29" i="34"/>
  <c r="G29" i="34"/>
  <c r="J28" i="34"/>
  <c r="J27" i="34"/>
  <c r="J26" i="34"/>
  <c r="J25" i="34"/>
  <c r="J24" i="34"/>
  <c r="H23" i="34"/>
  <c r="J23" i="34" s="1"/>
  <c r="G23" i="34"/>
  <c r="F23" i="34"/>
  <c r="H22" i="34"/>
  <c r="J22" i="34" s="1"/>
  <c r="G22" i="34"/>
  <c r="F22" i="34"/>
  <c r="G21" i="34"/>
  <c r="J21" i="34" s="1"/>
  <c r="J20" i="34"/>
  <c r="J19" i="34"/>
  <c r="J18" i="34"/>
  <c r="J17" i="34"/>
  <c r="J16" i="34"/>
  <c r="H15" i="34"/>
  <c r="G15" i="34"/>
  <c r="J15" i="34" s="1"/>
  <c r="F15" i="34"/>
  <c r="J14" i="34"/>
  <c r="J13" i="34"/>
  <c r="J12" i="34"/>
  <c r="J11" i="34"/>
  <c r="J10" i="34"/>
  <c r="J9" i="34"/>
  <c r="J8" i="34"/>
  <c r="J7" i="34"/>
  <c r="J6" i="34"/>
  <c r="J5" i="34"/>
  <c r="D57" i="27" l="1"/>
  <c r="F57" i="27" s="1"/>
  <c r="F56" i="27"/>
  <c r="F54" i="27"/>
  <c r="E49" i="27"/>
  <c r="G49" i="27" s="1"/>
  <c r="E48" i="27"/>
  <c r="G48" i="27" s="1"/>
  <c r="G47" i="27"/>
  <c r="G46" i="27"/>
  <c r="G45" i="27"/>
  <c r="G44" i="27"/>
  <c r="G43" i="27"/>
  <c r="G42" i="27"/>
  <c r="G41" i="27"/>
  <c r="G40" i="27"/>
  <c r="E39" i="27"/>
  <c r="G39" i="27" s="1"/>
  <c r="G38" i="27"/>
  <c r="G37" i="27"/>
  <c r="G36" i="27"/>
  <c r="G35" i="27"/>
  <c r="G34" i="27"/>
  <c r="G33" i="27"/>
  <c r="G32" i="27"/>
  <c r="E31" i="27"/>
  <c r="G31" i="27" s="1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E15" i="27"/>
  <c r="G15" i="27" s="1"/>
  <c r="E14" i="27"/>
  <c r="G14" i="27" s="1"/>
  <c r="E13" i="27"/>
  <c r="G13" i="27" s="1"/>
  <c r="G12" i="27"/>
  <c r="G11" i="27"/>
  <c r="G10" i="27"/>
  <c r="G9" i="27"/>
  <c r="G8" i="27"/>
  <c r="G7" i="27"/>
  <c r="G6" i="27"/>
  <c r="G5" i="27"/>
  <c r="D57" i="26"/>
  <c r="F57" i="26" s="1"/>
  <c r="F56" i="26"/>
  <c r="F54" i="26"/>
  <c r="E49" i="26"/>
  <c r="G49" i="26" s="1"/>
  <c r="E48" i="26"/>
  <c r="G48" i="26" s="1"/>
  <c r="G47" i="26"/>
  <c r="G46" i="26"/>
  <c r="G45" i="26"/>
  <c r="G44" i="26"/>
  <c r="G43" i="26"/>
  <c r="G42" i="26"/>
  <c r="G41" i="26"/>
  <c r="G40" i="26"/>
  <c r="E39" i="26"/>
  <c r="G39" i="26" s="1"/>
  <c r="G38" i="26"/>
  <c r="G37" i="26"/>
  <c r="G36" i="26"/>
  <c r="G35" i="26"/>
  <c r="G34" i="26"/>
  <c r="G33" i="26"/>
  <c r="G32" i="26"/>
  <c r="E31" i="26"/>
  <c r="G31" i="26" s="1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E15" i="26"/>
  <c r="G15" i="26" s="1"/>
  <c r="E14" i="26"/>
  <c r="G14" i="26" s="1"/>
  <c r="E13" i="26"/>
  <c r="G13" i="26" s="1"/>
  <c r="G12" i="26"/>
  <c r="G11" i="26"/>
  <c r="G10" i="26"/>
  <c r="G9" i="26"/>
  <c r="G8" i="26"/>
  <c r="G7" i="26"/>
  <c r="G6" i="26"/>
  <c r="G5" i="26"/>
  <c r="D59" i="23"/>
  <c r="F59" i="23" s="1"/>
  <c r="F58" i="23"/>
  <c r="F56" i="23"/>
  <c r="E51" i="23"/>
  <c r="G51" i="23" s="1"/>
  <c r="E50" i="23"/>
  <c r="G50" i="23" s="1"/>
  <c r="G49" i="23"/>
  <c r="G48" i="23"/>
  <c r="G47" i="23"/>
  <c r="G46" i="23"/>
  <c r="G45" i="23"/>
  <c r="E44" i="23"/>
  <c r="G44" i="23" s="1"/>
  <c r="G43" i="23"/>
  <c r="F43" i="23"/>
  <c r="E42" i="23"/>
  <c r="G42" i="23" s="1"/>
  <c r="G41" i="23"/>
  <c r="F41" i="23"/>
  <c r="G40" i="23"/>
  <c r="G39" i="23"/>
  <c r="G38" i="23"/>
  <c r="G37" i="23"/>
  <c r="G36" i="23"/>
  <c r="G35" i="23"/>
  <c r="G34" i="23"/>
  <c r="E34" i="23"/>
  <c r="F33" i="23"/>
  <c r="G33" i="23" s="1"/>
  <c r="G32" i="23"/>
  <c r="E32" i="23"/>
  <c r="G31" i="23"/>
  <c r="G30" i="23"/>
  <c r="G29" i="23"/>
  <c r="G28" i="23"/>
  <c r="G27" i="23"/>
  <c r="G26" i="23"/>
  <c r="G25" i="23"/>
  <c r="G24" i="23"/>
  <c r="G23" i="23"/>
  <c r="F22" i="23"/>
  <c r="G22" i="23" s="1"/>
  <c r="G21" i="23"/>
  <c r="G20" i="23"/>
  <c r="G19" i="23"/>
  <c r="G18" i="23"/>
  <c r="E18" i="23"/>
  <c r="G17" i="23"/>
  <c r="F16" i="23"/>
  <c r="G16" i="23" s="1"/>
  <c r="E16" i="23"/>
  <c r="F15" i="23"/>
  <c r="E15" i="23"/>
  <c r="G15" i="23" s="1"/>
  <c r="E14" i="23"/>
  <c r="G14" i="23" s="1"/>
  <c r="E13" i="23"/>
  <c r="G13" i="23" s="1"/>
  <c r="G12" i="23"/>
  <c r="G11" i="23"/>
  <c r="F10" i="23"/>
  <c r="G10" i="23" s="1"/>
  <c r="G9" i="23"/>
  <c r="G8" i="23"/>
  <c r="G7" i="23"/>
  <c r="G6" i="23"/>
  <c r="G5" i="23"/>
  <c r="D59" i="22"/>
  <c r="F59" i="22" s="1"/>
  <c r="F58" i="22"/>
  <c r="F56" i="22"/>
  <c r="E51" i="22"/>
  <c r="G51" i="22" s="1"/>
  <c r="G50" i="22"/>
  <c r="E50" i="22"/>
  <c r="G49" i="22"/>
  <c r="G48" i="22"/>
  <c r="G47" i="22"/>
  <c r="G46" i="22"/>
  <c r="G45" i="22"/>
  <c r="G44" i="22"/>
  <c r="G43" i="22"/>
  <c r="E43" i="22"/>
  <c r="G42" i="22"/>
  <c r="E41" i="22"/>
  <c r="G41" i="22" s="1"/>
  <c r="F40" i="22"/>
  <c r="G40" i="22" s="1"/>
  <c r="G39" i="22"/>
  <c r="G38" i="22"/>
  <c r="G37" i="22"/>
  <c r="G36" i="22"/>
  <c r="G35" i="22"/>
  <c r="G34" i="22"/>
  <c r="E34" i="22"/>
  <c r="F33" i="22"/>
  <c r="G33" i="22" s="1"/>
  <c r="G32" i="22"/>
  <c r="E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E18" i="22"/>
  <c r="G18" i="22" s="1"/>
  <c r="G17" i="22"/>
  <c r="F16" i="22"/>
  <c r="E16" i="22"/>
  <c r="G16" i="22" s="1"/>
  <c r="E15" i="22"/>
  <c r="G15" i="22" s="1"/>
  <c r="E14" i="22"/>
  <c r="G14" i="22" s="1"/>
  <c r="E13" i="22"/>
  <c r="G13" i="22" s="1"/>
  <c r="G12" i="22"/>
  <c r="G11" i="22"/>
  <c r="G10" i="22"/>
  <c r="G9" i="22"/>
  <c r="G8" i="22"/>
  <c r="G7" i="22"/>
  <c r="G6" i="22"/>
  <c r="G5" i="22"/>
  <c r="D59" i="21"/>
  <c r="F59" i="21" s="1"/>
  <c r="F58" i="21"/>
  <c r="F56" i="21"/>
  <c r="E51" i="21"/>
  <c r="G51" i="21" s="1"/>
  <c r="G50" i="21"/>
  <c r="E50" i="21"/>
  <c r="G49" i="21"/>
  <c r="G48" i="21"/>
  <c r="G47" i="21"/>
  <c r="G46" i="21"/>
  <c r="G45" i="21"/>
  <c r="G44" i="21"/>
  <c r="G43" i="21"/>
  <c r="E43" i="21"/>
  <c r="G42" i="21"/>
  <c r="G41" i="21"/>
  <c r="F41" i="21"/>
  <c r="E41" i="21"/>
  <c r="G40" i="21"/>
  <c r="G39" i="21"/>
  <c r="G38" i="21"/>
  <c r="G37" i="21"/>
  <c r="G36" i="21"/>
  <c r="G35" i="21"/>
  <c r="G34" i="21"/>
  <c r="E34" i="21"/>
  <c r="F33" i="21"/>
  <c r="G33" i="21" s="1"/>
  <c r="G32" i="21"/>
  <c r="E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E18" i="21"/>
  <c r="G17" i="21"/>
  <c r="F16" i="21"/>
  <c r="G16" i="21" s="1"/>
  <c r="E16" i="21"/>
  <c r="E15" i="21"/>
  <c r="G15" i="21" s="1"/>
  <c r="G14" i="21"/>
  <c r="E14" i="21"/>
  <c r="E13" i="21"/>
  <c r="G13" i="21" s="1"/>
  <c r="G12" i="21"/>
  <c r="G11" i="21"/>
  <c r="G10" i="21"/>
  <c r="G9" i="21"/>
  <c r="G8" i="21"/>
  <c r="G7" i="21"/>
  <c r="G6" i="21"/>
  <c r="G5" i="21"/>
  <c r="F57" i="20"/>
  <c r="D57" i="20"/>
  <c r="F56" i="20"/>
  <c r="F54" i="20"/>
  <c r="G49" i="20"/>
  <c r="E49" i="20"/>
  <c r="E48" i="20"/>
  <c r="G48" i="20" s="1"/>
  <c r="G47" i="20"/>
  <c r="G46" i="20"/>
  <c r="G45" i="20"/>
  <c r="G44" i="20"/>
  <c r="G43" i="20"/>
  <c r="E42" i="20"/>
  <c r="G42" i="20" s="1"/>
  <c r="G41" i="20"/>
  <c r="G40" i="20"/>
  <c r="E40" i="20"/>
  <c r="G39" i="20"/>
  <c r="G38" i="20"/>
  <c r="G37" i="20"/>
  <c r="G36" i="20"/>
  <c r="G35" i="20"/>
  <c r="E34" i="20"/>
  <c r="G34" i="20" s="1"/>
  <c r="G33" i="20"/>
  <c r="E32" i="20"/>
  <c r="G32" i="20" s="1"/>
  <c r="G31" i="20"/>
  <c r="G30" i="20"/>
  <c r="F29" i="20"/>
  <c r="G29" i="20" s="1"/>
  <c r="G28" i="20"/>
  <c r="G27" i="20"/>
  <c r="G26" i="20"/>
  <c r="F25" i="20"/>
  <c r="G25" i="20" s="1"/>
  <c r="G24" i="20"/>
  <c r="G23" i="20"/>
  <c r="G22" i="20"/>
  <c r="G21" i="20"/>
  <c r="G20" i="20"/>
  <c r="G19" i="20"/>
  <c r="E18" i="20"/>
  <c r="G18" i="20" s="1"/>
  <c r="G17" i="20"/>
  <c r="E16" i="20"/>
  <c r="G16" i="20" s="1"/>
  <c r="G15" i="20"/>
  <c r="E15" i="20"/>
  <c r="E14" i="20"/>
  <c r="G14" i="20" s="1"/>
  <c r="G13" i="20"/>
  <c r="E13" i="20"/>
  <c r="G12" i="20"/>
  <c r="G11" i="20"/>
  <c r="G10" i="20"/>
  <c r="G9" i="20"/>
  <c r="G8" i="20"/>
  <c r="G7" i="20"/>
  <c r="G6" i="20"/>
  <c r="G5" i="20"/>
  <c r="D58" i="19"/>
  <c r="F58" i="19" s="1"/>
  <c r="F57" i="19"/>
  <c r="F55" i="19"/>
  <c r="E50" i="19"/>
  <c r="G50" i="19" s="1"/>
  <c r="G49" i="19"/>
  <c r="E49" i="19"/>
  <c r="F48" i="19"/>
  <c r="G48" i="19" s="1"/>
  <c r="G47" i="19"/>
  <c r="G46" i="19"/>
  <c r="G45" i="19"/>
  <c r="G44" i="19"/>
  <c r="G43" i="19"/>
  <c r="E43" i="19"/>
  <c r="F42" i="19"/>
  <c r="G42" i="19" s="1"/>
  <c r="G41" i="19"/>
  <c r="F41" i="19"/>
  <c r="E41" i="19"/>
  <c r="G40" i="19"/>
  <c r="G39" i="19"/>
  <c r="F39" i="19"/>
  <c r="G38" i="19"/>
  <c r="G37" i="19"/>
  <c r="G36" i="19"/>
  <c r="E35" i="19"/>
  <c r="G35" i="19" s="1"/>
  <c r="G34" i="19"/>
  <c r="G33" i="19"/>
  <c r="E33" i="19"/>
  <c r="G32" i="19"/>
  <c r="F31" i="19"/>
  <c r="G31" i="19" s="1"/>
  <c r="F30" i="19"/>
  <c r="G30" i="19" s="1"/>
  <c r="G29" i="19"/>
  <c r="G28" i="19"/>
  <c r="G27" i="19"/>
  <c r="F26" i="19"/>
  <c r="G26" i="19" s="1"/>
  <c r="G25" i="19"/>
  <c r="G24" i="19"/>
  <c r="F23" i="19"/>
  <c r="G23" i="19" s="1"/>
  <c r="G22" i="19"/>
  <c r="G21" i="19"/>
  <c r="F20" i="19"/>
  <c r="G20" i="19" s="1"/>
  <c r="G19" i="19"/>
  <c r="G18" i="19"/>
  <c r="E17" i="19"/>
  <c r="G17" i="19" s="1"/>
  <c r="G16" i="19"/>
  <c r="E15" i="19"/>
  <c r="G15" i="19" s="1"/>
  <c r="E14" i="19"/>
  <c r="G14" i="19" s="1"/>
  <c r="F13" i="19"/>
  <c r="G13" i="19" s="1"/>
  <c r="E12" i="19"/>
  <c r="G12" i="19" s="1"/>
  <c r="G11" i="19"/>
  <c r="G10" i="19"/>
  <c r="G9" i="19"/>
  <c r="G8" i="19"/>
  <c r="F8" i="19"/>
  <c r="F7" i="19"/>
  <c r="G7" i="19" s="1"/>
  <c r="G6" i="19"/>
  <c r="G5" i="19"/>
  <c r="G4" i="19"/>
  <c r="H57" i="18"/>
  <c r="H56" i="18"/>
  <c r="H54" i="18"/>
  <c r="J49" i="18"/>
  <c r="J48" i="18"/>
  <c r="J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G32" i="18"/>
  <c r="J32" i="18" s="1"/>
  <c r="J31" i="18"/>
  <c r="J30" i="18"/>
  <c r="J29" i="18"/>
  <c r="J28" i="18"/>
  <c r="J27" i="18"/>
  <c r="J26" i="18"/>
  <c r="H25" i="18"/>
  <c r="J25" i="18" s="1"/>
  <c r="G25" i="18"/>
  <c r="F25" i="18"/>
  <c r="J24" i="18"/>
  <c r="J23" i="18"/>
  <c r="G23" i="18"/>
  <c r="J22" i="18"/>
  <c r="J21" i="18"/>
  <c r="J20" i="18"/>
  <c r="J19" i="18"/>
  <c r="E18" i="18"/>
  <c r="J18" i="18" s="1"/>
  <c r="J17" i="18"/>
  <c r="J16" i="18"/>
  <c r="J15" i="18"/>
  <c r="J14" i="18"/>
  <c r="J13" i="18"/>
  <c r="J12" i="18"/>
  <c r="H11" i="18"/>
  <c r="G11" i="18"/>
  <c r="F11" i="18"/>
  <c r="J11" i="18" s="1"/>
  <c r="J10" i="18"/>
  <c r="J9" i="18"/>
  <c r="J8" i="18"/>
  <c r="J7" i="18"/>
  <c r="H6" i="18"/>
  <c r="G6" i="18"/>
  <c r="F6" i="18"/>
  <c r="J6" i="18" s="1"/>
  <c r="J5" i="18"/>
  <c r="H57" i="17"/>
  <c r="H56" i="17"/>
  <c r="H54" i="17"/>
  <c r="J49" i="17"/>
  <c r="J48" i="17"/>
  <c r="J47" i="17"/>
  <c r="J46" i="17"/>
  <c r="J45" i="17"/>
  <c r="J44" i="17"/>
  <c r="J43" i="17"/>
  <c r="J42" i="17"/>
  <c r="J41" i="17"/>
  <c r="J40" i="17"/>
  <c r="J39" i="17"/>
  <c r="H39" i="17"/>
  <c r="G39" i="17"/>
  <c r="F39" i="17"/>
  <c r="J38" i="17"/>
  <c r="J37" i="17"/>
  <c r="J36" i="17"/>
  <c r="E35" i="17"/>
  <c r="J35" i="17" s="1"/>
  <c r="J34" i="17"/>
  <c r="J33" i="17"/>
  <c r="G32" i="17"/>
  <c r="J32" i="17" s="1"/>
  <c r="J31" i="17"/>
  <c r="J30" i="17"/>
  <c r="J29" i="17"/>
  <c r="J28" i="17"/>
  <c r="J27" i="17"/>
  <c r="J26" i="17"/>
  <c r="J25" i="17"/>
  <c r="J24" i="17"/>
  <c r="J23" i="17"/>
  <c r="G23" i="17"/>
  <c r="J22" i="17"/>
  <c r="J21" i="17"/>
  <c r="E21" i="17"/>
  <c r="J20" i="17"/>
  <c r="J19" i="17"/>
  <c r="J18" i="17"/>
  <c r="J17" i="17"/>
  <c r="J16" i="17"/>
  <c r="J15" i="17"/>
  <c r="J14" i="17"/>
  <c r="J13" i="17"/>
  <c r="J12" i="17"/>
  <c r="H11" i="17"/>
  <c r="J11" i="17" s="1"/>
  <c r="G11" i="17"/>
  <c r="F11" i="17"/>
  <c r="J10" i="17"/>
  <c r="J9" i="17"/>
  <c r="J8" i="17"/>
  <c r="J7" i="17"/>
  <c r="H6" i="17"/>
  <c r="J6" i="17" s="1"/>
  <c r="G6" i="17"/>
  <c r="F6" i="17"/>
  <c r="J5" i="17"/>
  <c r="H60" i="14"/>
  <c r="H59" i="14"/>
  <c r="H57" i="14"/>
  <c r="F52" i="14"/>
  <c r="J52" i="14" s="1"/>
  <c r="J51" i="14"/>
  <c r="J50" i="14"/>
  <c r="J49" i="14"/>
  <c r="J48" i="14"/>
  <c r="J47" i="14"/>
  <c r="J46" i="14"/>
  <c r="J45" i="14"/>
  <c r="J44" i="14"/>
  <c r="G44" i="14"/>
  <c r="F44" i="14"/>
  <c r="G43" i="14"/>
  <c r="J43" i="14" s="1"/>
  <c r="J42" i="14"/>
  <c r="F41" i="14"/>
  <c r="J41" i="14" s="1"/>
  <c r="J40" i="14"/>
  <c r="J39" i="14"/>
  <c r="J38" i="14"/>
  <c r="J37" i="14"/>
  <c r="J36" i="14"/>
  <c r="J35" i="14"/>
  <c r="J34" i="14"/>
  <c r="G33" i="14"/>
  <c r="J33" i="14" s="1"/>
  <c r="J32" i="14"/>
  <c r="F31" i="14"/>
  <c r="J31" i="14" s="1"/>
  <c r="J30" i="14"/>
  <c r="J29" i="14"/>
  <c r="J28" i="14"/>
  <c r="J27" i="14"/>
  <c r="J26" i="14"/>
  <c r="J25" i="14"/>
  <c r="G25" i="14"/>
  <c r="J24" i="14"/>
  <c r="J23" i="14"/>
  <c r="J22" i="14"/>
  <c r="J21" i="14"/>
  <c r="F20" i="14"/>
  <c r="J20" i="14" s="1"/>
  <c r="J19" i="14"/>
  <c r="J18" i="14"/>
  <c r="J17" i="14"/>
  <c r="J16" i="14"/>
  <c r="H16" i="14"/>
  <c r="G16" i="14"/>
  <c r="F16" i="14"/>
  <c r="J15" i="14"/>
  <c r="H15" i="14"/>
  <c r="G15" i="14"/>
  <c r="F15" i="14"/>
  <c r="J14" i="14"/>
  <c r="J13" i="14"/>
  <c r="J12" i="14"/>
  <c r="J11" i="14"/>
  <c r="J10" i="14"/>
  <c r="F10" i="14"/>
  <c r="J9" i="14"/>
  <c r="J8" i="14"/>
  <c r="J7" i="14"/>
  <c r="J6" i="14"/>
  <c r="J5" i="14"/>
  <c r="H59" i="13"/>
  <c r="H58" i="13"/>
  <c r="H56" i="13"/>
  <c r="F51" i="13"/>
  <c r="J51" i="13" s="1"/>
  <c r="J50" i="13"/>
  <c r="J49" i="13"/>
  <c r="J48" i="13"/>
  <c r="J47" i="13"/>
  <c r="J46" i="13"/>
  <c r="J45" i="13"/>
  <c r="J44" i="13"/>
  <c r="J43" i="13"/>
  <c r="J42" i="13"/>
  <c r="H42" i="13"/>
  <c r="G42" i="13"/>
  <c r="F42" i="13"/>
  <c r="J41" i="13"/>
  <c r="J40" i="13"/>
  <c r="F40" i="13"/>
  <c r="J39" i="13"/>
  <c r="J38" i="13"/>
  <c r="J37" i="13"/>
  <c r="J36" i="13"/>
  <c r="J35" i="13"/>
  <c r="J34" i="13"/>
  <c r="J33" i="13"/>
  <c r="G33" i="13"/>
  <c r="J32" i="13"/>
  <c r="J31" i="13"/>
  <c r="J30" i="13"/>
  <c r="J29" i="13"/>
  <c r="J28" i="13"/>
  <c r="J27" i="13"/>
  <c r="J26" i="13"/>
  <c r="G25" i="13"/>
  <c r="J25" i="13" s="1"/>
  <c r="J24" i="13"/>
  <c r="J23" i="13"/>
  <c r="J22" i="13"/>
  <c r="J21" i="13"/>
  <c r="J20" i="13"/>
  <c r="J19" i="13"/>
  <c r="J18" i="13"/>
  <c r="J17" i="13"/>
  <c r="J16" i="13"/>
  <c r="H16" i="13"/>
  <c r="G16" i="13"/>
  <c r="J15" i="13"/>
  <c r="J14" i="13"/>
  <c r="J13" i="13"/>
  <c r="J12" i="13"/>
  <c r="J11" i="13"/>
  <c r="J10" i="13"/>
  <c r="H10" i="13"/>
  <c r="G10" i="13"/>
  <c r="F10" i="13"/>
  <c r="J9" i="13"/>
  <c r="J8" i="13"/>
  <c r="J7" i="13"/>
  <c r="J6" i="13"/>
  <c r="J5" i="13"/>
  <c r="H59" i="12"/>
  <c r="H58" i="12"/>
  <c r="H56" i="12"/>
  <c r="J51" i="12"/>
  <c r="H51" i="12"/>
  <c r="G51" i="12"/>
  <c r="F51" i="12"/>
  <c r="J50" i="12"/>
  <c r="J49" i="12"/>
  <c r="J48" i="12"/>
  <c r="J47" i="12"/>
  <c r="J46" i="12"/>
  <c r="J45" i="12"/>
  <c r="J44" i="12"/>
  <c r="J43" i="12"/>
  <c r="J42" i="12"/>
  <c r="H42" i="12"/>
  <c r="G42" i="12"/>
  <c r="H41" i="12"/>
  <c r="J41" i="12" s="1"/>
  <c r="G41" i="12"/>
  <c r="F41" i="12"/>
  <c r="H40" i="12"/>
  <c r="J40" i="12" s="1"/>
  <c r="G40" i="12"/>
  <c r="F40" i="12"/>
  <c r="J39" i="12"/>
  <c r="J38" i="12"/>
  <c r="J37" i="12"/>
  <c r="J36" i="12"/>
  <c r="E35" i="12"/>
  <c r="J35" i="12" s="1"/>
  <c r="J34" i="12"/>
  <c r="H33" i="12"/>
  <c r="G33" i="12"/>
  <c r="F33" i="12"/>
  <c r="J33" i="12" s="1"/>
  <c r="J32" i="12"/>
  <c r="E31" i="12"/>
  <c r="J31" i="12" s="1"/>
  <c r="J30" i="12"/>
  <c r="F29" i="12"/>
  <c r="J29" i="12" s="1"/>
  <c r="J28" i="12"/>
  <c r="J27" i="12"/>
  <c r="J26" i="12"/>
  <c r="G25" i="12"/>
  <c r="J25" i="12" s="1"/>
  <c r="F25" i="12"/>
  <c r="J24" i="12"/>
  <c r="J23" i="12"/>
  <c r="J22" i="12"/>
  <c r="J21" i="12"/>
  <c r="J20" i="12"/>
  <c r="J19" i="12"/>
  <c r="J18" i="12"/>
  <c r="J17" i="12"/>
  <c r="H16" i="12"/>
  <c r="G16" i="12"/>
  <c r="F16" i="12"/>
  <c r="J16" i="12" s="1"/>
  <c r="J15" i="12"/>
  <c r="J14" i="12"/>
  <c r="J13" i="12"/>
  <c r="J12" i="12"/>
  <c r="J11" i="12"/>
  <c r="J10" i="12"/>
  <c r="J9" i="12"/>
  <c r="J8" i="12"/>
  <c r="J7" i="12"/>
  <c r="J6" i="12"/>
  <c r="J5" i="12"/>
  <c r="H57" i="11"/>
  <c r="H56" i="11"/>
  <c r="H54" i="11"/>
  <c r="J49" i="11"/>
  <c r="J48" i="11"/>
  <c r="J47" i="11"/>
  <c r="J46" i="11"/>
  <c r="J45" i="11"/>
  <c r="J44" i="11"/>
  <c r="J43" i="11"/>
  <c r="H42" i="11"/>
  <c r="J42" i="11" s="1"/>
  <c r="G42" i="11"/>
  <c r="F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H29" i="11"/>
  <c r="J29" i="11" s="1"/>
  <c r="G29" i="11"/>
  <c r="F29" i="11"/>
  <c r="J28" i="11"/>
  <c r="J27" i="11"/>
  <c r="J26" i="11"/>
  <c r="H25" i="11"/>
  <c r="G25" i="11"/>
  <c r="F25" i="11"/>
  <c r="J25" i="11" s="1"/>
  <c r="J24" i="11"/>
  <c r="J23" i="11"/>
  <c r="J22" i="11"/>
  <c r="J21" i="11"/>
  <c r="J20" i="11"/>
  <c r="J19" i="11"/>
  <c r="J18" i="11"/>
  <c r="H18" i="11"/>
  <c r="G18" i="11"/>
  <c r="F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H59" i="10"/>
  <c r="H58" i="10"/>
  <c r="E56" i="10"/>
  <c r="H56" i="10" s="1"/>
  <c r="J51" i="10"/>
  <c r="J50" i="10"/>
  <c r="J49" i="10"/>
  <c r="J48" i="10"/>
  <c r="J47" i="10"/>
  <c r="J46" i="10"/>
  <c r="J45" i="10"/>
  <c r="J44" i="10"/>
  <c r="H43" i="10"/>
  <c r="G43" i="10"/>
  <c r="J43" i="10" s="1"/>
  <c r="J42" i="10"/>
  <c r="H42" i="10"/>
  <c r="G42" i="10"/>
  <c r="F42" i="10"/>
  <c r="J41" i="10"/>
  <c r="J40" i="10"/>
  <c r="J39" i="10"/>
  <c r="J38" i="10"/>
  <c r="J37" i="10"/>
  <c r="J36" i="10"/>
  <c r="J35" i="10"/>
  <c r="J34" i="10"/>
  <c r="J33" i="10"/>
  <c r="J32" i="10"/>
  <c r="H31" i="10"/>
  <c r="G31" i="10"/>
  <c r="F31" i="10"/>
  <c r="J31" i="10" s="1"/>
  <c r="J30" i="10"/>
  <c r="J29" i="10"/>
  <c r="J28" i="10"/>
  <c r="H27" i="10"/>
  <c r="G27" i="10"/>
  <c r="F27" i="10"/>
  <c r="J27" i="10" s="1"/>
  <c r="J26" i="10"/>
  <c r="J25" i="10"/>
  <c r="J24" i="10"/>
  <c r="J23" i="10"/>
  <c r="J22" i="10"/>
  <c r="H21" i="10"/>
  <c r="G21" i="10"/>
  <c r="F21" i="10"/>
  <c r="J21" i="10" s="1"/>
  <c r="J20" i="10"/>
  <c r="J19" i="10"/>
  <c r="J18" i="10"/>
  <c r="H18" i="10"/>
  <c r="G18" i="10"/>
  <c r="J17" i="10"/>
  <c r="J16" i="10"/>
  <c r="J15" i="10"/>
  <c r="J14" i="10"/>
  <c r="J13" i="10"/>
  <c r="J12" i="10"/>
  <c r="J11" i="10"/>
  <c r="H10" i="10"/>
  <c r="G10" i="10"/>
  <c r="J10" i="10" s="1"/>
  <c r="H9" i="10"/>
  <c r="G9" i="10"/>
  <c r="F9" i="10"/>
  <c r="J9" i="10" s="1"/>
  <c r="H8" i="10"/>
  <c r="G8" i="10"/>
  <c r="F8" i="10"/>
  <c r="J8" i="10" s="1"/>
  <c r="J7" i="10"/>
  <c r="J6" i="10"/>
  <c r="J5" i="10"/>
</calcChain>
</file>

<file path=xl/sharedStrings.xml><?xml version="1.0" encoding="utf-8"?>
<sst xmlns="http://schemas.openxmlformats.org/spreadsheetml/2006/main" count="9874" uniqueCount="599">
  <si>
    <t>PESSOAL - IDENTIFICAÇÃO - JANEIRO/2022</t>
  </si>
  <si>
    <t>EMPREGADOS</t>
  </si>
  <si>
    <t>NOME</t>
  </si>
  <si>
    <t>CPF</t>
  </si>
  <si>
    <t>MATRÍCULA</t>
  </si>
  <si>
    <t>CARGO</t>
  </si>
  <si>
    <t>FUNÇÃO</t>
  </si>
  <si>
    <t>LOTAÇÃO</t>
  </si>
  <si>
    <t>REGIME JURÍDICO</t>
  </si>
  <si>
    <t xml:space="preserve">JORNADA </t>
  </si>
  <si>
    <t>DATA CONTRATAÇÃO/POSSE</t>
  </si>
  <si>
    <t>DATA DESLIGAMENTO</t>
  </si>
  <si>
    <t>ALESSANDRA DOS SANTOS SIOLIM MARTINS</t>
  </si>
  <si>
    <r>
      <rPr>
        <sz val="12"/>
        <color theme="1"/>
        <rFont val="Calibri"/>
        <family val="2"/>
      </rPr>
      <t>698.XXX.XXX-</t>
    </r>
    <r>
      <rPr>
        <sz val="12"/>
        <color theme="1"/>
        <rFont val="Calibri"/>
        <family val="2"/>
      </rPr>
      <t>53</t>
    </r>
  </si>
  <si>
    <t>Gerente – Nível V</t>
  </si>
  <si>
    <t>Gerente de Logística</t>
  </si>
  <si>
    <t>Gerência de Logística</t>
  </si>
  <si>
    <t>CLT</t>
  </si>
  <si>
    <t>40 horas semanais</t>
  </si>
  <si>
    <t>ALESSANDRO DE OLIVEIRA LIMA</t>
  </si>
  <si>
    <t>603.XXX.XXX-04</t>
  </si>
  <si>
    <t>Analista Técnico III – Nível V</t>
  </si>
  <si>
    <t>Analista de Tecnologia e Inovação</t>
  </si>
  <si>
    <t>Gerência de Tecnologia e Inovação</t>
  </si>
  <si>
    <t>-</t>
  </si>
  <si>
    <t>ALINE DOS SANTOS SILVA</t>
  </si>
  <si>
    <t>113.XXX.XXX-07</t>
  </si>
  <si>
    <t>Assistente Técnico Administrativo III – Nível V</t>
  </si>
  <si>
    <t>Assistente  Administrativo</t>
  </si>
  <si>
    <t>Gerência de Credenciamento e Acreditação</t>
  </si>
  <si>
    <t>ALINE FERREIRA DE PONTES</t>
  </si>
  <si>
    <t>715.XXX.XXX-53</t>
  </si>
  <si>
    <t>Analista de Avaliação e Credenciamento</t>
  </si>
  <si>
    <t>Gerência de Avaliação e Credenciamento</t>
  </si>
  <si>
    <t>ANTÔNIO CARLOS CASTILHO DOS SANTOS</t>
  </si>
  <si>
    <t>694.XXX.XXX-04</t>
  </si>
  <si>
    <t>Analista Técnico III– Nível V</t>
  </si>
  <si>
    <t>Analista Jurídico</t>
  </si>
  <si>
    <t>Assessoria Jurídica</t>
  </si>
  <si>
    <t>ANTONIO CESAR DI GIORGIO PERES</t>
  </si>
  <si>
    <t>715.XXX.XXX-15</t>
  </si>
  <si>
    <t>Analista de ATER, Formação e Qualificação</t>
  </si>
  <si>
    <t>Gerência de ATER, Formação e Qualificação</t>
  </si>
  <si>
    <t>BARBARA MICHELLE GARCIA FONSECA</t>
  </si>
  <si>
    <t>937.XXX.XXX-34</t>
  </si>
  <si>
    <t xml:space="preserve">Gerência de Avaliação e Credenciamento </t>
  </si>
  <si>
    <t>CARLOS ROBERTO FERREIRA DE ARAUJO</t>
  </si>
  <si>
    <t>516.XXX.XXX-53</t>
  </si>
  <si>
    <t>Motorista Executivo – Nível V</t>
  </si>
  <si>
    <t xml:space="preserve">Motorista Executivo </t>
  </si>
  <si>
    <t>Presidência</t>
  </si>
  <si>
    <t>DIEGO ANTÔNIO COLMAN</t>
  </si>
  <si>
    <t>989.XXX.XXX-15</t>
  </si>
  <si>
    <t>Assessor III – Nível V</t>
  </si>
  <si>
    <t>Assessor Jurídico</t>
  </si>
  <si>
    <t>DOUGLAS FERREIRA DA FONSECA</t>
  </si>
  <si>
    <t>838.XXX.XXX-04</t>
  </si>
  <si>
    <t>EDVALDO DANTAS DE OLIVEIRA JÚNIOR</t>
  </si>
  <si>
    <t>737.XXX.XXX-49</t>
  </si>
  <si>
    <t>Analista Técnico I – Nível I</t>
  </si>
  <si>
    <t>Analista Contábil e Financeiro</t>
  </si>
  <si>
    <t>Gerência Administrativa Financeira</t>
  </si>
  <si>
    <t>EMERSON LESSA FELIPE</t>
  </si>
  <si>
    <t>834.XXX.XXX-91</t>
  </si>
  <si>
    <t>Analista de Negócios e Monitoramento</t>
  </si>
  <si>
    <t xml:space="preserve">Gerência de Negócios e Monitoramento </t>
  </si>
  <si>
    <t>ERICKSEN RODRIGUES MOREIRA</t>
  </si>
  <si>
    <t>051.XXX.XXX-71</t>
  </si>
  <si>
    <t>Analista Técnico I – Nível V</t>
  </si>
  <si>
    <t>EVANDRO PORFÍRIO PEREIRA</t>
  </si>
  <si>
    <t>689.XXX.XXX-68</t>
  </si>
  <si>
    <t>Gerente Contábil e Financeiro</t>
  </si>
  <si>
    <t>FERNANDA DA SILVA ARAUJO</t>
  </si>
  <si>
    <t>047.XXX.XXX-51</t>
  </si>
  <si>
    <t>Analista Admnistrativo</t>
  </si>
  <si>
    <t>FERNANDA HELENA DE SOUZA LISBOA</t>
  </si>
  <si>
    <t>016.XXX.XXX-95</t>
  </si>
  <si>
    <t>Analista de Comunicação</t>
  </si>
  <si>
    <t>FLAMARION ALENCAR CAVALCANTE</t>
  </si>
  <si>
    <t>346.XXX.XXX-49</t>
  </si>
  <si>
    <t>FRANCISCO ALVES DE QUEIROZ JÚNIOR</t>
  </si>
  <si>
    <t>465.XXX.XXX-34</t>
  </si>
  <si>
    <t>GUILHERME FURTADO SOARES</t>
  </si>
  <si>
    <t>731.XXX.XXX-78</t>
  </si>
  <si>
    <t>GUSTAVO MONTEIRO ALVES LIMA</t>
  </si>
  <si>
    <t>062.XXX.XXX-20</t>
  </si>
  <si>
    <t>Jovem Aprendiz</t>
  </si>
  <si>
    <t>Administrativo</t>
  </si>
  <si>
    <t>20 horas semanais</t>
  </si>
  <si>
    <t>HÉLIO GERMANO JÚNIOR</t>
  </si>
  <si>
    <t>935.XXX.XXX-53</t>
  </si>
  <si>
    <t>Assessor III – Nível I</t>
  </si>
  <si>
    <t>Assessor Técnico</t>
  </si>
  <si>
    <t>IRACEMA DE PAULA DE LIMA FREITAS</t>
  </si>
  <si>
    <t>326.XXX.XXX-10</t>
  </si>
  <si>
    <t>Gerência de  ATER, Formação e Qualificação</t>
  </si>
  <si>
    <t>JOSÉ FELDKIRCHER</t>
  </si>
  <si>
    <t>231.XXX.XXX-53</t>
  </si>
  <si>
    <t>JOSÉ SILVA SOARES JÚNIOR</t>
  </si>
  <si>
    <t>087.XXX.XXX-39</t>
  </si>
  <si>
    <t>JOSÉ VITOR LIMA DANTAS</t>
  </si>
  <si>
    <t>069.XXX.XXX-07</t>
  </si>
  <si>
    <t>JULIANA GOMES BARBOSA</t>
  </si>
  <si>
    <t>953.XXX.XXX-53</t>
  </si>
  <si>
    <t>Gerência de Acreditação e Credenciamento</t>
  </si>
  <si>
    <t>KALINY BARRETO SANTOS</t>
  </si>
  <si>
    <t>261.XXX.XXX-16</t>
  </si>
  <si>
    <t>Assessor de Recursos Humanos</t>
  </si>
  <si>
    <t>KAREN CHEDE MARTINS DUALIBI</t>
  </si>
  <si>
    <t>045.XXX.XXX-10</t>
  </si>
  <si>
    <t>Secretária Executiva – Nível I</t>
  </si>
  <si>
    <t>Secretária Executiva Admnistrativa Financeira</t>
  </si>
  <si>
    <t>Diretoria Admnistrativa Financeira</t>
  </si>
  <si>
    <t>KELEN FAGUNDES CAMARGO</t>
  </si>
  <si>
    <t>883.XXX.XXX-15</t>
  </si>
  <si>
    <t>KENIA PAULA GOMES DO PRADO FONTOURA</t>
  </si>
  <si>
    <t>697.XXX.XXX-87</t>
  </si>
  <si>
    <t>Assessora III – Nível V</t>
  </si>
  <si>
    <t>Assessora Admnistrativa Financeira</t>
  </si>
  <si>
    <t>KENYA DA SILVA SOUSA</t>
  </si>
  <si>
    <t>042.XXX.XXX-23</t>
  </si>
  <si>
    <t>Analista Técnico II – Nível I</t>
  </si>
  <si>
    <t>Analista Administrativa Financeira</t>
  </si>
  <si>
    <t>KEYLLY MATEUS NORONHA</t>
  </si>
  <si>
    <t>782.XXX.XXX-34</t>
  </si>
  <si>
    <t>Assessora Técnica</t>
  </si>
  <si>
    <t>LEONARDO DOS REIS ARAGÃO</t>
  </si>
  <si>
    <t>731.XXX.XXX-00</t>
  </si>
  <si>
    <t>LEONARDO VIEIRA NUNES</t>
  </si>
  <si>
    <t>794.XXX.XXX-49</t>
  </si>
  <si>
    <t>Gerente de ATER, Formação e Qualificação</t>
  </si>
  <si>
    <t>LIS JULIE SÁ DE ARAÚJO</t>
  </si>
  <si>
    <t>041.XXX.XXX-86</t>
  </si>
  <si>
    <t>Gerência de Negócios e Monitoramento</t>
  </si>
  <si>
    <t>LUCIANA MATTA DE ALMEIDA DORNELLES</t>
  </si>
  <si>
    <t>585.XXX.XXX-87</t>
  </si>
  <si>
    <t>Analista Técnico III – Nível I</t>
  </si>
  <si>
    <t>Analista de Logística</t>
  </si>
  <si>
    <t>LUIS FERNANDO TIVIDINI DE OLIVEIRA</t>
  </si>
  <si>
    <t>664.XXX.XXX-20</t>
  </si>
  <si>
    <t>MURILLO IGOR ALVES DOS SANTOS DE PAULA</t>
  </si>
  <si>
    <t>055.XXX.XXX-00</t>
  </si>
  <si>
    <t>PATRÍCIA HONORATO DE CARVALHO</t>
  </si>
  <si>
    <t>037.XXX.XXX-16</t>
  </si>
  <si>
    <t>Gerente – Nível III</t>
  </si>
  <si>
    <t>Gerente de Avaliação e Credenciamento</t>
  </si>
  <si>
    <t>RENATA BRACARENSE FANTINI</t>
  </si>
  <si>
    <t>029.XXX.XXX-12</t>
  </si>
  <si>
    <t>Gerente de Negócios e Monitoramento</t>
  </si>
  <si>
    <t>ROBERTA MAÇADA LANGE KUTSCHER</t>
  </si>
  <si>
    <t>691.XXX.XXX-91</t>
  </si>
  <si>
    <t>ROSANE HENN</t>
  </si>
  <si>
    <t>352.XXX.XXX-00</t>
  </si>
  <si>
    <t>Analista Técnica</t>
  </si>
  <si>
    <t>SÉRGIO BIRON BURGARDT</t>
  </si>
  <si>
    <t>544.XXX.XXX-15</t>
  </si>
  <si>
    <t>SHIRLEY DE FARIA SOARES DE CARVALHO</t>
  </si>
  <si>
    <t>267.XXX.XXX-72</t>
  </si>
  <si>
    <t>Assessora de Controle Interno</t>
  </si>
  <si>
    <t>SÔNIA PINCHEMEL DE CARVALHO AMORIM</t>
  </si>
  <si>
    <t>306.XXX.XXX-49</t>
  </si>
  <si>
    <t>Analista Técnico III – Nível IV</t>
  </si>
  <si>
    <t>TAFAREL CARVALHO DE GOIS</t>
  </si>
  <si>
    <t>131.XXX.XXX-35</t>
  </si>
  <si>
    <t>TAYANA SOARES SILVEIRA</t>
  </si>
  <si>
    <t>093.XXX.XXX-36</t>
  </si>
  <si>
    <t>THIAGO SANTOS SERAFIM</t>
  </si>
  <si>
    <t>022.XXX.XXX-69</t>
  </si>
  <si>
    <t>Assessor I – Nível II</t>
  </si>
  <si>
    <t>Assessor Administrativo Financeiro</t>
  </si>
  <si>
    <t>VIVIANE SOUZA CONTÃO</t>
  </si>
  <si>
    <t>079.XXX.XXX-96</t>
  </si>
  <si>
    <t>WALMER WALKER SOUSA SILVA</t>
  </si>
  <si>
    <t>077.XXX.XXX-98</t>
  </si>
  <si>
    <t xml:space="preserve"> DIRIGENTES</t>
  </si>
  <si>
    <t>DATA POSSE</t>
  </si>
  <si>
    <t xml:space="preserve">ADEMAR SILVA JUNIOR </t>
  </si>
  <si>
    <t>437.XXX.XXX-00</t>
  </si>
  <si>
    <t>Presidente</t>
  </si>
  <si>
    <t>Dirigente</t>
  </si>
  <si>
    <t>ADRIANA REGINA MARTIN</t>
  </si>
  <si>
    <t>135.XXX.XXX-54</t>
  </si>
  <si>
    <t>Diretora de Transferência de Tecnologia</t>
  </si>
  <si>
    <t>Diretoria de Transferência de Tecnologia</t>
  </si>
  <si>
    <t>Cargo concomitante ANATER e EMBRAPA - vencimentos recebidos pela Fonte Pagadora EMBRAPA</t>
  </si>
  <si>
    <t>FABRÍCIO JOSÉ SENA DE ALMEIDA</t>
  </si>
  <si>
    <t>976.XXX.XXX-00</t>
  </si>
  <si>
    <t>Diretor Administrativo Financeiro</t>
  </si>
  <si>
    <t>OTO FERREIRA CANDIDO DE SOUZA</t>
  </si>
  <si>
    <t>020.XXX.XXX-21</t>
  </si>
  <si>
    <t>Diretor de Tecnologia</t>
  </si>
  <si>
    <t>Diretoria de Tecnologia</t>
  </si>
  <si>
    <t>PESSOAL - IDENTIFICAÇÃO - FEVEREIRO/2022</t>
  </si>
  <si>
    <t>EVERTON EMANUAL AIRES NATEL</t>
  </si>
  <si>
    <t>041.XXX.XXX-13</t>
  </si>
  <si>
    <t xml:space="preserve"> DIRIGENTES </t>
  </si>
  <si>
    <t>PESSOAL - IDENTIFICAÇÃO - MARÇO/2022</t>
  </si>
  <si>
    <t>MIRIAN PATRICIA AMORIM</t>
  </si>
  <si>
    <t>238.XXX.XXX-49</t>
  </si>
  <si>
    <t>Gerente - Nível V</t>
  </si>
  <si>
    <t>Gerente Administrativa Financeira</t>
  </si>
  <si>
    <t>TEREZINHA DE SOUZA CANDIDO SILVA</t>
  </si>
  <si>
    <t>355.XXX.XXX-00</t>
  </si>
  <si>
    <t>Analista Técnico III-Nível V</t>
  </si>
  <si>
    <t>Analisata de Avaliação e Credenciamento</t>
  </si>
  <si>
    <t>41 horas semanais</t>
  </si>
  <si>
    <t>PESSOAL - IDENTIFICAÇÃO - ABRIL/2022</t>
  </si>
  <si>
    <t>MARIA MADALENA PEREIRA BANDEIRA</t>
  </si>
  <si>
    <t>949.XXX.XXX-34</t>
  </si>
  <si>
    <t>Analista Técnico I - Nível V</t>
  </si>
  <si>
    <t>SILVIA REGINA DE PAULA</t>
  </si>
  <si>
    <t>796.XXX.XXX-49</t>
  </si>
  <si>
    <t>Analista Técnico II - Nível I</t>
  </si>
  <si>
    <t xml:space="preserve">Analista Administrativa </t>
  </si>
  <si>
    <t xml:space="preserve">Diretoria de Tecnologia </t>
  </si>
  <si>
    <t>DATA DA EXONERAÇÃO</t>
  </si>
  <si>
    <t>JOSÉ FERREIRA DA COSTA NETO</t>
  </si>
  <si>
    <t>144.XXX.XXX-20</t>
  </si>
  <si>
    <t>PESSOAL - IDENTIFICAÇÃO - MAIO/2022</t>
  </si>
  <si>
    <t>NATHÁLIA AUGUSTA SARTORELO</t>
  </si>
  <si>
    <t>043.XXX.XXX-16</t>
  </si>
  <si>
    <t>Diretoria Técnica</t>
  </si>
  <si>
    <t>21 horas semanais</t>
  </si>
  <si>
    <t>Analista de Recursos Humanos</t>
  </si>
  <si>
    <t>SUETÂNIA RIO SILVA</t>
  </si>
  <si>
    <t>195.XXX.XXX-68</t>
  </si>
  <si>
    <t>PESSOAL - IDENTIFICAÇÃO - JUNHO/2022</t>
  </si>
  <si>
    <t>JORNADA</t>
  </si>
  <si>
    <t>7/15/2021</t>
  </si>
  <si>
    <t>Assistente Administrativo</t>
  </si>
  <si>
    <t>11/22/2018</t>
  </si>
  <si>
    <t>1/14/2020</t>
  </si>
  <si>
    <t>3/15/2017</t>
  </si>
  <si>
    <t>Motorista Executivo</t>
  </si>
  <si>
    <t>9/16/2019</t>
  </si>
  <si>
    <t>1/24/2017</t>
  </si>
  <si>
    <t>2/17/2022</t>
  </si>
  <si>
    <t>1/13/2020</t>
  </si>
  <si>
    <t>7/24/2017</t>
  </si>
  <si>
    <t>10/20/2020</t>
  </si>
  <si>
    <t>1/20/2022</t>
  </si>
  <si>
    <t>12/21/2016</t>
  </si>
  <si>
    <t>10/26/2017</t>
  </si>
  <si>
    <t>11/22/2021</t>
  </si>
  <si>
    <t>5/30/2021</t>
  </si>
  <si>
    <t>1/21/2022</t>
  </si>
  <si>
    <t>Chefe de Gabinete</t>
  </si>
  <si>
    <t>7/20/2021</t>
  </si>
  <si>
    <t>Analista Administrativa</t>
  </si>
  <si>
    <t>4/26/2022</t>
  </si>
  <si>
    <t>5/27/2022</t>
  </si>
  <si>
    <t>1/18/2022</t>
  </si>
  <si>
    <t>3/18/2022</t>
  </si>
  <si>
    <t>DIRIGENTES</t>
  </si>
  <si>
    <t>PESSOAL - IDENTIFICAÇÃO - JULHO/2022</t>
  </si>
  <si>
    <t>Analisata de Negócios e Monitoramento</t>
  </si>
  <si>
    <t>4/27/2020</t>
  </si>
  <si>
    <t>PESSOAL - IDENTIFICAÇÃO - AGOSTO/2022</t>
  </si>
  <si>
    <t>PESSOAL - IDENTIFICAÇÃO - SETEMBRO/2022</t>
  </si>
  <si>
    <t>Assistente III – Nível V</t>
  </si>
  <si>
    <t>Analista Técnico I - Nível I</t>
  </si>
  <si>
    <t>Assistente Administrativo III – Nível V</t>
  </si>
  <si>
    <t>PESSOAL - REMUNERAÇÃO - JANEIRO/2022</t>
  </si>
  <si>
    <t>REMUNERAÇÃO BÁSICA BRUTA</t>
  </si>
  <si>
    <t>ADICIONAIS (FÉRIAS)</t>
  </si>
  <si>
    <t>DEDUÇÕES OBRIGATÓRIAS</t>
  </si>
  <si>
    <t>REMUNERAÇÃO APÓS DEDUÇÕES OBRIGATÓRIAS</t>
  </si>
  <si>
    <t>INSS</t>
  </si>
  <si>
    <t>IRPF</t>
  </si>
  <si>
    <t>PENSÃO ALIMENTÍCIA</t>
  </si>
  <si>
    <t>NA</t>
  </si>
  <si>
    <t>PESSOAL - REMUNERAÇÃO - FEVEREIRO/2022</t>
  </si>
  <si>
    <t>ADICIONAIS (FÉRIAS E 13º)</t>
  </si>
  <si>
    <t>PESSOAL - REMUNERAÇÃO - MARÇO/2022</t>
  </si>
  <si>
    <t>PESSOAL - REMUNERAÇÃO - ABRIL/2022</t>
  </si>
  <si>
    <t>PESSOAL - REMUNERAÇÃO - MAIO/2022</t>
  </si>
  <si>
    <t>PESSOAL - REMUNERAÇÃO - JUNHO/2022</t>
  </si>
  <si>
    <t>R$ 9,483.66</t>
  </si>
  <si>
    <t>R$ -</t>
  </si>
  <si>
    <t>R$ 828.38</t>
  </si>
  <si>
    <t>R$ 1,510.84</t>
  </si>
  <si>
    <t>R$ 7,144.44</t>
  </si>
  <si>
    <t>R$ 3,477.34</t>
  </si>
  <si>
    <t>R$ 1,738.67</t>
  </si>
  <si>
    <t>R$ 326.27</t>
  </si>
  <si>
    <t>R$ 117.86</t>
  </si>
  <si>
    <t>R$ 4,771.88</t>
  </si>
  <si>
    <t>R$ 4,741.83</t>
  </si>
  <si>
    <t>R$ 11,886.27</t>
  </si>
  <si>
    <t>R$ 1,458.70</t>
  </si>
  <si>
    <t>R$ 11,938.41</t>
  </si>
  <si>
    <t>R$ 1,354.43</t>
  </si>
  <si>
    <t>R$ 12,042.68</t>
  </si>
  <si>
    <t>R$ 7,196.58</t>
  </si>
  <si>
    <t>R$ 5,530.44</t>
  </si>
  <si>
    <t>R$ 2,765.38</t>
  </si>
  <si>
    <t>R$ 610.48</t>
  </si>
  <si>
    <t>R$ 347.46</t>
  </si>
  <si>
    <t>R$ 548.74</t>
  </si>
  <si>
    <t>R$ 6,789.14</t>
  </si>
  <si>
    <t>R$ 15,054.40</t>
  </si>
  <si>
    <t>R$ 7,527.20</t>
  </si>
  <si>
    <t>R$ 3,042.80</t>
  </si>
  <si>
    <t>R$ 18,710.42</t>
  </si>
  <si>
    <t>R$ 7,300.85</t>
  </si>
  <si>
    <t>R$ 6,269.82</t>
  </si>
  <si>
    <t>R$ 3,134.91</t>
  </si>
  <si>
    <t>R$ 713.95</t>
  </si>
  <si>
    <t>R$ 606.37</t>
  </si>
  <si>
    <t>R$ 8,084.41</t>
  </si>
  <si>
    <t>R$ 3,552.90</t>
  </si>
  <si>
    <t>R$ 821.23</t>
  </si>
  <si>
    <t>R$ 440.07</t>
  </si>
  <si>
    <t>R$ 8,561.42</t>
  </si>
  <si>
    <t>R$ 7,056.73</t>
  </si>
  <si>
    <t>R$ 824.11</t>
  </si>
  <si>
    <t>R$ 792.47</t>
  </si>
  <si>
    <t>R$ 5,440.15</t>
  </si>
  <si>
    <t>R$ 1,448.89</t>
  </si>
  <si>
    <t>R$ 89.42</t>
  </si>
  <si>
    <t>R$ 765.41</t>
  </si>
  <si>
    <t>R$ 3,745.13</t>
  </si>
  <si>
    <t>R$ 658.50</t>
  </si>
  <si>
    <t>R$ 8,032.28</t>
  </si>
  <si>
    <t>R$ 6,278.63</t>
  </si>
  <si>
    <t>R$ 1,206.07</t>
  </si>
  <si>
    <t>R$ 1,192.08</t>
  </si>
  <si>
    <t>R$ 13,364.14</t>
  </si>
  <si>
    <t>R$ 10,783.50</t>
  </si>
  <si>
    <t>R$ 1,868.30</t>
  </si>
  <si>
    <t>R$ 12,828.65</t>
  </si>
  <si>
    <t>R$ 774.99</t>
  </si>
  <si>
    <t>R$ 58.12</t>
  </si>
  <si>
    <t>R$ 716.87</t>
  </si>
  <si>
    <t>R$ 13,375.65</t>
  </si>
  <si>
    <t>R$ 6,130.51</t>
  </si>
  <si>
    <t>R$ 2,581.14</t>
  </si>
  <si>
    <t>R$ 16,096.64</t>
  </si>
  <si>
    <t>R$ 2,990.66</t>
  </si>
  <si>
    <t>R$ 11,235.36</t>
  </si>
  <si>
    <t>R$ 9,966.13</t>
  </si>
  <si>
    <t>R$ 2,490.80</t>
  </si>
  <si>
    <t>R$ 11,735.22</t>
  </si>
  <si>
    <t>R$ 1,406.57</t>
  </si>
  <si>
    <t>R$ 7,248.71</t>
  </si>
  <si>
    <t>R$ 848.42</t>
  </si>
  <si>
    <t>R$ 11,215.32</t>
  </si>
  <si>
    <t>R$ 3,528.37</t>
  </si>
  <si>
    <t>R$ 844.61</t>
  </si>
  <si>
    <t>R$ 8,916.38</t>
  </si>
  <si>
    <t>R$ 5,007.81</t>
  </si>
  <si>
    <t>R$ 143.61</t>
  </si>
  <si>
    <t>R$ 1,455.23</t>
  </si>
  <si>
    <t>R$ 12,892.63</t>
  </si>
  <si>
    <t>R$ 7,942.41</t>
  </si>
  <si>
    <t>R$ 2,978.40</t>
  </si>
  <si>
    <t>R$ 1,034.86</t>
  </si>
  <si>
    <t>R$ 9,057.57</t>
  </si>
  <si>
    <t>R$ 6,272.67</t>
  </si>
  <si>
    <t>R$ 17,508.03</t>
  </si>
  <si>
    <t>R$ 3,061.65</t>
  </si>
  <si>
    <t>R$ 6,899.93</t>
  </si>
  <si>
    <t>R$ 18,083.15</t>
  </si>
  <si>
    <t>R$ 11,183.22</t>
  </si>
  <si>
    <t>R$ 9,207.44</t>
  </si>
  <si>
    <t>R$ 4,220.08</t>
  </si>
  <si>
    <t>R$ 1,434.88</t>
  </si>
  <si>
    <t>R$ 11,164.26</t>
  </si>
  <si>
    <t>R$ 65.09</t>
  </si>
  <si>
    <t>R$ 3,085.98</t>
  </si>
  <si>
    <t>R$ 11,352.61</t>
  </si>
  <si>
    <t>R$ 1,116.72</t>
  </si>
  <si>
    <t>R$ 1,340.44</t>
  </si>
  <si>
    <t>R$ 18,379.11</t>
  </si>
  <si>
    <t>R$ 12,607.82</t>
  </si>
  <si>
    <t>R$ 6,303.91</t>
  </si>
  <si>
    <t>R$ 2,369.99</t>
  </si>
  <si>
    <t>R$ 15,713.36</t>
  </si>
  <si>
    <t>ADICIONAIS (GRATIFICAÇÃO ANUAL)</t>
  </si>
  <si>
    <t>R$ 31,612.20</t>
  </si>
  <si>
    <t>R$ 11,854.58</t>
  </si>
  <si>
    <t>R$ 779.59</t>
  </si>
  <si>
    <t>R$ 10,817.48</t>
  </si>
  <si>
    <t>R$ 31,869.71</t>
  </si>
  <si>
    <t>R$ 27,346.20</t>
  </si>
  <si>
    <t>R$ 6,384.32</t>
  </si>
  <si>
    <t>R$ 20,182.29</t>
  </si>
  <si>
    <t>R$ 13,673.10</t>
  </si>
  <si>
    <t>R$ 10,196.56</t>
  </si>
  <si>
    <t>R$ 30,043.15</t>
  </si>
  <si>
    <t>PESSOAL - REMUNERAÇÃO - JULHO/2022</t>
  </si>
  <si>
    <t>R$ 3,033.21</t>
  </si>
  <si>
    <t>R$ 3,471.42</t>
  </si>
  <si>
    <t>R$ 1,147.58</t>
  </si>
  <si>
    <t>R$ 809.54</t>
  </si>
  <si>
    <t>R$ 10,997.96</t>
  </si>
  <si>
    <t>R$ 4,023.76</t>
  </si>
  <si>
    <t>R$ 4,949.50</t>
  </si>
  <si>
    <t>R$ 4,897.37</t>
  </si>
  <si>
    <t>R$ 2,296.24</t>
  </si>
  <si>
    <t>R$ 613.80</t>
  </si>
  <si>
    <t>R$ 1,020.68</t>
  </si>
  <si>
    <t>R$ 1,394.91</t>
  </si>
  <si>
    <t>R$ 7,681.87</t>
  </si>
  <si>
    <t>R$ 5,388.01</t>
  </si>
  <si>
    <t>R$ 2,950.47</t>
  </si>
  <si>
    <t>R$ 2,172.84</t>
  </si>
  <si>
    <t>R$ 9,432.91</t>
  </si>
  <si>
    <t>R$ 6,079.17</t>
  </si>
  <si>
    <t>R$ 1,146.80</t>
  </si>
  <si>
    <t>R$ 1,138.82</t>
  </si>
  <si>
    <t>R$ 2,538.62</t>
  </si>
  <si>
    <t>R$ 12,523.76</t>
  </si>
  <si>
    <t>R$ 6,944.18</t>
  </si>
  <si>
    <t>R$ 9,409.45</t>
  </si>
  <si>
    <t>R$ 7,557.47</t>
  </si>
  <si>
    <t>R$ 23,275.14</t>
  </si>
  <si>
    <t>R$ 6,436.46</t>
  </si>
  <si>
    <t>R$ 20,130.15</t>
  </si>
  <si>
    <t>PESSOAL - REMUNERAÇÃO - AGOSTO/2022</t>
  </si>
  <si>
    <t>PESSOAL - REMUNERAÇÃO - SETEMBRO/2022</t>
  </si>
  <si>
    <t>ADICIONAIS (FÉRIAS, 13º, OUTROS)</t>
  </si>
  <si>
    <t>PESSOAL - BENEFÍCIOS - JANEIRO/2022</t>
  </si>
  <si>
    <t>AUXÍLIO SAÚDE/ODONTOLÓGICO</t>
  </si>
  <si>
    <t>AUXÍLIO ALIMENTAÇÃO/REFEIÇÃO</t>
  </si>
  <si>
    <t>TOTAL BENEFÍCIOS</t>
  </si>
  <si>
    <t>Diretor de Transferência de Tecnologia</t>
  </si>
  <si>
    <t>PESSOAL - BENEFÍCIOS - FEVEREIRO/2022</t>
  </si>
  <si>
    <t>PESSOAL - BENEFÍCIOS - MARÇO/2022</t>
  </si>
  <si>
    <t>PESSOAL - BENEFÍCIOS - ABRIL/2022</t>
  </si>
  <si>
    <t>PESSOAL - BENEFÍCIOS - MAIO/2022</t>
  </si>
  <si>
    <t>PESSOAL - BENEFÍCIOS - JUNHO/2022</t>
  </si>
  <si>
    <t>R$ 1,500.00</t>
  </si>
  <si>
    <t>R$ 640.97</t>
  </si>
  <si>
    <t>R$ 2,140.97</t>
  </si>
  <si>
    <t>R$ 477.28</t>
  </si>
  <si>
    <t>R$ 1,621.32</t>
  </si>
  <si>
    <t>R$ 2,850.00</t>
  </si>
  <si>
    <t>R$ 3,000.00</t>
  </si>
  <si>
    <t>R$ 1,451.08</t>
  </si>
  <si>
    <t>R$ 2,951.08</t>
  </si>
  <si>
    <t>R$ 1,389.55</t>
  </si>
  <si>
    <t>R$ 2,889.55</t>
  </si>
  <si>
    <t>R$ 1,424.84</t>
  </si>
  <si>
    <t>R$ 2,924.84</t>
  </si>
  <si>
    <t>R$ 895.77</t>
  </si>
  <si>
    <t>R$ 2,395.77</t>
  </si>
  <si>
    <t>R$ 975.71</t>
  </si>
  <si>
    <t>R$ 886.36</t>
  </si>
  <si>
    <t>R$ 1,862.07</t>
  </si>
  <si>
    <t>R$ 1,350.00</t>
  </si>
  <si>
    <t>R$ 1,163.83</t>
  </si>
  <si>
    <t>R$ 2,663.83</t>
  </si>
  <si>
    <t>R$ 1,032.99</t>
  </si>
  <si>
    <t>R$ 2,532.99</t>
  </si>
  <si>
    <t>R$ 1,263.65</t>
  </si>
  <si>
    <t>R$ 2,763.65</t>
  </si>
  <si>
    <t>R$ 1,096.22</t>
  </si>
  <si>
    <t>R$ 2,596.22</t>
  </si>
  <si>
    <t>R$ 1,475.44</t>
  </si>
  <si>
    <t>R$ 2,975.44</t>
  </si>
  <si>
    <t>R$ 707.49</t>
  </si>
  <si>
    <t>R$ 2,207.49</t>
  </si>
  <si>
    <t>R$ 1,363.64</t>
  </si>
  <si>
    <t>R$ 1,204.96</t>
  </si>
  <si>
    <t>R$ 2,704.96</t>
  </si>
  <si>
    <t>R$ 1,827.28</t>
  </si>
  <si>
    <t>R$ 486.72</t>
  </si>
  <si>
    <t>R$ 1,986.72</t>
  </si>
  <si>
    <t>R$ 951.19</t>
  </si>
  <si>
    <t>R$ 1,022.72</t>
  </si>
  <si>
    <t>R$ 1,973.91</t>
  </si>
  <si>
    <t>R$ 1,159.09</t>
  </si>
  <si>
    <t>R$ 2,659.09</t>
  </si>
  <si>
    <t>R$ 1,150.88</t>
  </si>
  <si>
    <t>R$ 2,650.88</t>
  </si>
  <si>
    <t>R$ 915.98</t>
  </si>
  <si>
    <t>R$ 2,415.98</t>
  </si>
  <si>
    <t>R$ 735.53</t>
  </si>
  <si>
    <t>R$ 545.46</t>
  </si>
  <si>
    <t>R$ 1,280.99</t>
  </si>
  <si>
    <t>R$ 764.57</t>
  </si>
  <si>
    <t>R$ 2,264.57</t>
  </si>
  <si>
    <t>R$ 902.56</t>
  </si>
  <si>
    <t>R$ 2,402.56</t>
  </si>
  <si>
    <t>R$ 1,316.37</t>
  </si>
  <si>
    <t>R$ 2,816.37</t>
  </si>
  <si>
    <t>R$ 1,041.75</t>
  </si>
  <si>
    <t>R$ 2,541.75</t>
  </si>
  <si>
    <t>PESSOAL - BENEFÍCIOS - JULHO/2022</t>
  </si>
  <si>
    <t>R$ 1,144.04</t>
  </si>
  <si>
    <t>R$ 2,644.04</t>
  </si>
  <si>
    <t>R$ 613.64</t>
  </si>
  <si>
    <t>R$ 1,963.64</t>
  </si>
  <si>
    <t>R$ 1,448.08</t>
  </si>
  <si>
    <t>R$ 2,948.08</t>
  </si>
  <si>
    <t>R$ 2,475.71</t>
  </si>
  <si>
    <t>R$ 1,341.86</t>
  </si>
  <si>
    <t>R$ 2,841.86</t>
  </si>
  <si>
    <t>R$ 954.55</t>
  </si>
  <si>
    <t>R$ 1,441.27</t>
  </si>
  <si>
    <t>R$ 1,058.92</t>
  </si>
  <si>
    <t>R$ 2,558.92</t>
  </si>
  <si>
    <t>R$ 1,228.68</t>
  </si>
  <si>
    <t>R$ 2,728.68</t>
  </si>
  <si>
    <t>R$ 1,194.75</t>
  </si>
  <si>
    <t>R$ 2,694.75</t>
  </si>
  <si>
    <t>R$ 956.36</t>
  </si>
  <si>
    <t>R$ 2,456.36</t>
  </si>
  <si>
    <t>R$ 1,067.88</t>
  </si>
  <si>
    <t>R$ 2,567.88</t>
  </si>
  <si>
    <t>PESSOAL - BENEFÍCIOS - AGOSTO/2022</t>
  </si>
  <si>
    <t xml:space="preserve">Analista Técnico III – Nível V
</t>
  </si>
  <si>
    <t>PESSOAL - BENEFÍCIOS - SETEMBRO/2022</t>
  </si>
  <si>
    <t>PESSOAL - MOVIMENTAÇÃO DO QUADRO - 2022</t>
  </si>
  <si>
    <t>EMPREGADOS EFETIVOS</t>
  </si>
  <si>
    <t>Mês</t>
  </si>
  <si>
    <t>Lotação</t>
  </si>
  <si>
    <t>Ingressos</t>
  </si>
  <si>
    <t>Egressos</t>
  </si>
  <si>
    <t>Março</t>
  </si>
  <si>
    <t>Abril</t>
  </si>
  <si>
    <t>Maio</t>
  </si>
  <si>
    <t>Junho</t>
  </si>
  <si>
    <t>Julho</t>
  </si>
  <si>
    <t>Agosto</t>
  </si>
  <si>
    <t>EMPREGADOS TEMPORÁRIOS*</t>
  </si>
  <si>
    <t>Setembro</t>
  </si>
  <si>
    <t>*Jovem Aprendiz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</si>
  <si>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</si>
  <si>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</si>
  <si>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</si>
  <si>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</si>
  <si>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</si>
  <si>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</si>
  <si>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</si>
  <si>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</si>
  <si>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</si>
  <si>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CARGOS</t>
  </si>
  <si>
    <t>PRES</t>
  </si>
  <si>
    <t>DITEC</t>
  </si>
  <si>
    <t>DAF</t>
  </si>
  <si>
    <t>DTIC</t>
  </si>
  <si>
    <t>TOTAL</t>
  </si>
  <si>
    <t>PRESIDENTE</t>
  </si>
  <si>
    <t>DIRETORES</t>
  </si>
  <si>
    <t>CHEFE GABINETE</t>
  </si>
  <si>
    <t>ASSESSORES</t>
  </si>
  <si>
    <t>GERENTE</t>
  </si>
  <si>
    <t>ANALISTAS</t>
  </si>
  <si>
    <t>ASSISTENTE TÉCNICO</t>
  </si>
  <si>
    <t>MOTORISTA</t>
  </si>
  <si>
    <t>JOVEM APRENDIZ</t>
  </si>
  <si>
    <t>PESSOAL - ESCOLARIDADE - 2022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</si>
  <si>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</si>
  <si>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</si>
  <si>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</si>
  <si>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</si>
  <si>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</si>
  <si>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</si>
  <si>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</si>
  <si>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</si>
  <si>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</si>
  <si>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Nível Fundamental</t>
  </si>
  <si>
    <t>Nível Médio</t>
  </si>
  <si>
    <t>Nível Superior</t>
  </si>
  <si>
    <t>Pós-Graduação</t>
  </si>
  <si>
    <t>Mestrado</t>
  </si>
  <si>
    <t>Total de empregados</t>
  </si>
  <si>
    <t>Obs: Incluindo os Jovens Aprendizes</t>
  </si>
  <si>
    <t>PESSOAL - COMPOSIÇÃO FORÇA DE TRABALHO                                                         2022</t>
  </si>
  <si>
    <t>Obs. Incluindo os Jovens Aprendizes</t>
  </si>
  <si>
    <t xml:space="preserve">PESSOAL - PROGRAMA JOVEM APRENDIZ  </t>
  </si>
  <si>
    <t>Quant.</t>
  </si>
  <si>
    <t>Bolsa</t>
  </si>
  <si>
    <t>Benefícios</t>
  </si>
  <si>
    <t>Total</t>
  </si>
  <si>
    <t>OBS: Na competência agosto foi paga a diferença dos salários relativos aos meses de janeiro a julho/2022, totalizando R$ 415,59</t>
  </si>
  <si>
    <t>PESSOAL - IDENTIFICAÇÃO - OUTUBRO/2022</t>
  </si>
  <si>
    <t>PESSOAL - REMUNERAÇÃO - OUTUBRO/2022</t>
  </si>
  <si>
    <t>PESSOAL - BENEFÍCIOS - OUTUBRO/2022</t>
  </si>
  <si>
    <t xml:space="preserve">Janeiro </t>
  </si>
  <si>
    <t xml:space="preserve">Fevereiro </t>
  </si>
  <si>
    <t>Outubro</t>
  </si>
  <si>
    <t>OUTUBRO</t>
  </si>
  <si>
    <t xml:space="preserve">Escolaridade </t>
  </si>
  <si>
    <t>OUT</t>
  </si>
  <si>
    <t>PESSOAL - IDENTIFICAÇÃO - NOVEMBRO/2022</t>
  </si>
  <si>
    <t>PESSOAL - REMUNERAÇÃO - NOVEMBRO/2022</t>
  </si>
  <si>
    <t>PESSOAL - BENEFÍCIOS - NOVEMBRO/2022</t>
  </si>
  <si>
    <t>Novembro</t>
  </si>
  <si>
    <t>NOVEMBRO</t>
  </si>
  <si>
    <t>NOV</t>
  </si>
  <si>
    <t>Dezembro</t>
  </si>
  <si>
    <t>DEZEMBRO</t>
  </si>
  <si>
    <t>DEZ</t>
  </si>
  <si>
    <t>PESSOAL - IDENTIFICAÇÃO - DEZEMBRO/2022</t>
  </si>
  <si>
    <t>PESSOAL - REMUNERAÇÃO - DEZEMBRO/2022</t>
  </si>
  <si>
    <t>PESSOAL - BENEFÍCIOS -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</si>
</sst>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[$R$-416]\ * #,##0.00_-;\-[$R$-416]\ * #,##0.00_-;_-[$R$-416]\ * &quot;-&quot;??_-;_-@_-"/>
  </numFmts>
  <fonts count="25" x14ac:knownFonts="1">
    <font>
      <sz val="11"/>
      <color theme="1"/>
      <name val="Calibri"/>
      <scheme val="minor"/>
    </font>
    <font>
      <b/>
      <sz val="20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575756"/>
      <name val="Arial"/>
      <family val="2"/>
    </font>
    <font>
      <sz val="10"/>
      <color rgb="FF57575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6F6F6"/>
        <bgColor rgb="FFF6F6F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85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wrapText="1"/>
    </xf>
    <xf numFmtId="0" fontId="5" fillId="0" borderId="10" xfId="0" applyFont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4" fontId="4" fillId="0" borderId="5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64" fontId="4" fillId="0" borderId="5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8" fontId="4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7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wrapText="1"/>
    </xf>
    <xf numFmtId="0" fontId="4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/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8" xfId="0" applyFont="1" applyFill="1" applyBorder="1" applyAlignment="1">
      <alignment vertical="center" wrapText="1"/>
    </xf>
    <xf numFmtId="0" fontId="14" fillId="0" borderId="38" xfId="0" applyFont="1" applyFill="1" applyBorder="1" applyAlignment="1">
      <alignment horizontal="center" vertical="center" wrapText="1"/>
    </xf>
    <xf numFmtId="14" fontId="0" fillId="0" borderId="38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4" fillId="0" borderId="39" xfId="0" applyFont="1" applyBorder="1" applyAlignment="1">
      <alignment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39" xfId="0" applyFont="1" applyFill="1" applyBorder="1" applyAlignment="1">
      <alignment horizontal="center" vertical="center" wrapText="1"/>
    </xf>
    <xf numFmtId="14" fontId="0" fillId="0" borderId="39" xfId="0" applyNumberFormat="1" applyFont="1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0" fontId="14" fillId="0" borderId="39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4" fillId="0" borderId="44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4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2" fillId="0" borderId="38" xfId="1" applyFont="1" applyBorder="1" applyAlignment="1">
      <alignment horizontal="center" vertical="center"/>
    </xf>
    <xf numFmtId="44" fontId="12" fillId="0" borderId="38" xfId="1" applyFont="1" applyBorder="1" applyAlignment="1">
      <alignment horizontal="center" vertical="center" wrapText="1"/>
    </xf>
    <xf numFmtId="44" fontId="14" fillId="0" borderId="39" xfId="1" applyFont="1" applyFill="1" applyBorder="1" applyAlignment="1">
      <alignment vertical="center" wrapText="1"/>
    </xf>
    <xf numFmtId="44" fontId="14" fillId="0" borderId="39" xfId="1" applyFont="1" applyFill="1" applyBorder="1" applyAlignment="1">
      <alignment horizontal="center" vertical="center" wrapText="1"/>
    </xf>
    <xf numFmtId="44" fontId="0" fillId="0" borderId="0" xfId="1" applyFont="1"/>
    <xf numFmtId="44" fontId="0" fillId="0" borderId="0" xfId="1" applyFont="1" applyFill="1"/>
    <xf numFmtId="44" fontId="0" fillId="0" borderId="0" xfId="1" applyFont="1" applyAlignment="1">
      <alignment horizontal="center"/>
    </xf>
    <xf numFmtId="0" fontId="15" fillId="0" borderId="0" xfId="0" applyFont="1" applyFill="1" applyBorder="1" applyAlignment="1">
      <alignment vertical="center"/>
    </xf>
    <xf numFmtId="44" fontId="12" fillId="0" borderId="38" xfId="1" applyFont="1" applyBorder="1" applyAlignment="1">
      <alignment horizontal="center" vertical="center" wrapText="1"/>
    </xf>
    <xf numFmtId="44" fontId="12" fillId="0" borderId="39" xfId="1" applyFont="1" applyFill="1" applyBorder="1" applyAlignment="1">
      <alignment horizontal="center" vertical="center"/>
    </xf>
    <xf numFmtId="44" fontId="12" fillId="0" borderId="39" xfId="1" applyFont="1" applyBorder="1" applyAlignment="1">
      <alignment horizontal="center" vertical="center"/>
    </xf>
    <xf numFmtId="44" fontId="14" fillId="0" borderId="39" xfId="1" applyFont="1" applyFill="1" applyBorder="1" applyAlignment="1">
      <alignment horizontal="left" vertical="center" wrapText="1"/>
    </xf>
    <xf numFmtId="44" fontId="14" fillId="0" borderId="0" xfId="1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44" fontId="14" fillId="0" borderId="39" xfId="0" applyNumberFormat="1" applyFont="1" applyBorder="1" applyAlignment="1">
      <alignment vertical="center"/>
    </xf>
    <xf numFmtId="0" fontId="14" fillId="0" borderId="39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44" fontId="14" fillId="0" borderId="39" xfId="0" applyNumberFormat="1" applyFont="1" applyFill="1" applyBorder="1" applyAlignment="1">
      <alignment vertical="center"/>
    </xf>
    <xf numFmtId="44" fontId="14" fillId="0" borderId="39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0" fillId="6" borderId="39" xfId="0" applyFill="1" applyBorder="1" applyAlignment="1">
      <alignment horizontal="center"/>
    </xf>
    <xf numFmtId="49" fontId="0" fillId="0" borderId="39" xfId="0" applyNumberFormat="1" applyBorder="1"/>
    <xf numFmtId="0" fontId="0" fillId="0" borderId="39" xfId="0" applyBorder="1" applyAlignment="1">
      <alignment horizontal="center"/>
    </xf>
    <xf numFmtId="0" fontId="0" fillId="0" borderId="39" xfId="0" applyBorder="1"/>
    <xf numFmtId="0" fontId="0" fillId="0" borderId="39" xfId="0" applyFill="1" applyBorder="1"/>
    <xf numFmtId="0" fontId="17" fillId="0" borderId="51" xfId="0" applyFont="1" applyFill="1" applyBorder="1"/>
    <xf numFmtId="0" fontId="3" fillId="2" borderId="17" xfId="0" applyFont="1" applyFill="1" applyBorder="1" applyAlignment="1"/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5" xfId="0" applyFont="1" applyBorder="1"/>
    <xf numFmtId="0" fontId="5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9" fillId="0" borderId="0" xfId="0" applyFont="1"/>
    <xf numFmtId="0" fontId="8" fillId="2" borderId="5" xfId="0" applyFont="1" applyFill="1" applyBorder="1" applyAlignment="1">
      <alignment horizontal="center" vertical="center" wrapText="1"/>
    </xf>
    <xf numFmtId="17" fontId="8" fillId="2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vertical="center" wrapText="1"/>
    </xf>
    <xf numFmtId="0" fontId="12" fillId="0" borderId="39" xfId="0" applyFont="1" applyBorder="1" applyAlignment="1">
      <alignment horizontal="center" vertical="center"/>
    </xf>
    <xf numFmtId="0" fontId="14" fillId="0" borderId="0" xfId="0" applyFont="1" applyAlignment="1"/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/>
    <xf numFmtId="0" fontId="14" fillId="0" borderId="5" xfId="0" applyFont="1" applyBorder="1" applyAlignment="1">
      <alignment horizontal="center" wrapText="1"/>
    </xf>
    <xf numFmtId="0" fontId="5" fillId="0" borderId="52" xfId="0" applyFont="1" applyBorder="1" applyAlignment="1">
      <alignment horizontal="center"/>
    </xf>
    <xf numFmtId="0" fontId="14" fillId="0" borderId="53" xfId="0" applyFont="1" applyBorder="1"/>
    <xf numFmtId="0" fontId="5" fillId="0" borderId="54" xfId="0" applyFont="1" applyBorder="1" applyAlignment="1">
      <alignment horizontal="center" wrapText="1"/>
    </xf>
    <xf numFmtId="2" fontId="14" fillId="0" borderId="53" xfId="0" applyNumberFormat="1" applyFont="1" applyBorder="1"/>
    <xf numFmtId="0" fontId="0" fillId="0" borderId="0" xfId="0" applyFont="1" applyAlignment="1"/>
    <xf numFmtId="44" fontId="12" fillId="0" borderId="38" xfId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8" fontId="14" fillId="0" borderId="39" xfId="1" applyNumberFormat="1" applyFont="1" applyFill="1" applyBorder="1" applyAlignment="1">
      <alignment horizontal="center" vertical="center" wrapText="1"/>
    </xf>
    <xf numFmtId="8" fontId="14" fillId="0" borderId="39" xfId="0" applyNumberFormat="1" applyFont="1" applyFill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/>
    </xf>
    <xf numFmtId="44" fontId="0" fillId="0" borderId="0" xfId="0" applyNumberFormat="1"/>
    <xf numFmtId="0" fontId="0" fillId="0" borderId="0" xfId="0" applyFont="1" applyAlignment="1">
      <alignment horizontal="center"/>
    </xf>
    <xf numFmtId="44" fontId="4" fillId="0" borderId="12" xfId="1" applyFont="1" applyBorder="1" applyAlignment="1">
      <alignment horizontal="right" vertical="center" wrapText="1"/>
    </xf>
    <xf numFmtId="44" fontId="4" fillId="0" borderId="12" xfId="1" applyFont="1" applyBorder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44" fontId="4" fillId="0" borderId="12" xfId="1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13" fillId="0" borderId="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 wrapText="1"/>
    </xf>
    <xf numFmtId="0" fontId="2" fillId="0" borderId="4" xfId="0" applyFont="1" applyBorder="1"/>
    <xf numFmtId="164" fontId="3" fillId="0" borderId="16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6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4" fontId="12" fillId="0" borderId="47" xfId="1" applyFont="1" applyBorder="1" applyAlignment="1">
      <alignment horizontal="center" vertical="center" wrapText="1"/>
    </xf>
    <xf numFmtId="44" fontId="0" fillId="0" borderId="38" xfId="1" applyFont="1" applyBorder="1" applyAlignment="1">
      <alignment horizontal="center" vertical="center" wrapText="1"/>
    </xf>
    <xf numFmtId="44" fontId="12" fillId="0" borderId="47" xfId="1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44" fontId="12" fillId="0" borderId="38" xfId="1" applyFont="1" applyBorder="1" applyAlignment="1">
      <alignment horizontal="center" vertical="center" wrapText="1"/>
    </xf>
    <xf numFmtId="44" fontId="0" fillId="0" borderId="39" xfId="1" applyFont="1" applyBorder="1" applyAlignment="1">
      <alignment horizontal="center" vertical="center" wrapText="1"/>
    </xf>
    <xf numFmtId="44" fontId="12" fillId="0" borderId="50" xfId="1" applyFont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44" fontId="16" fillId="0" borderId="50" xfId="1" applyFont="1" applyFill="1" applyBorder="1" applyAlignment="1">
      <alignment horizontal="center" vertical="center" wrapText="1"/>
    </xf>
    <xf numFmtId="44" fontId="14" fillId="0" borderId="38" xfId="1" applyFont="1" applyFill="1" applyBorder="1" applyAlignment="1">
      <alignment horizontal="center" vertical="center" wrapText="1"/>
    </xf>
    <xf numFmtId="44" fontId="16" fillId="0" borderId="38" xfId="1" applyFont="1" applyBorder="1" applyAlignment="1">
      <alignment horizontal="center" vertical="center" wrapText="1"/>
    </xf>
    <xf numFmtId="44" fontId="14" fillId="0" borderId="39" xfId="1" applyFont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44" fontId="16" fillId="0" borderId="50" xfId="1" applyFont="1" applyBorder="1" applyAlignment="1">
      <alignment horizontal="center" vertical="center" wrapText="1"/>
    </xf>
    <xf numFmtId="44" fontId="16" fillId="0" borderId="38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5" borderId="48" xfId="0" applyFont="1" applyFill="1" applyBorder="1" applyAlignment="1">
      <alignment horizontal="center"/>
    </xf>
    <xf numFmtId="0" fontId="12" fillId="5" borderId="46" xfId="0" applyFont="1" applyFill="1" applyBorder="1" applyAlignment="1">
      <alignment horizontal="center"/>
    </xf>
    <xf numFmtId="0" fontId="12" fillId="5" borderId="49" xfId="0" applyFont="1" applyFill="1" applyBorder="1" applyAlignment="1">
      <alignment horizontal="center"/>
    </xf>
    <xf numFmtId="0" fontId="12" fillId="7" borderId="40" xfId="0" applyFont="1" applyFill="1" applyBorder="1" applyAlignment="1">
      <alignment horizontal="center"/>
    </xf>
    <xf numFmtId="0" fontId="12" fillId="7" borderId="41" xfId="0" applyFont="1" applyFill="1" applyBorder="1" applyAlignment="1">
      <alignment horizontal="center"/>
    </xf>
    <xf numFmtId="0" fontId="12" fillId="7" borderId="42" xfId="0" applyFont="1" applyFill="1" applyBorder="1" applyAlignment="1">
      <alignment horizontal="center"/>
    </xf>
    <xf numFmtId="0" fontId="18" fillId="7" borderId="40" xfId="0" applyFont="1" applyFill="1" applyBorder="1" applyAlignment="1">
      <alignment horizontal="center"/>
    </xf>
    <xf numFmtId="0" fontId="18" fillId="7" borderId="41" xfId="0" applyFont="1" applyFill="1" applyBorder="1" applyAlignment="1">
      <alignment horizontal="center"/>
    </xf>
    <xf numFmtId="0" fontId="18" fillId="7" borderId="42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6" fillId="0" borderId="17" xfId="0" applyFont="1" applyBorder="1" applyAlignment="1">
      <alignment horizontal="center"/>
    </xf>
    <xf numFmtId="0" fontId="24" fillId="0" borderId="15" xfId="0" applyFont="1" applyBorder="1"/>
    <xf numFmtId="0" fontId="24" fillId="0" borderId="18" xfId="0" applyFont="1" applyBorder="1"/>
    <xf numFmtId="49" fontId="24" fillId="0" borderId="17" xfId="0" applyNumberFormat="1" applyFont="1" applyBorder="1" applyAlignment="1">
      <alignment horizontal="center"/>
    </xf>
    <xf numFmtId="49" fontId="24" fillId="0" borderId="15" xfId="0" applyNumberFormat="1" applyFont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5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7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5</xdr:row>
      <xdr:rowOff>0</xdr:rowOff>
    </xdr:from>
    <xdr:ext cx="847725" cy="1095375"/>
    <xdr:pic>
      <xdr:nvPicPr>
        <xdr:cNvPr id="8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10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11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1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13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7</xdr:row>
      <xdr:rowOff>47625</xdr:rowOff>
    </xdr:from>
    <xdr:ext cx="847725" cy="1095375"/>
    <xdr:pic>
      <xdr:nvPicPr>
        <xdr:cNvPr id="14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7</xdr:row>
      <xdr:rowOff>200025</xdr:rowOff>
    </xdr:from>
    <xdr:ext cx="733425" cy="666750"/>
    <xdr:pic>
      <xdr:nvPicPr>
        <xdr:cNvPr id="1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16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8</xdr:row>
      <xdr:rowOff>38100</xdr:rowOff>
    </xdr:from>
    <xdr:ext cx="847725" cy="1095375"/>
    <xdr:pic>
      <xdr:nvPicPr>
        <xdr:cNvPr id="17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9</xdr:row>
      <xdr:rowOff>19050</xdr:rowOff>
    </xdr:from>
    <xdr:ext cx="847725" cy="1095375"/>
    <xdr:pic>
      <xdr:nvPicPr>
        <xdr:cNvPr id="18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19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20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21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22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23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8</xdr:row>
      <xdr:rowOff>209550</xdr:rowOff>
    </xdr:from>
    <xdr:ext cx="733425" cy="666750"/>
    <xdr:pic>
      <xdr:nvPicPr>
        <xdr:cNvPr id="24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9</xdr:row>
      <xdr:rowOff>180975</xdr:rowOff>
    </xdr:from>
    <xdr:ext cx="733425" cy="666750"/>
    <xdr:pic>
      <xdr:nvPicPr>
        <xdr:cNvPr id="2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10</xdr:row>
      <xdr:rowOff>19050</xdr:rowOff>
    </xdr:from>
    <xdr:ext cx="847725" cy="1095375"/>
    <xdr:pic>
      <xdr:nvPicPr>
        <xdr:cNvPr id="26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27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28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29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30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10</xdr:row>
      <xdr:rowOff>180975</xdr:rowOff>
    </xdr:from>
    <xdr:ext cx="733425" cy="666750"/>
    <xdr:pic>
      <xdr:nvPicPr>
        <xdr:cNvPr id="31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3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3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3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35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36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37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5</xdr:row>
      <xdr:rowOff>57150</xdr:rowOff>
    </xdr:from>
    <xdr:ext cx="847725" cy="1095375"/>
    <xdr:pic>
      <xdr:nvPicPr>
        <xdr:cNvPr id="38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39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40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41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4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43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7</xdr:row>
      <xdr:rowOff>47625</xdr:rowOff>
    </xdr:from>
    <xdr:ext cx="847725" cy="1095375"/>
    <xdr:pic>
      <xdr:nvPicPr>
        <xdr:cNvPr id="44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7</xdr:row>
      <xdr:rowOff>200025</xdr:rowOff>
    </xdr:from>
    <xdr:ext cx="733425" cy="666750"/>
    <xdr:pic>
      <xdr:nvPicPr>
        <xdr:cNvPr id="4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46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8</xdr:row>
      <xdr:rowOff>47625</xdr:rowOff>
    </xdr:from>
    <xdr:ext cx="847725" cy="1095375"/>
    <xdr:pic>
      <xdr:nvPicPr>
        <xdr:cNvPr id="47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8</xdr:row>
      <xdr:rowOff>200025</xdr:rowOff>
    </xdr:from>
    <xdr:ext cx="733425" cy="666750"/>
    <xdr:pic>
      <xdr:nvPicPr>
        <xdr:cNvPr id="48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49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9</xdr:row>
      <xdr:rowOff>47625</xdr:rowOff>
    </xdr:from>
    <xdr:ext cx="847725" cy="1095375"/>
    <xdr:pic>
      <xdr:nvPicPr>
        <xdr:cNvPr id="50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9</xdr:row>
      <xdr:rowOff>200025</xdr:rowOff>
    </xdr:from>
    <xdr:ext cx="733425" cy="666750"/>
    <xdr:pic>
      <xdr:nvPicPr>
        <xdr:cNvPr id="51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52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10</xdr:row>
      <xdr:rowOff>47625</xdr:rowOff>
    </xdr:from>
    <xdr:ext cx="847725" cy="1095375"/>
    <xdr:pic>
      <xdr:nvPicPr>
        <xdr:cNvPr id="53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10</xdr:row>
      <xdr:rowOff>200025</xdr:rowOff>
    </xdr:from>
    <xdr:ext cx="733425" cy="666750"/>
    <xdr:pic>
      <xdr:nvPicPr>
        <xdr:cNvPr id="54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55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11</xdr:row>
      <xdr:rowOff>47625</xdr:rowOff>
    </xdr:from>
    <xdr:ext cx="847725" cy="1095375"/>
    <xdr:pic>
      <xdr:nvPicPr>
        <xdr:cNvPr id="56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11</xdr:row>
      <xdr:rowOff>200025</xdr:rowOff>
    </xdr:from>
    <xdr:ext cx="733425" cy="666750"/>
    <xdr:pic>
      <xdr:nvPicPr>
        <xdr:cNvPr id="57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11</xdr:row>
      <xdr:rowOff>66675</xdr:rowOff>
    </xdr:from>
    <xdr:ext cx="619125" cy="1123950"/>
    <xdr:pic>
      <xdr:nvPicPr>
        <xdr:cNvPr id="58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59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60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62" name="image1.png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4288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63" name="image3.png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25812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24479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5</xdr:row>
      <xdr:rowOff>57150</xdr:rowOff>
    </xdr:from>
    <xdr:ext cx="847725" cy="1095375"/>
    <xdr:pic>
      <xdr:nvPicPr>
        <xdr:cNvPr id="65" name="image1.png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3667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66" name="image3.png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38100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36766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68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48482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69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50006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70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48672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7</xdr:row>
      <xdr:rowOff>47625</xdr:rowOff>
    </xdr:from>
    <xdr:ext cx="847725" cy="1095375"/>
    <xdr:pic>
      <xdr:nvPicPr>
        <xdr:cNvPr id="71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0388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7</xdr:row>
      <xdr:rowOff>200025</xdr:rowOff>
    </xdr:from>
    <xdr:ext cx="733425" cy="666750"/>
    <xdr:pic>
      <xdr:nvPicPr>
        <xdr:cNvPr id="72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61912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60579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8</xdr:row>
      <xdr:rowOff>47625</xdr:rowOff>
    </xdr:from>
    <xdr:ext cx="847725" cy="1095375"/>
    <xdr:pic>
      <xdr:nvPicPr>
        <xdr:cNvPr id="74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72294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8</xdr:row>
      <xdr:rowOff>200025</xdr:rowOff>
    </xdr:from>
    <xdr:ext cx="733425" cy="666750"/>
    <xdr:pic>
      <xdr:nvPicPr>
        <xdr:cNvPr id="75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73818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72485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9</xdr:row>
      <xdr:rowOff>47625</xdr:rowOff>
    </xdr:from>
    <xdr:ext cx="847725" cy="1095375"/>
    <xdr:pic>
      <xdr:nvPicPr>
        <xdr:cNvPr id="77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84201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9</xdr:row>
      <xdr:rowOff>200025</xdr:rowOff>
    </xdr:from>
    <xdr:ext cx="733425" cy="666750"/>
    <xdr:pic>
      <xdr:nvPicPr>
        <xdr:cNvPr id="78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85725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79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84391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10</xdr:row>
      <xdr:rowOff>47625</xdr:rowOff>
    </xdr:from>
    <xdr:ext cx="847725" cy="1095375"/>
    <xdr:pic>
      <xdr:nvPicPr>
        <xdr:cNvPr id="80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96107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10</xdr:row>
      <xdr:rowOff>200025</xdr:rowOff>
    </xdr:from>
    <xdr:ext cx="733425" cy="666750"/>
    <xdr:pic>
      <xdr:nvPicPr>
        <xdr:cNvPr id="81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97631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82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96297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11</xdr:row>
      <xdr:rowOff>47625</xdr:rowOff>
    </xdr:from>
    <xdr:ext cx="847725" cy="1095375"/>
    <xdr:pic>
      <xdr:nvPicPr>
        <xdr:cNvPr id="83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08013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11</xdr:row>
      <xdr:rowOff>200025</xdr:rowOff>
    </xdr:from>
    <xdr:ext cx="733425" cy="666750"/>
    <xdr:pic>
      <xdr:nvPicPr>
        <xdr:cNvPr id="84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09537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11</xdr:row>
      <xdr:rowOff>66675</xdr:rowOff>
    </xdr:from>
    <xdr:ext cx="619125" cy="1123950"/>
    <xdr:pic>
      <xdr:nvPicPr>
        <xdr:cNvPr id="85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08204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12</xdr:row>
      <xdr:rowOff>47625</xdr:rowOff>
    </xdr:from>
    <xdr:ext cx="847725" cy="1095375"/>
    <xdr:pic>
      <xdr:nvPicPr>
        <xdr:cNvPr id="86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19919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12</xdr:row>
      <xdr:rowOff>200025</xdr:rowOff>
    </xdr:from>
    <xdr:ext cx="733425" cy="666750"/>
    <xdr:pic>
      <xdr:nvPicPr>
        <xdr:cNvPr id="87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21443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12</xdr:row>
      <xdr:rowOff>66675</xdr:rowOff>
    </xdr:from>
    <xdr:ext cx="619125" cy="1123950"/>
    <xdr:pic>
      <xdr:nvPicPr>
        <xdr:cNvPr id="88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0110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13</xdr:row>
      <xdr:rowOff>47625</xdr:rowOff>
    </xdr:from>
    <xdr:ext cx="847725" cy="1095375"/>
    <xdr:pic>
      <xdr:nvPicPr>
        <xdr:cNvPr id="89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19919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13</xdr:row>
      <xdr:rowOff>200025</xdr:rowOff>
    </xdr:from>
    <xdr:ext cx="733425" cy="666750"/>
    <xdr:pic>
      <xdr:nvPicPr>
        <xdr:cNvPr id="90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21443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13</xdr:row>
      <xdr:rowOff>66675</xdr:rowOff>
    </xdr:from>
    <xdr:ext cx="619125" cy="1123950"/>
    <xdr:pic>
      <xdr:nvPicPr>
        <xdr:cNvPr id="91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0110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14</xdr:row>
      <xdr:rowOff>47625</xdr:rowOff>
    </xdr:from>
    <xdr:ext cx="847725" cy="1095375"/>
    <xdr:pic>
      <xdr:nvPicPr>
        <xdr:cNvPr id="92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31826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14</xdr:row>
      <xdr:rowOff>200025</xdr:rowOff>
    </xdr:from>
    <xdr:ext cx="733425" cy="666750"/>
    <xdr:pic>
      <xdr:nvPicPr>
        <xdr:cNvPr id="93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3350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14</xdr:row>
      <xdr:rowOff>66675</xdr:rowOff>
    </xdr:from>
    <xdr:ext cx="619125" cy="1123950"/>
    <xdr:pic>
      <xdr:nvPicPr>
        <xdr:cNvPr id="94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3201650"/>
          <a:ext cx="619125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J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10" width="16.5703125" customWidth="1"/>
    <col min="11" max="26" width="8.7109375" customWidth="1"/>
  </cols>
  <sheetData>
    <row r="1" spans="1:10" ht="42" customHeight="1" x14ac:dyDescent="0.25">
      <c r="A1" s="179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</row>
    <row r="3" spans="1:10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7" customHeight="1" x14ac:dyDescent="0.25">
      <c r="A4" s="3" t="s">
        <v>12</v>
      </c>
      <c r="B4" s="3" t="s">
        <v>13</v>
      </c>
      <c r="C4" s="4">
        <v>35</v>
      </c>
      <c r="D4" s="3" t="s">
        <v>14</v>
      </c>
      <c r="E4" s="3" t="s">
        <v>15</v>
      </c>
      <c r="F4" s="3" t="s">
        <v>16</v>
      </c>
      <c r="G4" s="4" t="s">
        <v>17</v>
      </c>
      <c r="H4" s="4" t="s">
        <v>18</v>
      </c>
      <c r="I4" s="5">
        <v>42828</v>
      </c>
      <c r="J4" s="5">
        <v>44568</v>
      </c>
    </row>
    <row r="5" spans="1:10" ht="27.75" customHeight="1" x14ac:dyDescent="0.25">
      <c r="A5" s="3" t="s">
        <v>19</v>
      </c>
      <c r="B5" s="3" t="s">
        <v>20</v>
      </c>
      <c r="C5" s="4">
        <v>121</v>
      </c>
      <c r="D5" s="3" t="s">
        <v>21</v>
      </c>
      <c r="E5" s="3" t="s">
        <v>22</v>
      </c>
      <c r="F5" s="3" t="s">
        <v>23</v>
      </c>
      <c r="G5" s="4" t="s">
        <v>17</v>
      </c>
      <c r="H5" s="4" t="s">
        <v>18</v>
      </c>
      <c r="I5" s="6">
        <v>44392</v>
      </c>
      <c r="J5" s="7" t="s">
        <v>24</v>
      </c>
    </row>
    <row r="6" spans="1:10" ht="27.75" customHeight="1" x14ac:dyDescent="0.25">
      <c r="A6" s="3" t="s">
        <v>25</v>
      </c>
      <c r="B6" s="3" t="s">
        <v>26</v>
      </c>
      <c r="C6" s="4">
        <v>127</v>
      </c>
      <c r="D6" s="3" t="s">
        <v>27</v>
      </c>
      <c r="E6" s="3" t="s">
        <v>28</v>
      </c>
      <c r="F6" s="3" t="s">
        <v>29</v>
      </c>
      <c r="G6" s="4" t="s">
        <v>17</v>
      </c>
      <c r="H6" s="4" t="s">
        <v>18</v>
      </c>
      <c r="I6" s="6">
        <v>44480</v>
      </c>
      <c r="J6" s="7" t="s">
        <v>24</v>
      </c>
    </row>
    <row r="7" spans="1:10" ht="27" customHeight="1" x14ac:dyDescent="0.25">
      <c r="A7" s="3" t="s">
        <v>30</v>
      </c>
      <c r="B7" s="3" t="s">
        <v>31</v>
      </c>
      <c r="C7" s="4">
        <v>67</v>
      </c>
      <c r="D7" s="3" t="s">
        <v>21</v>
      </c>
      <c r="E7" s="3" t="s">
        <v>32</v>
      </c>
      <c r="F7" s="3" t="s">
        <v>33</v>
      </c>
      <c r="G7" s="4" t="s">
        <v>17</v>
      </c>
      <c r="H7" s="4" t="s">
        <v>18</v>
      </c>
      <c r="I7" s="6">
        <v>43426</v>
      </c>
      <c r="J7" s="7" t="s">
        <v>24</v>
      </c>
    </row>
    <row r="8" spans="1:10" ht="27" customHeight="1" x14ac:dyDescent="0.25">
      <c r="A8" s="3" t="s">
        <v>34</v>
      </c>
      <c r="B8" s="3" t="s">
        <v>35</v>
      </c>
      <c r="C8" s="4">
        <v>102</v>
      </c>
      <c r="D8" s="3" t="s">
        <v>36</v>
      </c>
      <c r="E8" s="3" t="s">
        <v>37</v>
      </c>
      <c r="F8" s="3" t="s">
        <v>38</v>
      </c>
      <c r="G8" s="4" t="s">
        <v>17</v>
      </c>
      <c r="H8" s="4" t="s">
        <v>18</v>
      </c>
      <c r="I8" s="6">
        <v>43844</v>
      </c>
      <c r="J8" s="7" t="s">
        <v>24</v>
      </c>
    </row>
    <row r="9" spans="1:10" ht="27" customHeight="1" x14ac:dyDescent="0.25">
      <c r="A9" s="3" t="s">
        <v>39</v>
      </c>
      <c r="B9" s="3" t="s">
        <v>40</v>
      </c>
      <c r="C9" s="4">
        <v>91</v>
      </c>
      <c r="D9" s="3" t="s">
        <v>21</v>
      </c>
      <c r="E9" s="3" t="s">
        <v>41</v>
      </c>
      <c r="F9" s="3" t="s">
        <v>42</v>
      </c>
      <c r="G9" s="4" t="s">
        <v>17</v>
      </c>
      <c r="H9" s="4" t="s">
        <v>18</v>
      </c>
      <c r="I9" s="6">
        <v>43678</v>
      </c>
      <c r="J9" s="7" t="s">
        <v>24</v>
      </c>
    </row>
    <row r="10" spans="1:10" ht="27" customHeight="1" x14ac:dyDescent="0.25">
      <c r="A10" s="3" t="s">
        <v>43</v>
      </c>
      <c r="B10" s="3" t="s">
        <v>44</v>
      </c>
      <c r="C10" s="4">
        <v>33</v>
      </c>
      <c r="D10" s="3" t="s">
        <v>21</v>
      </c>
      <c r="E10" s="3" t="s">
        <v>32</v>
      </c>
      <c r="F10" s="3" t="s">
        <v>45</v>
      </c>
      <c r="G10" s="4" t="s">
        <v>17</v>
      </c>
      <c r="H10" s="4" t="s">
        <v>18</v>
      </c>
      <c r="I10" s="6">
        <v>42809</v>
      </c>
      <c r="J10" s="7" t="s">
        <v>24</v>
      </c>
    </row>
    <row r="11" spans="1:10" ht="27" customHeight="1" x14ac:dyDescent="0.25">
      <c r="A11" s="3" t="s">
        <v>46</v>
      </c>
      <c r="B11" s="3" t="s">
        <v>47</v>
      </c>
      <c r="C11" s="4">
        <v>83</v>
      </c>
      <c r="D11" s="3" t="s">
        <v>48</v>
      </c>
      <c r="E11" s="3" t="s">
        <v>49</v>
      </c>
      <c r="F11" s="3" t="s">
        <v>50</v>
      </c>
      <c r="G11" s="4" t="s">
        <v>17</v>
      </c>
      <c r="H11" s="4" t="s">
        <v>18</v>
      </c>
      <c r="I11" s="6">
        <v>43775</v>
      </c>
      <c r="J11" s="7" t="s">
        <v>24</v>
      </c>
    </row>
    <row r="12" spans="1:10" ht="27" customHeight="1" x14ac:dyDescent="0.25">
      <c r="A12" s="3" t="s">
        <v>51</v>
      </c>
      <c r="B12" s="3" t="s">
        <v>52</v>
      </c>
      <c r="C12" s="4">
        <v>97</v>
      </c>
      <c r="D12" s="3" t="s">
        <v>53</v>
      </c>
      <c r="E12" s="3" t="s">
        <v>54</v>
      </c>
      <c r="F12" s="3" t="s">
        <v>38</v>
      </c>
      <c r="G12" s="4" t="s">
        <v>17</v>
      </c>
      <c r="H12" s="4" t="s">
        <v>18</v>
      </c>
      <c r="I12" s="6">
        <v>43724</v>
      </c>
      <c r="J12" s="7" t="s">
        <v>24</v>
      </c>
    </row>
    <row r="13" spans="1:10" ht="27" customHeight="1" x14ac:dyDescent="0.25">
      <c r="A13" s="3" t="s">
        <v>55</v>
      </c>
      <c r="B13" s="3" t="s">
        <v>56</v>
      </c>
      <c r="C13" s="4">
        <v>28</v>
      </c>
      <c r="D13" s="3" t="s">
        <v>21</v>
      </c>
      <c r="E13" s="3" t="s">
        <v>22</v>
      </c>
      <c r="F13" s="3" t="s">
        <v>23</v>
      </c>
      <c r="G13" s="4" t="s">
        <v>17</v>
      </c>
      <c r="H13" s="4" t="s">
        <v>18</v>
      </c>
      <c r="I13" s="6">
        <v>42759</v>
      </c>
      <c r="J13" s="7" t="s">
        <v>24</v>
      </c>
    </row>
    <row r="14" spans="1:10" ht="27" customHeight="1" x14ac:dyDescent="0.25">
      <c r="A14" s="3" t="s">
        <v>57</v>
      </c>
      <c r="B14" s="3" t="s">
        <v>58</v>
      </c>
      <c r="C14" s="4">
        <v>134</v>
      </c>
      <c r="D14" s="3" t="s">
        <v>59</v>
      </c>
      <c r="E14" s="3" t="s">
        <v>60</v>
      </c>
      <c r="F14" s="3" t="s">
        <v>61</v>
      </c>
      <c r="G14" s="4" t="s">
        <v>17</v>
      </c>
      <c r="H14" s="4" t="s">
        <v>18</v>
      </c>
      <c r="I14" s="6">
        <v>44567</v>
      </c>
      <c r="J14" s="7" t="s">
        <v>24</v>
      </c>
    </row>
    <row r="15" spans="1:10" ht="27" customHeight="1" x14ac:dyDescent="0.25">
      <c r="A15" s="3" t="s">
        <v>62</v>
      </c>
      <c r="B15" s="3" t="s">
        <v>63</v>
      </c>
      <c r="C15" s="4">
        <v>87</v>
      </c>
      <c r="D15" s="3" t="s">
        <v>59</v>
      </c>
      <c r="E15" s="3" t="s">
        <v>64</v>
      </c>
      <c r="F15" s="3" t="s">
        <v>65</v>
      </c>
      <c r="G15" s="4" t="s">
        <v>17</v>
      </c>
      <c r="H15" s="4" t="s">
        <v>18</v>
      </c>
      <c r="I15" s="6">
        <v>43684</v>
      </c>
      <c r="J15" s="7" t="s">
        <v>24</v>
      </c>
    </row>
    <row r="16" spans="1:10" ht="27" customHeight="1" x14ac:dyDescent="0.25">
      <c r="A16" s="3" t="s">
        <v>66</v>
      </c>
      <c r="B16" s="3" t="s">
        <v>67</v>
      </c>
      <c r="C16" s="4">
        <v>110</v>
      </c>
      <c r="D16" s="3" t="s">
        <v>68</v>
      </c>
      <c r="E16" s="3" t="s">
        <v>60</v>
      </c>
      <c r="F16" s="3" t="s">
        <v>61</v>
      </c>
      <c r="G16" s="4" t="s">
        <v>17</v>
      </c>
      <c r="H16" s="4" t="s">
        <v>18</v>
      </c>
      <c r="I16" s="6">
        <v>43926</v>
      </c>
      <c r="J16" s="7" t="s">
        <v>24</v>
      </c>
    </row>
    <row r="17" spans="1:26" ht="27" customHeight="1" x14ac:dyDescent="0.25">
      <c r="A17" s="3" t="s">
        <v>69</v>
      </c>
      <c r="B17" s="3" t="s">
        <v>70</v>
      </c>
      <c r="C17" s="4">
        <v>130</v>
      </c>
      <c r="D17" s="3" t="s">
        <v>14</v>
      </c>
      <c r="E17" s="3" t="s">
        <v>71</v>
      </c>
      <c r="F17" s="3" t="s">
        <v>61</v>
      </c>
      <c r="G17" s="4" t="s">
        <v>17</v>
      </c>
      <c r="H17" s="4" t="s">
        <v>18</v>
      </c>
      <c r="I17" s="6">
        <v>44533</v>
      </c>
      <c r="J17" s="7" t="s">
        <v>24</v>
      </c>
    </row>
    <row r="18" spans="1:26" ht="27" customHeight="1" x14ac:dyDescent="0.25">
      <c r="A18" s="3" t="s">
        <v>72</v>
      </c>
      <c r="B18" s="3" t="s">
        <v>73</v>
      </c>
      <c r="C18" s="4">
        <v>107</v>
      </c>
      <c r="D18" s="3" t="s">
        <v>59</v>
      </c>
      <c r="E18" s="3" t="s">
        <v>74</v>
      </c>
      <c r="F18" s="3" t="s">
        <v>50</v>
      </c>
      <c r="G18" s="4" t="s">
        <v>17</v>
      </c>
      <c r="H18" s="4" t="s">
        <v>18</v>
      </c>
      <c r="I18" s="6">
        <v>43986</v>
      </c>
      <c r="J18" s="7" t="s">
        <v>24</v>
      </c>
    </row>
    <row r="19" spans="1:26" ht="27" customHeight="1" x14ac:dyDescent="0.25">
      <c r="A19" s="3" t="s">
        <v>75</v>
      </c>
      <c r="B19" s="3" t="s">
        <v>76</v>
      </c>
      <c r="C19" s="4">
        <v>118</v>
      </c>
      <c r="D19" s="3" t="s">
        <v>36</v>
      </c>
      <c r="E19" s="3" t="s">
        <v>77</v>
      </c>
      <c r="F19" s="3" t="s">
        <v>50</v>
      </c>
      <c r="G19" s="4" t="s">
        <v>17</v>
      </c>
      <c r="H19" s="4" t="s">
        <v>18</v>
      </c>
      <c r="I19" s="6">
        <v>43962</v>
      </c>
      <c r="J19" s="7" t="s">
        <v>24</v>
      </c>
    </row>
    <row r="20" spans="1:26" ht="26.25" customHeight="1" x14ac:dyDescent="0.25">
      <c r="A20" s="3" t="s">
        <v>78</v>
      </c>
      <c r="B20" s="3" t="s">
        <v>79</v>
      </c>
      <c r="C20" s="4">
        <v>76</v>
      </c>
      <c r="D20" s="3" t="s">
        <v>36</v>
      </c>
      <c r="E20" s="3" t="s">
        <v>32</v>
      </c>
      <c r="F20" s="3" t="s">
        <v>45</v>
      </c>
      <c r="G20" s="4" t="s">
        <v>17</v>
      </c>
      <c r="H20" s="4" t="s">
        <v>18</v>
      </c>
      <c r="I20" s="6">
        <v>43803</v>
      </c>
      <c r="J20" s="7" t="s">
        <v>24</v>
      </c>
    </row>
    <row r="21" spans="1:26" ht="27" customHeight="1" x14ac:dyDescent="0.25">
      <c r="A21" s="3" t="s">
        <v>80</v>
      </c>
      <c r="B21" s="3" t="s">
        <v>81</v>
      </c>
      <c r="C21" s="4">
        <v>101</v>
      </c>
      <c r="D21" s="3" t="s">
        <v>36</v>
      </c>
      <c r="E21" s="3" t="s">
        <v>64</v>
      </c>
      <c r="F21" s="3" t="s">
        <v>65</v>
      </c>
      <c r="G21" s="4" t="s">
        <v>17</v>
      </c>
      <c r="H21" s="4" t="s">
        <v>18</v>
      </c>
      <c r="I21" s="6">
        <v>43843</v>
      </c>
      <c r="J21" s="7" t="s">
        <v>24</v>
      </c>
    </row>
    <row r="22" spans="1:26" ht="27" customHeight="1" x14ac:dyDescent="0.25">
      <c r="A22" s="3" t="s">
        <v>82</v>
      </c>
      <c r="B22" s="3" t="s">
        <v>83</v>
      </c>
      <c r="C22" s="4">
        <v>48</v>
      </c>
      <c r="D22" s="3" t="s">
        <v>36</v>
      </c>
      <c r="E22" s="3" t="s">
        <v>22</v>
      </c>
      <c r="F22" s="3" t="s">
        <v>23</v>
      </c>
      <c r="G22" s="4" t="s">
        <v>17</v>
      </c>
      <c r="H22" s="4" t="s">
        <v>18</v>
      </c>
      <c r="I22" s="6">
        <v>42940</v>
      </c>
      <c r="J22" s="7" t="s">
        <v>24</v>
      </c>
    </row>
    <row r="23" spans="1:26" ht="27" customHeight="1" x14ac:dyDescent="0.25">
      <c r="A23" s="3" t="s">
        <v>84</v>
      </c>
      <c r="B23" s="3" t="s">
        <v>85</v>
      </c>
      <c r="C23" s="4">
        <v>125</v>
      </c>
      <c r="D23" s="3" t="s">
        <v>86</v>
      </c>
      <c r="E23" s="3" t="s">
        <v>87</v>
      </c>
      <c r="F23" s="3" t="s">
        <v>16</v>
      </c>
      <c r="G23" s="4" t="s">
        <v>17</v>
      </c>
      <c r="H23" s="4" t="s">
        <v>88</v>
      </c>
      <c r="I23" s="6">
        <v>44124</v>
      </c>
      <c r="J23" s="7" t="s">
        <v>24</v>
      </c>
    </row>
    <row r="24" spans="1:26" ht="27" customHeight="1" x14ac:dyDescent="0.25">
      <c r="A24" s="3" t="s">
        <v>89</v>
      </c>
      <c r="B24" s="3" t="s">
        <v>90</v>
      </c>
      <c r="C24" s="4">
        <v>137</v>
      </c>
      <c r="D24" s="3" t="s">
        <v>91</v>
      </c>
      <c r="E24" s="3" t="s">
        <v>92</v>
      </c>
      <c r="F24" s="3" t="s">
        <v>50</v>
      </c>
      <c r="G24" s="4" t="s">
        <v>17</v>
      </c>
      <c r="H24" s="4" t="s">
        <v>18</v>
      </c>
      <c r="I24" s="6">
        <v>44581</v>
      </c>
      <c r="J24" s="7" t="s">
        <v>24</v>
      </c>
    </row>
    <row r="25" spans="1:26" ht="27" customHeight="1" x14ac:dyDescent="0.25">
      <c r="A25" s="3" t="s">
        <v>93</v>
      </c>
      <c r="B25" s="3" t="s">
        <v>94</v>
      </c>
      <c r="C25" s="4">
        <v>50</v>
      </c>
      <c r="D25" s="3" t="s">
        <v>36</v>
      </c>
      <c r="E25" s="8" t="s">
        <v>41</v>
      </c>
      <c r="F25" s="3" t="s">
        <v>95</v>
      </c>
      <c r="G25" s="4" t="s">
        <v>17</v>
      </c>
      <c r="H25" s="4" t="s">
        <v>18</v>
      </c>
      <c r="I25" s="6">
        <v>42954</v>
      </c>
      <c r="J25" s="7" t="s">
        <v>24</v>
      </c>
    </row>
    <row r="26" spans="1:26" ht="27" customHeight="1" x14ac:dyDescent="0.25">
      <c r="A26" s="3" t="s">
        <v>96</v>
      </c>
      <c r="B26" s="3" t="s">
        <v>97</v>
      </c>
      <c r="C26" s="4">
        <v>27</v>
      </c>
      <c r="D26" s="3" t="s">
        <v>36</v>
      </c>
      <c r="E26" s="3" t="s">
        <v>41</v>
      </c>
      <c r="F26" s="3" t="s">
        <v>95</v>
      </c>
      <c r="G26" s="4" t="s">
        <v>17</v>
      </c>
      <c r="H26" s="4" t="s">
        <v>18</v>
      </c>
      <c r="I26" s="6">
        <v>42725</v>
      </c>
      <c r="J26" s="7" t="s">
        <v>24</v>
      </c>
    </row>
    <row r="27" spans="1:26" ht="27" customHeight="1" x14ac:dyDescent="0.25">
      <c r="A27" s="3" t="s">
        <v>98</v>
      </c>
      <c r="B27" s="3" t="s">
        <v>99</v>
      </c>
      <c r="C27" s="4">
        <v>65</v>
      </c>
      <c r="D27" s="3" t="s">
        <v>14</v>
      </c>
      <c r="E27" s="3" t="s">
        <v>15</v>
      </c>
      <c r="F27" s="3" t="s">
        <v>16</v>
      </c>
      <c r="G27" s="4" t="s">
        <v>17</v>
      </c>
      <c r="H27" s="4" t="s">
        <v>18</v>
      </c>
      <c r="I27" s="6">
        <v>43323</v>
      </c>
      <c r="J27" s="7" t="s">
        <v>24</v>
      </c>
    </row>
    <row r="28" spans="1:26" ht="27" customHeight="1" x14ac:dyDescent="0.25">
      <c r="A28" s="3" t="s">
        <v>100</v>
      </c>
      <c r="B28" s="3" t="s">
        <v>101</v>
      </c>
      <c r="C28" s="4">
        <v>129</v>
      </c>
      <c r="D28" s="3" t="s">
        <v>91</v>
      </c>
      <c r="E28" s="3" t="s">
        <v>92</v>
      </c>
      <c r="F28" s="3" t="s">
        <v>50</v>
      </c>
      <c r="G28" s="4" t="s">
        <v>17</v>
      </c>
      <c r="H28" s="4" t="s">
        <v>18</v>
      </c>
      <c r="I28" s="6">
        <v>44531</v>
      </c>
      <c r="J28" s="7" t="s">
        <v>24</v>
      </c>
    </row>
    <row r="29" spans="1:26" ht="27" customHeight="1" x14ac:dyDescent="0.25">
      <c r="A29" s="3" t="s">
        <v>102</v>
      </c>
      <c r="B29" s="3" t="s">
        <v>103</v>
      </c>
      <c r="C29" s="4">
        <v>106</v>
      </c>
      <c r="D29" s="3" t="s">
        <v>36</v>
      </c>
      <c r="E29" s="3" t="s">
        <v>32</v>
      </c>
      <c r="F29" s="3" t="s">
        <v>104</v>
      </c>
      <c r="G29" s="4" t="s">
        <v>17</v>
      </c>
      <c r="H29" s="4" t="s">
        <v>18</v>
      </c>
      <c r="I29" s="6">
        <v>43986</v>
      </c>
      <c r="J29" s="7" t="s">
        <v>24</v>
      </c>
    </row>
    <row r="30" spans="1:26" ht="27" customHeight="1" x14ac:dyDescent="0.25">
      <c r="A30" s="3" t="s">
        <v>105</v>
      </c>
      <c r="B30" s="3" t="s">
        <v>106</v>
      </c>
      <c r="C30" s="4">
        <v>56</v>
      </c>
      <c r="D30" s="3" t="s">
        <v>53</v>
      </c>
      <c r="E30" s="3" t="s">
        <v>107</v>
      </c>
      <c r="F30" s="3" t="s">
        <v>61</v>
      </c>
      <c r="G30" s="4" t="s">
        <v>17</v>
      </c>
      <c r="H30" s="4" t="s">
        <v>18</v>
      </c>
      <c r="I30" s="6">
        <v>43501</v>
      </c>
      <c r="J30" s="7" t="s">
        <v>24</v>
      </c>
    </row>
    <row r="31" spans="1:26" ht="27" customHeight="1" x14ac:dyDescent="0.25">
      <c r="A31" s="3" t="s">
        <v>108</v>
      </c>
      <c r="B31" s="3" t="s">
        <v>109</v>
      </c>
      <c r="C31" s="4">
        <v>111</v>
      </c>
      <c r="D31" s="3" t="s">
        <v>110</v>
      </c>
      <c r="E31" s="3" t="s">
        <v>111</v>
      </c>
      <c r="F31" s="3" t="s">
        <v>112</v>
      </c>
      <c r="G31" s="4" t="s">
        <v>17</v>
      </c>
      <c r="H31" s="4" t="s">
        <v>18</v>
      </c>
      <c r="I31" s="6">
        <v>43963</v>
      </c>
      <c r="J31" s="5">
        <v>44564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3" t="s">
        <v>113</v>
      </c>
      <c r="B32" s="3" t="s">
        <v>114</v>
      </c>
      <c r="C32" s="4">
        <v>114</v>
      </c>
      <c r="D32" s="3" t="s">
        <v>36</v>
      </c>
      <c r="E32" s="3" t="s">
        <v>32</v>
      </c>
      <c r="F32" s="3" t="s">
        <v>104</v>
      </c>
      <c r="G32" s="4" t="s">
        <v>17</v>
      </c>
      <c r="H32" s="4" t="s">
        <v>18</v>
      </c>
      <c r="I32" s="6">
        <v>44049</v>
      </c>
      <c r="J32" s="7" t="s">
        <v>24</v>
      </c>
    </row>
    <row r="33" spans="1:26" ht="27.75" customHeight="1" x14ac:dyDescent="0.25">
      <c r="A33" s="3" t="s">
        <v>115</v>
      </c>
      <c r="B33" s="3" t="s">
        <v>116</v>
      </c>
      <c r="C33" s="4">
        <v>123</v>
      </c>
      <c r="D33" s="3" t="s">
        <v>117</v>
      </c>
      <c r="E33" s="3" t="s">
        <v>118</v>
      </c>
      <c r="F33" s="3" t="s">
        <v>112</v>
      </c>
      <c r="G33" s="4" t="s">
        <v>17</v>
      </c>
      <c r="H33" s="4" t="s">
        <v>18</v>
      </c>
      <c r="I33" s="6">
        <v>44412</v>
      </c>
      <c r="J33" s="5">
        <v>44564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3" t="s">
        <v>119</v>
      </c>
      <c r="B34" s="3" t="s">
        <v>120</v>
      </c>
      <c r="C34" s="4">
        <v>135</v>
      </c>
      <c r="D34" s="3" t="s">
        <v>121</v>
      </c>
      <c r="E34" s="3" t="s">
        <v>122</v>
      </c>
      <c r="F34" s="3" t="s">
        <v>112</v>
      </c>
      <c r="G34" s="4" t="s">
        <v>17</v>
      </c>
      <c r="H34" s="4" t="s">
        <v>18</v>
      </c>
      <c r="I34" s="6">
        <v>44572</v>
      </c>
      <c r="J34" s="7" t="s">
        <v>24</v>
      </c>
    </row>
    <row r="35" spans="1:26" ht="27" customHeight="1" x14ac:dyDescent="0.25">
      <c r="A35" s="3" t="s">
        <v>123</v>
      </c>
      <c r="B35" s="3" t="s">
        <v>124</v>
      </c>
      <c r="C35" s="4">
        <v>53</v>
      </c>
      <c r="D35" s="3" t="s">
        <v>53</v>
      </c>
      <c r="E35" s="3" t="s">
        <v>125</v>
      </c>
      <c r="F35" s="3" t="s">
        <v>50</v>
      </c>
      <c r="G35" s="4" t="s">
        <v>17</v>
      </c>
      <c r="H35" s="4" t="s">
        <v>18</v>
      </c>
      <c r="I35" s="6">
        <v>43034</v>
      </c>
      <c r="J35" s="7" t="s">
        <v>24</v>
      </c>
    </row>
    <row r="36" spans="1:26" ht="27" customHeight="1" x14ac:dyDescent="0.25">
      <c r="A36" s="3" t="s">
        <v>126</v>
      </c>
      <c r="B36" s="3" t="s">
        <v>127</v>
      </c>
      <c r="C36" s="4">
        <v>14</v>
      </c>
      <c r="D36" s="3" t="s">
        <v>36</v>
      </c>
      <c r="E36" s="3" t="s">
        <v>22</v>
      </c>
      <c r="F36" s="3" t="s">
        <v>23</v>
      </c>
      <c r="G36" s="4" t="s">
        <v>17</v>
      </c>
      <c r="H36" s="4" t="s">
        <v>18</v>
      </c>
      <c r="I36" s="6">
        <v>42646</v>
      </c>
      <c r="J36" s="7" t="s">
        <v>24</v>
      </c>
    </row>
    <row r="37" spans="1:26" ht="27" customHeight="1" x14ac:dyDescent="0.25">
      <c r="A37" s="3" t="s">
        <v>128</v>
      </c>
      <c r="B37" s="3" t="s">
        <v>129</v>
      </c>
      <c r="C37" s="4">
        <v>89</v>
      </c>
      <c r="D37" s="3" t="s">
        <v>14</v>
      </c>
      <c r="E37" s="3" t="s">
        <v>130</v>
      </c>
      <c r="F37" s="3" t="s">
        <v>95</v>
      </c>
      <c r="G37" s="4" t="s">
        <v>17</v>
      </c>
      <c r="H37" s="4" t="s">
        <v>18</v>
      </c>
      <c r="I37" s="6">
        <v>43715</v>
      </c>
      <c r="J37" s="7" t="s">
        <v>24</v>
      </c>
    </row>
    <row r="38" spans="1:26" ht="27" customHeight="1" x14ac:dyDescent="0.25">
      <c r="A38" s="3" t="s">
        <v>131</v>
      </c>
      <c r="B38" s="3" t="s">
        <v>132</v>
      </c>
      <c r="C38" s="4">
        <v>120</v>
      </c>
      <c r="D38" s="3" t="s">
        <v>68</v>
      </c>
      <c r="E38" s="3" t="s">
        <v>64</v>
      </c>
      <c r="F38" s="3" t="s">
        <v>133</v>
      </c>
      <c r="G38" s="4" t="s">
        <v>17</v>
      </c>
      <c r="H38" s="4" t="s">
        <v>18</v>
      </c>
      <c r="I38" s="6">
        <v>44392</v>
      </c>
      <c r="J38" s="7" t="s">
        <v>24</v>
      </c>
    </row>
    <row r="39" spans="1:26" ht="27" customHeight="1" x14ac:dyDescent="0.25">
      <c r="A39" s="3" t="s">
        <v>134</v>
      </c>
      <c r="B39" s="3" t="s">
        <v>135</v>
      </c>
      <c r="C39" s="4">
        <v>124</v>
      </c>
      <c r="D39" s="3" t="s">
        <v>136</v>
      </c>
      <c r="E39" s="3" t="s">
        <v>137</v>
      </c>
      <c r="F39" s="3" t="s">
        <v>16</v>
      </c>
      <c r="G39" s="4" t="s">
        <v>17</v>
      </c>
      <c r="H39" s="4" t="s">
        <v>18</v>
      </c>
      <c r="I39" s="6">
        <v>44473</v>
      </c>
      <c r="J39" s="7" t="s">
        <v>24</v>
      </c>
    </row>
    <row r="40" spans="1:26" ht="27" customHeight="1" x14ac:dyDescent="0.25">
      <c r="A40" s="3" t="s">
        <v>138</v>
      </c>
      <c r="B40" s="3" t="s">
        <v>139</v>
      </c>
      <c r="C40" s="4">
        <v>49</v>
      </c>
      <c r="D40" s="3" t="s">
        <v>36</v>
      </c>
      <c r="E40" s="3" t="s">
        <v>41</v>
      </c>
      <c r="F40" s="3" t="s">
        <v>42</v>
      </c>
      <c r="G40" s="4" t="s">
        <v>17</v>
      </c>
      <c r="H40" s="4" t="s">
        <v>18</v>
      </c>
      <c r="I40" s="6">
        <v>42948</v>
      </c>
      <c r="J40" s="7" t="s">
        <v>24</v>
      </c>
    </row>
    <row r="41" spans="1:26" ht="27" customHeight="1" x14ac:dyDescent="0.25">
      <c r="A41" s="3" t="s">
        <v>140</v>
      </c>
      <c r="B41" s="3" t="s">
        <v>141</v>
      </c>
      <c r="C41" s="4">
        <v>128</v>
      </c>
      <c r="D41" s="3" t="s">
        <v>86</v>
      </c>
      <c r="E41" s="3" t="s">
        <v>87</v>
      </c>
      <c r="F41" s="3" t="s">
        <v>61</v>
      </c>
      <c r="G41" s="4" t="s">
        <v>17</v>
      </c>
      <c r="H41" s="4" t="s">
        <v>88</v>
      </c>
      <c r="I41" s="6">
        <v>44522</v>
      </c>
      <c r="J41" s="7" t="s">
        <v>24</v>
      </c>
    </row>
    <row r="42" spans="1:26" ht="27" customHeight="1" x14ac:dyDescent="0.25">
      <c r="A42" s="3" t="s">
        <v>142</v>
      </c>
      <c r="B42" s="3" t="s">
        <v>143</v>
      </c>
      <c r="C42" s="4">
        <v>138</v>
      </c>
      <c r="D42" s="3" t="s">
        <v>144</v>
      </c>
      <c r="E42" s="3" t="s">
        <v>145</v>
      </c>
      <c r="F42" s="3" t="s">
        <v>104</v>
      </c>
      <c r="G42" s="4" t="s">
        <v>17</v>
      </c>
      <c r="H42" s="4" t="s">
        <v>18</v>
      </c>
      <c r="I42" s="6">
        <v>44582</v>
      </c>
      <c r="J42" s="7" t="s">
        <v>24</v>
      </c>
    </row>
    <row r="43" spans="1:26" ht="27" customHeight="1" x14ac:dyDescent="0.25">
      <c r="A43" s="3" t="s">
        <v>146</v>
      </c>
      <c r="B43" s="3" t="s">
        <v>147</v>
      </c>
      <c r="C43" s="4">
        <v>80</v>
      </c>
      <c r="D43" s="3" t="s">
        <v>14</v>
      </c>
      <c r="E43" s="3" t="s">
        <v>148</v>
      </c>
      <c r="F43" s="3" t="s">
        <v>65</v>
      </c>
      <c r="G43" s="4" t="s">
        <v>17</v>
      </c>
      <c r="H43" s="4" t="s">
        <v>18</v>
      </c>
      <c r="I43" s="6">
        <v>43713</v>
      </c>
      <c r="J43" s="7" t="s">
        <v>24</v>
      </c>
    </row>
    <row r="44" spans="1:26" ht="27" customHeight="1" x14ac:dyDescent="0.25">
      <c r="A44" s="3" t="s">
        <v>149</v>
      </c>
      <c r="B44" s="3" t="s">
        <v>150</v>
      </c>
      <c r="C44" s="4">
        <v>36</v>
      </c>
      <c r="D44" s="3" t="s">
        <v>36</v>
      </c>
      <c r="E44" s="3" t="s">
        <v>41</v>
      </c>
      <c r="F44" s="3" t="s">
        <v>95</v>
      </c>
      <c r="G44" s="4" t="s">
        <v>17</v>
      </c>
      <c r="H44" s="4" t="s">
        <v>18</v>
      </c>
      <c r="I44" s="6">
        <v>42829</v>
      </c>
      <c r="J44" s="7" t="s">
        <v>24</v>
      </c>
    </row>
    <row r="45" spans="1:26" ht="27" customHeight="1" x14ac:dyDescent="0.25">
      <c r="A45" s="3" t="s">
        <v>151</v>
      </c>
      <c r="B45" s="3" t="s">
        <v>152</v>
      </c>
      <c r="C45" s="4">
        <v>109</v>
      </c>
      <c r="D45" s="3" t="s">
        <v>36</v>
      </c>
      <c r="E45" s="3" t="s">
        <v>153</v>
      </c>
      <c r="F45" s="3" t="s">
        <v>50</v>
      </c>
      <c r="G45" s="4" t="s">
        <v>17</v>
      </c>
      <c r="H45" s="4" t="s">
        <v>18</v>
      </c>
      <c r="I45" s="6">
        <v>44078</v>
      </c>
      <c r="J45" s="7" t="s">
        <v>24</v>
      </c>
    </row>
    <row r="46" spans="1:26" ht="27" customHeight="1" x14ac:dyDescent="0.25">
      <c r="A46" s="3" t="s">
        <v>154</v>
      </c>
      <c r="B46" s="3" t="s">
        <v>155</v>
      </c>
      <c r="C46" s="4">
        <v>42</v>
      </c>
      <c r="D46" s="3" t="s">
        <v>36</v>
      </c>
      <c r="E46" s="8" t="s">
        <v>41</v>
      </c>
      <c r="F46" s="3" t="s">
        <v>95</v>
      </c>
      <c r="G46" s="4" t="s">
        <v>17</v>
      </c>
      <c r="H46" s="4" t="s">
        <v>18</v>
      </c>
      <c r="I46" s="6">
        <v>42926</v>
      </c>
      <c r="J46" s="7" t="s">
        <v>24</v>
      </c>
    </row>
    <row r="47" spans="1:26" ht="27" customHeight="1" x14ac:dyDescent="0.25">
      <c r="A47" s="3" t="s">
        <v>156</v>
      </c>
      <c r="B47" s="3" t="s">
        <v>157</v>
      </c>
      <c r="C47" s="4">
        <v>122</v>
      </c>
      <c r="D47" s="3" t="s">
        <v>53</v>
      </c>
      <c r="E47" s="3" t="s">
        <v>158</v>
      </c>
      <c r="F47" s="3" t="s">
        <v>50</v>
      </c>
      <c r="G47" s="4" t="s">
        <v>17</v>
      </c>
      <c r="H47" s="4" t="s">
        <v>18</v>
      </c>
      <c r="I47" s="6">
        <v>44397</v>
      </c>
      <c r="J47" s="7" t="s">
        <v>24</v>
      </c>
    </row>
    <row r="48" spans="1:26" ht="27" customHeight="1" x14ac:dyDescent="0.25">
      <c r="A48" s="3" t="s">
        <v>159</v>
      </c>
      <c r="B48" s="3" t="s">
        <v>160</v>
      </c>
      <c r="C48" s="4">
        <v>136</v>
      </c>
      <c r="D48" s="3" t="s">
        <v>161</v>
      </c>
      <c r="E48" s="3" t="s">
        <v>137</v>
      </c>
      <c r="F48" s="3" t="s">
        <v>16</v>
      </c>
      <c r="G48" s="4" t="s">
        <v>17</v>
      </c>
      <c r="H48" s="4" t="s">
        <v>18</v>
      </c>
      <c r="I48" s="6">
        <v>44579</v>
      </c>
      <c r="J48" s="7" t="s">
        <v>24</v>
      </c>
    </row>
    <row r="49" spans="1:10" ht="27" customHeight="1" x14ac:dyDescent="0.25">
      <c r="A49" s="3" t="s">
        <v>162</v>
      </c>
      <c r="B49" s="3" t="s">
        <v>163</v>
      </c>
      <c r="C49" s="4">
        <v>126</v>
      </c>
      <c r="D49" s="3" t="s">
        <v>36</v>
      </c>
      <c r="E49" s="3" t="s">
        <v>22</v>
      </c>
      <c r="F49" s="3" t="s">
        <v>23</v>
      </c>
      <c r="G49" s="4" t="s">
        <v>17</v>
      </c>
      <c r="H49" s="4" t="s">
        <v>18</v>
      </c>
      <c r="I49" s="6">
        <v>44504</v>
      </c>
      <c r="J49" s="7" t="s">
        <v>24</v>
      </c>
    </row>
    <row r="50" spans="1:10" ht="27" customHeight="1" x14ac:dyDescent="0.25">
      <c r="A50" s="3" t="s">
        <v>164</v>
      </c>
      <c r="B50" s="3" t="s">
        <v>165</v>
      </c>
      <c r="C50" s="4">
        <v>58</v>
      </c>
      <c r="D50" s="3" t="s">
        <v>36</v>
      </c>
      <c r="E50" s="3" t="s">
        <v>32</v>
      </c>
      <c r="F50" s="3" t="s">
        <v>33</v>
      </c>
      <c r="G50" s="4" t="s">
        <v>17</v>
      </c>
      <c r="H50" s="4" t="s">
        <v>18</v>
      </c>
      <c r="I50" s="6">
        <v>44566</v>
      </c>
      <c r="J50" s="7" t="s">
        <v>24</v>
      </c>
    </row>
    <row r="51" spans="1:10" ht="27" customHeight="1" x14ac:dyDescent="0.25">
      <c r="A51" s="3" t="s">
        <v>166</v>
      </c>
      <c r="B51" s="3" t="s">
        <v>167</v>
      </c>
      <c r="C51" s="4">
        <v>133</v>
      </c>
      <c r="D51" s="3" t="s">
        <v>168</v>
      </c>
      <c r="E51" s="3" t="s">
        <v>169</v>
      </c>
      <c r="F51" s="3" t="s">
        <v>112</v>
      </c>
      <c r="G51" s="4" t="s">
        <v>17</v>
      </c>
      <c r="H51" s="4" t="s">
        <v>18</v>
      </c>
      <c r="I51" s="6">
        <v>44566</v>
      </c>
      <c r="J51" s="7" t="s">
        <v>24</v>
      </c>
    </row>
    <row r="52" spans="1:10" ht="27" customHeight="1" x14ac:dyDescent="0.25">
      <c r="A52" s="3" t="s">
        <v>170</v>
      </c>
      <c r="B52" s="3" t="s">
        <v>171</v>
      </c>
      <c r="C52" s="4">
        <v>43</v>
      </c>
      <c r="D52" s="3" t="s">
        <v>36</v>
      </c>
      <c r="E52" s="3" t="s">
        <v>137</v>
      </c>
      <c r="F52" s="3" t="s">
        <v>16</v>
      </c>
      <c r="G52" s="4" t="s">
        <v>17</v>
      </c>
      <c r="H52" s="4" t="s">
        <v>18</v>
      </c>
      <c r="I52" s="6">
        <v>42928</v>
      </c>
      <c r="J52" s="7" t="s">
        <v>24</v>
      </c>
    </row>
    <row r="53" spans="1:10" ht="27" customHeight="1" x14ac:dyDescent="0.25">
      <c r="A53" s="3" t="s">
        <v>172</v>
      </c>
      <c r="B53" s="3" t="s">
        <v>173</v>
      </c>
      <c r="C53" s="4">
        <v>73</v>
      </c>
      <c r="D53" s="3" t="s">
        <v>36</v>
      </c>
      <c r="E53" s="3" t="s">
        <v>32</v>
      </c>
      <c r="F53" s="3" t="s">
        <v>104</v>
      </c>
      <c r="G53" s="4" t="s">
        <v>17</v>
      </c>
      <c r="H53" s="4" t="s">
        <v>18</v>
      </c>
      <c r="I53" s="6">
        <v>43742</v>
      </c>
      <c r="J53" s="7" t="s">
        <v>24</v>
      </c>
    </row>
    <row r="54" spans="1:10" ht="15.75" customHeight="1" x14ac:dyDescent="0.25">
      <c r="A54" s="10"/>
      <c r="G54" s="11"/>
      <c r="H54" s="11"/>
      <c r="I54" s="11"/>
      <c r="J54" s="12"/>
    </row>
    <row r="55" spans="1:10" ht="42" customHeight="1" x14ac:dyDescent="0.25">
      <c r="A55" s="181" t="s">
        <v>174</v>
      </c>
      <c r="B55" s="182"/>
      <c r="C55" s="182"/>
      <c r="D55" s="182"/>
      <c r="E55" s="182"/>
      <c r="F55" s="182"/>
      <c r="G55" s="183"/>
      <c r="H55" s="13"/>
      <c r="I55" s="13"/>
      <c r="J55" s="13"/>
    </row>
    <row r="56" spans="1:10" ht="28.5" customHeight="1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 t="s">
        <v>7</v>
      </c>
      <c r="F56" s="1" t="s">
        <v>8</v>
      </c>
      <c r="G56" s="2" t="s">
        <v>175</v>
      </c>
      <c r="H56" s="14"/>
      <c r="I56" s="11"/>
      <c r="J56" s="12"/>
    </row>
    <row r="57" spans="1:10" ht="27" customHeight="1" x14ac:dyDescent="0.25">
      <c r="A57" s="3" t="s">
        <v>176</v>
      </c>
      <c r="B57" s="3" t="s">
        <v>177</v>
      </c>
      <c r="C57" s="4">
        <v>75</v>
      </c>
      <c r="D57" s="3" t="s">
        <v>178</v>
      </c>
      <c r="E57" s="3" t="s">
        <v>50</v>
      </c>
      <c r="F57" s="4" t="s">
        <v>179</v>
      </c>
      <c r="G57" s="15">
        <v>43566</v>
      </c>
      <c r="H57" s="16"/>
      <c r="I57" s="11"/>
      <c r="J57" s="12"/>
    </row>
    <row r="58" spans="1:10" ht="45.75" customHeight="1" x14ac:dyDescent="0.25">
      <c r="A58" s="3" t="s">
        <v>180</v>
      </c>
      <c r="B58" s="3" t="s">
        <v>181</v>
      </c>
      <c r="C58" s="4" t="s">
        <v>24</v>
      </c>
      <c r="D58" s="3" t="s">
        <v>182</v>
      </c>
      <c r="E58" s="3" t="s">
        <v>183</v>
      </c>
      <c r="F58" s="4" t="s">
        <v>184</v>
      </c>
      <c r="G58" s="5">
        <v>43948</v>
      </c>
      <c r="H58" s="12"/>
      <c r="I58" s="11"/>
      <c r="J58" s="12"/>
    </row>
    <row r="59" spans="1:10" ht="31.5" customHeight="1" x14ac:dyDescent="0.25">
      <c r="A59" s="3" t="s">
        <v>185</v>
      </c>
      <c r="B59" s="3" t="s">
        <v>186</v>
      </c>
      <c r="C59" s="4">
        <v>132</v>
      </c>
      <c r="D59" s="3" t="s">
        <v>187</v>
      </c>
      <c r="E59" s="3" t="s">
        <v>112</v>
      </c>
      <c r="F59" s="4" t="s">
        <v>179</v>
      </c>
      <c r="G59" s="15">
        <v>44532</v>
      </c>
      <c r="H59" s="16"/>
      <c r="I59" s="11"/>
      <c r="J59" s="12"/>
    </row>
    <row r="60" spans="1:10" ht="31.5" customHeight="1" x14ac:dyDescent="0.25">
      <c r="A60" s="3" t="s">
        <v>188</v>
      </c>
      <c r="B60" s="3" t="s">
        <v>189</v>
      </c>
      <c r="C60" s="4">
        <v>131</v>
      </c>
      <c r="D60" s="3" t="s">
        <v>190</v>
      </c>
      <c r="E60" s="3" t="s">
        <v>191</v>
      </c>
      <c r="F60" s="4" t="s">
        <v>179</v>
      </c>
      <c r="G60" s="15">
        <v>44532</v>
      </c>
      <c r="H60" s="16"/>
      <c r="I60" s="11"/>
      <c r="J60" s="12"/>
    </row>
    <row r="61" spans="1:10" ht="15.75" customHeight="1" x14ac:dyDescent="0.25">
      <c r="G61" s="11"/>
      <c r="H61" s="11"/>
      <c r="I61" s="11"/>
      <c r="J61" s="12"/>
    </row>
    <row r="62" spans="1:10" ht="15.75" customHeight="1" x14ac:dyDescent="0.25">
      <c r="G62" s="11"/>
      <c r="H62" s="11"/>
      <c r="I62" s="11"/>
      <c r="J62" s="12"/>
    </row>
    <row r="63" spans="1:10" ht="15.75" customHeight="1" x14ac:dyDescent="0.25">
      <c r="G63" s="11"/>
      <c r="H63" s="11"/>
      <c r="I63" s="11"/>
      <c r="J63" s="12"/>
    </row>
    <row r="64" spans="1:10" ht="15.75" customHeight="1" x14ac:dyDescent="0.25">
      <c r="G64" s="11"/>
      <c r="H64" s="11"/>
      <c r="I64" s="11"/>
      <c r="J64" s="12"/>
    </row>
    <row r="65" spans="7:10" ht="15.75" customHeight="1" x14ac:dyDescent="0.25">
      <c r="G65" s="11"/>
      <c r="H65" s="11"/>
      <c r="I65" s="11"/>
      <c r="J65" s="12"/>
    </row>
    <row r="66" spans="7:10" ht="15.75" customHeight="1" x14ac:dyDescent="0.25">
      <c r="G66" s="11"/>
      <c r="H66" s="11"/>
      <c r="I66" s="11"/>
      <c r="J66" s="12"/>
    </row>
    <row r="67" spans="7:10" ht="15.75" customHeight="1" x14ac:dyDescent="0.25">
      <c r="G67" s="11"/>
      <c r="H67" s="11"/>
      <c r="I67" s="11"/>
      <c r="J67" s="12"/>
    </row>
    <row r="68" spans="7:10" ht="15.75" customHeight="1" x14ac:dyDescent="0.25">
      <c r="G68" s="11"/>
      <c r="H68" s="11"/>
      <c r="I68" s="11"/>
      <c r="J68" s="12"/>
    </row>
    <row r="69" spans="7:10" ht="15.75" customHeight="1" x14ac:dyDescent="0.25">
      <c r="G69" s="11"/>
      <c r="H69" s="11"/>
      <c r="I69" s="11"/>
      <c r="J69" s="12"/>
    </row>
    <row r="70" spans="7:10" ht="15.75" customHeight="1" x14ac:dyDescent="0.25">
      <c r="G70" s="11"/>
      <c r="H70" s="11"/>
      <c r="I70" s="11"/>
      <c r="J70" s="12"/>
    </row>
    <row r="71" spans="7:10" ht="15.75" customHeight="1" x14ac:dyDescent="0.25">
      <c r="G71" s="11"/>
      <c r="H71" s="11"/>
      <c r="I71" s="11"/>
      <c r="J71" s="12"/>
    </row>
    <row r="72" spans="7:10" ht="15.75" customHeight="1" x14ac:dyDescent="0.25">
      <c r="G72" s="11"/>
      <c r="H72" s="11"/>
      <c r="I72" s="11"/>
      <c r="J72" s="12"/>
    </row>
    <row r="73" spans="7:10" ht="15.75" customHeight="1" x14ac:dyDescent="0.25">
      <c r="G73" s="11"/>
      <c r="H73" s="11"/>
      <c r="I73" s="11"/>
      <c r="J73" s="12"/>
    </row>
    <row r="74" spans="7:10" ht="15.75" customHeight="1" x14ac:dyDescent="0.25">
      <c r="G74" s="11"/>
      <c r="H74" s="11"/>
      <c r="I74" s="11"/>
      <c r="J74" s="12"/>
    </row>
    <row r="75" spans="7:10" ht="15.75" customHeight="1" x14ac:dyDescent="0.25">
      <c r="G75" s="11"/>
      <c r="H75" s="11"/>
      <c r="I75" s="11"/>
      <c r="J75" s="12"/>
    </row>
    <row r="76" spans="7:10" ht="15.75" customHeight="1" x14ac:dyDescent="0.25">
      <c r="G76" s="11"/>
      <c r="H76" s="11"/>
      <c r="I76" s="11"/>
      <c r="J76" s="12"/>
    </row>
    <row r="77" spans="7:10" ht="15.75" customHeight="1" x14ac:dyDescent="0.25">
      <c r="G77" s="11"/>
      <c r="H77" s="11"/>
      <c r="I77" s="11"/>
      <c r="J77" s="12"/>
    </row>
    <row r="78" spans="7:10" ht="15.75" customHeight="1" x14ac:dyDescent="0.25">
      <c r="G78" s="11"/>
      <c r="H78" s="11"/>
      <c r="I78" s="11"/>
      <c r="J78" s="12"/>
    </row>
    <row r="79" spans="7:10" ht="15.75" customHeight="1" x14ac:dyDescent="0.25">
      <c r="G79" s="11"/>
      <c r="H79" s="11"/>
      <c r="I79" s="11"/>
      <c r="J79" s="12"/>
    </row>
    <row r="80" spans="7:10" ht="15.75" customHeight="1" x14ac:dyDescent="0.25">
      <c r="G80" s="11"/>
      <c r="H80" s="11"/>
      <c r="I80" s="11"/>
      <c r="J80" s="12"/>
    </row>
    <row r="81" spans="7:10" ht="15.75" customHeight="1" x14ac:dyDescent="0.25">
      <c r="G81" s="11"/>
      <c r="H81" s="11"/>
      <c r="I81" s="11"/>
      <c r="J81" s="12"/>
    </row>
    <row r="82" spans="7:10" ht="15.75" customHeight="1" x14ac:dyDescent="0.25">
      <c r="G82" s="11"/>
      <c r="H82" s="11"/>
      <c r="I82" s="11"/>
      <c r="J82" s="12"/>
    </row>
    <row r="83" spans="7:10" ht="15.75" customHeight="1" x14ac:dyDescent="0.25">
      <c r="G83" s="11"/>
      <c r="H83" s="11"/>
      <c r="I83" s="11"/>
      <c r="J83" s="12"/>
    </row>
    <row r="84" spans="7:10" ht="15.75" customHeight="1" x14ac:dyDescent="0.25">
      <c r="G84" s="11"/>
      <c r="H84" s="11"/>
      <c r="I84" s="11"/>
      <c r="J84" s="12"/>
    </row>
    <row r="85" spans="7:10" ht="15.75" customHeight="1" x14ac:dyDescent="0.25">
      <c r="G85" s="11"/>
      <c r="H85" s="11"/>
      <c r="I85" s="11"/>
      <c r="J85" s="12"/>
    </row>
    <row r="86" spans="7:10" ht="15.75" customHeight="1" x14ac:dyDescent="0.25">
      <c r="G86" s="11"/>
      <c r="H86" s="11"/>
      <c r="I86" s="11"/>
      <c r="J86" s="12"/>
    </row>
    <row r="87" spans="7:10" ht="15.75" customHeight="1" x14ac:dyDescent="0.25">
      <c r="G87" s="11"/>
      <c r="H87" s="11"/>
      <c r="I87" s="11"/>
      <c r="J87" s="12"/>
    </row>
    <row r="88" spans="7:10" ht="15.75" customHeight="1" x14ac:dyDescent="0.25">
      <c r="G88" s="11"/>
      <c r="H88" s="11"/>
      <c r="I88" s="11"/>
      <c r="J88" s="12"/>
    </row>
    <row r="89" spans="7:10" ht="15.75" customHeight="1" x14ac:dyDescent="0.25">
      <c r="G89" s="11"/>
      <c r="H89" s="11"/>
      <c r="I89" s="11"/>
      <c r="J89" s="12"/>
    </row>
    <row r="90" spans="7:10" ht="15.75" customHeight="1" x14ac:dyDescent="0.25">
      <c r="G90" s="11"/>
      <c r="H90" s="11"/>
      <c r="I90" s="11"/>
      <c r="J90" s="12"/>
    </row>
    <row r="91" spans="7:10" ht="15.75" customHeight="1" x14ac:dyDescent="0.25">
      <c r="G91" s="11"/>
      <c r="H91" s="11"/>
      <c r="I91" s="11"/>
      <c r="J91" s="12"/>
    </row>
    <row r="92" spans="7:10" ht="15.75" customHeight="1" x14ac:dyDescent="0.25">
      <c r="G92" s="11"/>
      <c r="H92" s="11"/>
      <c r="I92" s="11"/>
      <c r="J92" s="12"/>
    </row>
    <row r="93" spans="7:10" ht="15.75" customHeight="1" x14ac:dyDescent="0.25">
      <c r="G93" s="11"/>
      <c r="H93" s="11"/>
      <c r="I93" s="11"/>
      <c r="J93" s="12"/>
    </row>
    <row r="94" spans="7:10" ht="15.75" customHeight="1" x14ac:dyDescent="0.25">
      <c r="G94" s="11"/>
      <c r="H94" s="11"/>
      <c r="I94" s="11"/>
      <c r="J94" s="12"/>
    </row>
    <row r="95" spans="7:10" ht="15.75" customHeight="1" x14ac:dyDescent="0.25">
      <c r="G95" s="11"/>
      <c r="H95" s="11"/>
      <c r="I95" s="11"/>
      <c r="J95" s="12"/>
    </row>
    <row r="96" spans="7:10" ht="15.75" customHeight="1" x14ac:dyDescent="0.25">
      <c r="G96" s="11"/>
      <c r="H96" s="11"/>
      <c r="I96" s="11"/>
      <c r="J96" s="12"/>
    </row>
    <row r="97" spans="7:10" ht="15.75" customHeight="1" x14ac:dyDescent="0.25">
      <c r="G97" s="11"/>
      <c r="H97" s="11"/>
      <c r="I97" s="11"/>
      <c r="J97" s="12"/>
    </row>
    <row r="98" spans="7:10" ht="15.75" customHeight="1" x14ac:dyDescent="0.25">
      <c r="G98" s="11"/>
      <c r="H98" s="11"/>
      <c r="I98" s="11"/>
      <c r="J98" s="12"/>
    </row>
    <row r="99" spans="7:10" ht="15.75" customHeight="1" x14ac:dyDescent="0.25">
      <c r="G99" s="11"/>
      <c r="H99" s="11"/>
      <c r="I99" s="11"/>
      <c r="J99" s="12"/>
    </row>
    <row r="100" spans="7:10" ht="15.75" customHeight="1" x14ac:dyDescent="0.25">
      <c r="G100" s="11"/>
      <c r="H100" s="11"/>
      <c r="I100" s="11"/>
      <c r="J100" s="12"/>
    </row>
    <row r="101" spans="7:10" ht="15.75" customHeight="1" x14ac:dyDescent="0.25">
      <c r="G101" s="11"/>
      <c r="H101" s="11"/>
      <c r="I101" s="11"/>
      <c r="J101" s="12"/>
    </row>
    <row r="102" spans="7:10" ht="15.75" customHeight="1" x14ac:dyDescent="0.25">
      <c r="G102" s="11"/>
      <c r="H102" s="11"/>
      <c r="I102" s="11"/>
      <c r="J102" s="12"/>
    </row>
    <row r="103" spans="7:10" ht="15.75" customHeight="1" x14ac:dyDescent="0.25">
      <c r="G103" s="11"/>
      <c r="H103" s="11"/>
      <c r="I103" s="11"/>
      <c r="J103" s="12"/>
    </row>
    <row r="104" spans="7:10" ht="15.75" customHeight="1" x14ac:dyDescent="0.25">
      <c r="G104" s="11"/>
      <c r="H104" s="11"/>
      <c r="I104" s="11"/>
      <c r="J104" s="12"/>
    </row>
    <row r="105" spans="7:10" ht="15.75" customHeight="1" x14ac:dyDescent="0.25">
      <c r="G105" s="11"/>
      <c r="H105" s="11"/>
      <c r="I105" s="11"/>
      <c r="J105" s="12"/>
    </row>
    <row r="106" spans="7:10" ht="15.75" customHeight="1" x14ac:dyDescent="0.25">
      <c r="G106" s="11"/>
      <c r="H106" s="11"/>
      <c r="I106" s="11"/>
      <c r="J106" s="12"/>
    </row>
    <row r="107" spans="7:10" ht="15.75" customHeight="1" x14ac:dyDescent="0.25">
      <c r="G107" s="11"/>
      <c r="H107" s="11"/>
      <c r="I107" s="11"/>
      <c r="J107" s="12"/>
    </row>
    <row r="108" spans="7:10" ht="15.75" customHeight="1" x14ac:dyDescent="0.25">
      <c r="G108" s="11"/>
      <c r="H108" s="11"/>
      <c r="I108" s="11"/>
      <c r="J108" s="12"/>
    </row>
    <row r="109" spans="7:10" ht="15.75" customHeight="1" x14ac:dyDescent="0.25">
      <c r="G109" s="11"/>
      <c r="H109" s="11"/>
      <c r="I109" s="11"/>
      <c r="J109" s="12"/>
    </row>
    <row r="110" spans="7:10" ht="15.75" customHeight="1" x14ac:dyDescent="0.25">
      <c r="G110" s="11"/>
      <c r="H110" s="11"/>
      <c r="I110" s="11"/>
      <c r="J110" s="12"/>
    </row>
    <row r="111" spans="7:10" ht="15.75" customHeight="1" x14ac:dyDescent="0.25">
      <c r="G111" s="11"/>
      <c r="H111" s="11"/>
      <c r="I111" s="11"/>
      <c r="J111" s="12"/>
    </row>
    <row r="112" spans="7:10" ht="15.75" customHeight="1" x14ac:dyDescent="0.25">
      <c r="G112" s="11"/>
      <c r="H112" s="11"/>
      <c r="I112" s="11"/>
      <c r="J112" s="12"/>
    </row>
    <row r="113" spans="7:10" ht="15.75" customHeight="1" x14ac:dyDescent="0.25">
      <c r="G113" s="11"/>
      <c r="H113" s="11"/>
      <c r="I113" s="11"/>
      <c r="J113" s="12"/>
    </row>
    <row r="114" spans="7:10" ht="15.75" customHeight="1" x14ac:dyDescent="0.25">
      <c r="G114" s="11"/>
      <c r="H114" s="11"/>
      <c r="I114" s="11"/>
      <c r="J114" s="12"/>
    </row>
    <row r="115" spans="7:10" ht="15.75" customHeight="1" x14ac:dyDescent="0.25">
      <c r="G115" s="11"/>
      <c r="H115" s="11"/>
      <c r="I115" s="11"/>
      <c r="J115" s="12"/>
    </row>
    <row r="116" spans="7:10" ht="15.75" customHeight="1" x14ac:dyDescent="0.25">
      <c r="G116" s="11"/>
      <c r="H116" s="11"/>
      <c r="I116" s="11"/>
      <c r="J116" s="12"/>
    </row>
    <row r="117" spans="7:10" ht="15.75" customHeight="1" x14ac:dyDescent="0.25">
      <c r="G117" s="11"/>
      <c r="H117" s="11"/>
      <c r="I117" s="11"/>
      <c r="J117" s="12"/>
    </row>
    <row r="118" spans="7:10" ht="15.75" customHeight="1" x14ac:dyDescent="0.25">
      <c r="G118" s="11"/>
      <c r="H118" s="11"/>
      <c r="I118" s="11"/>
      <c r="J118" s="12"/>
    </row>
    <row r="119" spans="7:10" ht="15.75" customHeight="1" x14ac:dyDescent="0.25">
      <c r="G119" s="11"/>
      <c r="H119" s="11"/>
      <c r="I119" s="11"/>
      <c r="J119" s="12"/>
    </row>
    <row r="120" spans="7:10" ht="15.75" customHeight="1" x14ac:dyDescent="0.25">
      <c r="G120" s="11"/>
      <c r="H120" s="11"/>
      <c r="I120" s="11"/>
      <c r="J120" s="12"/>
    </row>
    <row r="121" spans="7:10" ht="15.75" customHeight="1" x14ac:dyDescent="0.25">
      <c r="G121" s="11"/>
      <c r="H121" s="11"/>
      <c r="I121" s="11"/>
      <c r="J121" s="12"/>
    </row>
    <row r="122" spans="7:10" ht="15.75" customHeight="1" x14ac:dyDescent="0.25">
      <c r="G122" s="11"/>
      <c r="H122" s="11"/>
      <c r="I122" s="11"/>
      <c r="J122" s="12"/>
    </row>
    <row r="123" spans="7:10" ht="15.75" customHeight="1" x14ac:dyDescent="0.25">
      <c r="G123" s="11"/>
      <c r="H123" s="11"/>
      <c r="I123" s="11"/>
      <c r="J123" s="12"/>
    </row>
    <row r="124" spans="7:10" ht="15.75" customHeight="1" x14ac:dyDescent="0.25">
      <c r="G124" s="11"/>
      <c r="H124" s="11"/>
      <c r="I124" s="11"/>
      <c r="J124" s="12"/>
    </row>
    <row r="125" spans="7:10" ht="15.75" customHeight="1" x14ac:dyDescent="0.25">
      <c r="G125" s="11"/>
      <c r="H125" s="11"/>
      <c r="I125" s="11"/>
      <c r="J125" s="12"/>
    </row>
    <row r="126" spans="7:10" ht="15.75" customHeight="1" x14ac:dyDescent="0.25">
      <c r="G126" s="11"/>
      <c r="H126" s="11"/>
      <c r="I126" s="11"/>
      <c r="J126" s="12"/>
    </row>
    <row r="127" spans="7:10" ht="15.75" customHeight="1" x14ac:dyDescent="0.25">
      <c r="G127" s="11"/>
      <c r="H127" s="11"/>
      <c r="I127" s="11"/>
      <c r="J127" s="12"/>
    </row>
    <row r="128" spans="7:10" ht="15.75" customHeight="1" x14ac:dyDescent="0.25">
      <c r="G128" s="11"/>
      <c r="H128" s="11"/>
      <c r="I128" s="11"/>
      <c r="J128" s="12"/>
    </row>
    <row r="129" spans="7:10" ht="15.75" customHeight="1" x14ac:dyDescent="0.25">
      <c r="G129" s="11"/>
      <c r="H129" s="11"/>
      <c r="I129" s="11"/>
      <c r="J129" s="12"/>
    </row>
    <row r="130" spans="7:10" ht="15.75" customHeight="1" x14ac:dyDescent="0.25">
      <c r="G130" s="11"/>
      <c r="H130" s="11"/>
      <c r="I130" s="11"/>
      <c r="J130" s="12"/>
    </row>
    <row r="131" spans="7:10" ht="15.75" customHeight="1" x14ac:dyDescent="0.25">
      <c r="G131" s="11"/>
      <c r="H131" s="11"/>
      <c r="I131" s="11"/>
      <c r="J131" s="12"/>
    </row>
    <row r="132" spans="7:10" ht="15.75" customHeight="1" x14ac:dyDescent="0.25">
      <c r="G132" s="11"/>
      <c r="H132" s="11"/>
      <c r="I132" s="11"/>
      <c r="J132" s="12"/>
    </row>
    <row r="133" spans="7:10" ht="15.75" customHeight="1" x14ac:dyDescent="0.25">
      <c r="G133" s="11"/>
      <c r="H133" s="11"/>
      <c r="I133" s="11"/>
      <c r="J133" s="12"/>
    </row>
    <row r="134" spans="7:10" ht="15.75" customHeight="1" x14ac:dyDescent="0.25">
      <c r="G134" s="11"/>
      <c r="H134" s="11"/>
      <c r="I134" s="11"/>
      <c r="J134" s="12"/>
    </row>
    <row r="135" spans="7:10" ht="15.75" customHeight="1" x14ac:dyDescent="0.25">
      <c r="G135" s="11"/>
      <c r="H135" s="11"/>
      <c r="I135" s="11"/>
      <c r="J135" s="12"/>
    </row>
    <row r="136" spans="7:10" ht="15.75" customHeight="1" x14ac:dyDescent="0.25">
      <c r="G136" s="11"/>
      <c r="H136" s="11"/>
      <c r="I136" s="11"/>
      <c r="J136" s="12"/>
    </row>
    <row r="137" spans="7:10" ht="15.75" customHeight="1" x14ac:dyDescent="0.25">
      <c r="G137" s="11"/>
      <c r="H137" s="11"/>
      <c r="I137" s="11"/>
      <c r="J137" s="12"/>
    </row>
    <row r="138" spans="7:10" ht="15.75" customHeight="1" x14ac:dyDescent="0.25">
      <c r="G138" s="11"/>
      <c r="H138" s="11"/>
      <c r="I138" s="11"/>
      <c r="J138" s="12"/>
    </row>
    <row r="139" spans="7:10" ht="15.75" customHeight="1" x14ac:dyDescent="0.25">
      <c r="G139" s="11"/>
      <c r="H139" s="11"/>
      <c r="I139" s="11"/>
      <c r="J139" s="12"/>
    </row>
    <row r="140" spans="7:10" ht="15.75" customHeight="1" x14ac:dyDescent="0.25">
      <c r="G140" s="11"/>
      <c r="H140" s="11"/>
      <c r="I140" s="11"/>
      <c r="J140" s="12"/>
    </row>
    <row r="141" spans="7:10" ht="15.75" customHeight="1" x14ac:dyDescent="0.25">
      <c r="G141" s="11"/>
      <c r="H141" s="11"/>
      <c r="I141" s="11"/>
      <c r="J141" s="12"/>
    </row>
    <row r="142" spans="7:10" ht="15.75" customHeight="1" x14ac:dyDescent="0.25">
      <c r="G142" s="11"/>
      <c r="H142" s="11"/>
      <c r="I142" s="11"/>
      <c r="J142" s="12"/>
    </row>
    <row r="143" spans="7:10" ht="15.75" customHeight="1" x14ac:dyDescent="0.25">
      <c r="G143" s="11"/>
      <c r="H143" s="11"/>
      <c r="I143" s="11"/>
      <c r="J143" s="12"/>
    </row>
    <row r="144" spans="7:10" ht="15.75" customHeight="1" x14ac:dyDescent="0.25">
      <c r="G144" s="11"/>
      <c r="H144" s="11"/>
      <c r="I144" s="11"/>
      <c r="J144" s="12"/>
    </row>
    <row r="145" spans="7:10" ht="15.75" customHeight="1" x14ac:dyDescent="0.25">
      <c r="G145" s="11"/>
      <c r="H145" s="11"/>
      <c r="I145" s="11"/>
      <c r="J145" s="12"/>
    </row>
    <row r="146" spans="7:10" ht="15.75" customHeight="1" x14ac:dyDescent="0.25">
      <c r="G146" s="11"/>
      <c r="H146" s="11"/>
      <c r="I146" s="11"/>
      <c r="J146" s="12"/>
    </row>
    <row r="147" spans="7:10" ht="15.75" customHeight="1" x14ac:dyDescent="0.25">
      <c r="G147" s="11"/>
      <c r="H147" s="11"/>
      <c r="I147" s="11"/>
      <c r="J147" s="12"/>
    </row>
    <row r="148" spans="7:10" ht="15.75" customHeight="1" x14ac:dyDescent="0.25">
      <c r="G148" s="11"/>
      <c r="H148" s="11"/>
      <c r="I148" s="11"/>
      <c r="J148" s="12"/>
    </row>
    <row r="149" spans="7:10" ht="15.75" customHeight="1" x14ac:dyDescent="0.25">
      <c r="G149" s="11"/>
      <c r="H149" s="11"/>
      <c r="I149" s="11"/>
      <c r="J149" s="12"/>
    </row>
    <row r="150" spans="7:10" ht="15.75" customHeight="1" x14ac:dyDescent="0.25">
      <c r="G150" s="11"/>
      <c r="H150" s="11"/>
      <c r="I150" s="11"/>
      <c r="J150" s="12"/>
    </row>
    <row r="151" spans="7:10" ht="15.75" customHeight="1" x14ac:dyDescent="0.25">
      <c r="G151" s="11"/>
      <c r="H151" s="11"/>
      <c r="I151" s="11"/>
      <c r="J151" s="12"/>
    </row>
    <row r="152" spans="7:10" ht="15.75" customHeight="1" x14ac:dyDescent="0.25">
      <c r="G152" s="11"/>
      <c r="H152" s="11"/>
      <c r="I152" s="11"/>
      <c r="J152" s="12"/>
    </row>
    <row r="153" spans="7:10" ht="15.75" customHeight="1" x14ac:dyDescent="0.25">
      <c r="G153" s="11"/>
      <c r="H153" s="11"/>
      <c r="I153" s="11"/>
      <c r="J153" s="12"/>
    </row>
    <row r="154" spans="7:10" ht="15.75" customHeight="1" x14ac:dyDescent="0.25">
      <c r="G154" s="11"/>
      <c r="H154" s="11"/>
      <c r="I154" s="11"/>
      <c r="J154" s="12"/>
    </row>
    <row r="155" spans="7:10" ht="15.75" customHeight="1" x14ac:dyDescent="0.25">
      <c r="G155" s="11"/>
      <c r="H155" s="11"/>
      <c r="I155" s="11"/>
      <c r="J155" s="12"/>
    </row>
    <row r="156" spans="7:10" ht="15.75" customHeight="1" x14ac:dyDescent="0.25">
      <c r="G156" s="11"/>
      <c r="H156" s="11"/>
      <c r="I156" s="11"/>
      <c r="J156" s="12"/>
    </row>
    <row r="157" spans="7:10" ht="15.75" customHeight="1" x14ac:dyDescent="0.25">
      <c r="G157" s="11"/>
      <c r="H157" s="11"/>
      <c r="I157" s="11"/>
      <c r="J157" s="12"/>
    </row>
    <row r="158" spans="7:10" ht="15.75" customHeight="1" x14ac:dyDescent="0.25">
      <c r="G158" s="11"/>
      <c r="H158" s="11"/>
      <c r="I158" s="11"/>
      <c r="J158" s="12"/>
    </row>
    <row r="159" spans="7:10" ht="15.75" customHeight="1" x14ac:dyDescent="0.25">
      <c r="G159" s="11"/>
      <c r="H159" s="11"/>
      <c r="I159" s="11"/>
      <c r="J159" s="12"/>
    </row>
    <row r="160" spans="7:10" ht="15.75" customHeight="1" x14ac:dyDescent="0.25">
      <c r="G160" s="11"/>
      <c r="H160" s="11"/>
      <c r="I160" s="11"/>
      <c r="J160" s="12"/>
    </row>
    <row r="161" spans="7:10" ht="15.75" customHeight="1" x14ac:dyDescent="0.25">
      <c r="G161" s="11"/>
      <c r="H161" s="11"/>
      <c r="I161" s="11"/>
      <c r="J161" s="12"/>
    </row>
    <row r="162" spans="7:10" ht="15.75" customHeight="1" x14ac:dyDescent="0.25">
      <c r="G162" s="11"/>
      <c r="H162" s="11"/>
      <c r="I162" s="11"/>
      <c r="J162" s="12"/>
    </row>
    <row r="163" spans="7:10" ht="15.75" customHeight="1" x14ac:dyDescent="0.25">
      <c r="G163" s="11"/>
      <c r="H163" s="11"/>
      <c r="I163" s="11"/>
      <c r="J163" s="12"/>
    </row>
    <row r="164" spans="7:10" ht="15.75" customHeight="1" x14ac:dyDescent="0.25">
      <c r="G164" s="11"/>
      <c r="H164" s="11"/>
      <c r="I164" s="11"/>
      <c r="J164" s="12"/>
    </row>
    <row r="165" spans="7:10" ht="15.75" customHeight="1" x14ac:dyDescent="0.25">
      <c r="G165" s="11"/>
      <c r="H165" s="11"/>
      <c r="I165" s="11"/>
      <c r="J165" s="12"/>
    </row>
    <row r="166" spans="7:10" ht="15.75" customHeight="1" x14ac:dyDescent="0.25">
      <c r="G166" s="11"/>
      <c r="H166" s="11"/>
      <c r="I166" s="11"/>
      <c r="J166" s="12"/>
    </row>
    <row r="167" spans="7:10" ht="15.75" customHeight="1" x14ac:dyDescent="0.25">
      <c r="G167" s="11"/>
      <c r="H167" s="11"/>
      <c r="I167" s="11"/>
      <c r="J167" s="12"/>
    </row>
    <row r="168" spans="7:10" ht="15.75" customHeight="1" x14ac:dyDescent="0.25">
      <c r="G168" s="11"/>
      <c r="H168" s="11"/>
      <c r="I168" s="11"/>
      <c r="J168" s="12"/>
    </row>
    <row r="169" spans="7:10" ht="15.75" customHeight="1" x14ac:dyDescent="0.25">
      <c r="G169" s="11"/>
      <c r="H169" s="11"/>
      <c r="I169" s="11"/>
      <c r="J169" s="12"/>
    </row>
    <row r="170" spans="7:10" ht="15.75" customHeight="1" x14ac:dyDescent="0.25">
      <c r="G170" s="11"/>
      <c r="H170" s="11"/>
      <c r="I170" s="11"/>
      <c r="J170" s="12"/>
    </row>
    <row r="171" spans="7:10" ht="15.75" customHeight="1" x14ac:dyDescent="0.25">
      <c r="G171" s="11"/>
      <c r="H171" s="11"/>
      <c r="I171" s="11"/>
      <c r="J171" s="12"/>
    </row>
    <row r="172" spans="7:10" ht="15.75" customHeight="1" x14ac:dyDescent="0.25">
      <c r="G172" s="11"/>
      <c r="H172" s="11"/>
      <c r="I172" s="11"/>
      <c r="J172" s="12"/>
    </row>
    <row r="173" spans="7:10" ht="15.75" customHeight="1" x14ac:dyDescent="0.25">
      <c r="G173" s="11"/>
      <c r="H173" s="11"/>
      <c r="I173" s="11"/>
      <c r="J173" s="12"/>
    </row>
    <row r="174" spans="7:10" ht="15.75" customHeight="1" x14ac:dyDescent="0.25">
      <c r="G174" s="11"/>
      <c r="H174" s="11"/>
      <c r="I174" s="11"/>
      <c r="J174" s="12"/>
    </row>
    <row r="175" spans="7:10" ht="15.75" customHeight="1" x14ac:dyDescent="0.25">
      <c r="G175" s="11"/>
      <c r="H175" s="11"/>
      <c r="I175" s="11"/>
      <c r="J175" s="12"/>
    </row>
    <row r="176" spans="7:10" ht="15.75" customHeight="1" x14ac:dyDescent="0.25">
      <c r="G176" s="11"/>
      <c r="H176" s="11"/>
      <c r="I176" s="11"/>
      <c r="J176" s="12"/>
    </row>
    <row r="177" spans="7:10" ht="15.75" customHeight="1" x14ac:dyDescent="0.25">
      <c r="G177" s="11"/>
      <c r="H177" s="11"/>
      <c r="I177" s="11"/>
      <c r="J177" s="12"/>
    </row>
    <row r="178" spans="7:10" ht="15.75" customHeight="1" x14ac:dyDescent="0.25">
      <c r="G178" s="11"/>
      <c r="H178" s="11"/>
      <c r="I178" s="11"/>
      <c r="J178" s="12"/>
    </row>
    <row r="179" spans="7:10" ht="15.75" customHeight="1" x14ac:dyDescent="0.25">
      <c r="G179" s="11"/>
      <c r="H179" s="11"/>
      <c r="I179" s="11"/>
      <c r="J179" s="12"/>
    </row>
    <row r="180" spans="7:10" ht="15.75" customHeight="1" x14ac:dyDescent="0.25">
      <c r="G180" s="11"/>
      <c r="H180" s="11"/>
      <c r="I180" s="11"/>
      <c r="J180" s="12"/>
    </row>
    <row r="181" spans="7:10" ht="15.75" customHeight="1" x14ac:dyDescent="0.25">
      <c r="G181" s="11"/>
      <c r="H181" s="11"/>
      <c r="I181" s="11"/>
      <c r="J181" s="12"/>
    </row>
    <row r="182" spans="7:10" ht="15.75" customHeight="1" x14ac:dyDescent="0.25">
      <c r="G182" s="11"/>
      <c r="H182" s="11"/>
      <c r="I182" s="11"/>
      <c r="J182" s="12"/>
    </row>
    <row r="183" spans="7:10" ht="15.75" customHeight="1" x14ac:dyDescent="0.25">
      <c r="G183" s="11"/>
      <c r="H183" s="11"/>
      <c r="I183" s="11"/>
      <c r="J183" s="12"/>
    </row>
    <row r="184" spans="7:10" ht="15.75" customHeight="1" x14ac:dyDescent="0.25">
      <c r="G184" s="11"/>
      <c r="H184" s="11"/>
      <c r="I184" s="11"/>
      <c r="J184" s="12"/>
    </row>
    <row r="185" spans="7:10" ht="15.75" customHeight="1" x14ac:dyDescent="0.25">
      <c r="G185" s="11"/>
      <c r="H185" s="11"/>
      <c r="I185" s="11"/>
      <c r="J185" s="12"/>
    </row>
    <row r="186" spans="7:10" ht="15.75" customHeight="1" x14ac:dyDescent="0.25">
      <c r="G186" s="11"/>
      <c r="H186" s="11"/>
      <c r="I186" s="11"/>
      <c r="J186" s="12"/>
    </row>
    <row r="187" spans="7:10" ht="15.75" customHeight="1" x14ac:dyDescent="0.25">
      <c r="G187" s="11"/>
      <c r="H187" s="11"/>
      <c r="I187" s="11"/>
      <c r="J187" s="12"/>
    </row>
    <row r="188" spans="7:10" ht="15.75" customHeight="1" x14ac:dyDescent="0.25">
      <c r="G188" s="11"/>
      <c r="H188" s="11"/>
      <c r="I188" s="11"/>
      <c r="J188" s="12"/>
    </row>
    <row r="189" spans="7:10" ht="15.75" customHeight="1" x14ac:dyDescent="0.25">
      <c r="G189" s="11"/>
      <c r="H189" s="11"/>
      <c r="I189" s="11"/>
      <c r="J189" s="12"/>
    </row>
    <row r="190" spans="7:10" ht="15.75" customHeight="1" x14ac:dyDescent="0.25">
      <c r="G190" s="11"/>
      <c r="H190" s="11"/>
      <c r="I190" s="11"/>
      <c r="J190" s="12"/>
    </row>
    <row r="191" spans="7:10" ht="15.75" customHeight="1" x14ac:dyDescent="0.25">
      <c r="G191" s="11"/>
      <c r="H191" s="11"/>
      <c r="I191" s="11"/>
      <c r="J191" s="12"/>
    </row>
    <row r="192" spans="7:10" ht="15.75" customHeight="1" x14ac:dyDescent="0.25">
      <c r="G192" s="11"/>
      <c r="H192" s="11"/>
      <c r="I192" s="11"/>
      <c r="J192" s="12"/>
    </row>
    <row r="193" spans="7:10" ht="15.75" customHeight="1" x14ac:dyDescent="0.25">
      <c r="G193" s="11"/>
      <c r="H193" s="11"/>
      <c r="I193" s="11"/>
      <c r="J193" s="12"/>
    </row>
    <row r="194" spans="7:10" ht="15.75" customHeight="1" x14ac:dyDescent="0.25">
      <c r="G194" s="11"/>
      <c r="H194" s="11"/>
      <c r="I194" s="11"/>
      <c r="J194" s="12"/>
    </row>
    <row r="195" spans="7:10" ht="15.75" customHeight="1" x14ac:dyDescent="0.25">
      <c r="G195" s="11"/>
      <c r="H195" s="11"/>
      <c r="I195" s="11"/>
      <c r="J195" s="12"/>
    </row>
    <row r="196" spans="7:10" ht="15.75" customHeight="1" x14ac:dyDescent="0.25">
      <c r="G196" s="11"/>
      <c r="H196" s="11"/>
      <c r="I196" s="11"/>
      <c r="J196" s="12"/>
    </row>
    <row r="197" spans="7:10" ht="15.75" customHeight="1" x14ac:dyDescent="0.25">
      <c r="G197" s="11"/>
      <c r="H197" s="11"/>
      <c r="I197" s="11"/>
      <c r="J197" s="12"/>
    </row>
    <row r="198" spans="7:10" ht="15.75" customHeight="1" x14ac:dyDescent="0.25">
      <c r="G198" s="11"/>
      <c r="H198" s="11"/>
      <c r="I198" s="11"/>
      <c r="J198" s="12"/>
    </row>
    <row r="199" spans="7:10" ht="15.75" customHeight="1" x14ac:dyDescent="0.25">
      <c r="G199" s="11"/>
      <c r="H199" s="11"/>
      <c r="I199" s="11"/>
      <c r="J199" s="12"/>
    </row>
    <row r="200" spans="7:10" ht="15.75" customHeight="1" x14ac:dyDescent="0.25">
      <c r="G200" s="11"/>
      <c r="H200" s="11"/>
      <c r="I200" s="11"/>
      <c r="J200" s="12"/>
    </row>
    <row r="201" spans="7:10" ht="15.75" customHeight="1" x14ac:dyDescent="0.25">
      <c r="G201" s="11"/>
      <c r="H201" s="11"/>
      <c r="I201" s="11"/>
      <c r="J201" s="12"/>
    </row>
    <row r="202" spans="7:10" ht="15.75" customHeight="1" x14ac:dyDescent="0.25">
      <c r="G202" s="11"/>
      <c r="H202" s="11"/>
      <c r="I202" s="11"/>
      <c r="J202" s="12"/>
    </row>
    <row r="203" spans="7:10" ht="15.75" customHeight="1" x14ac:dyDescent="0.25">
      <c r="G203" s="11"/>
      <c r="H203" s="11"/>
      <c r="I203" s="11"/>
      <c r="J203" s="12"/>
    </row>
    <row r="204" spans="7:10" ht="15.75" customHeight="1" x14ac:dyDescent="0.25">
      <c r="G204" s="11"/>
      <c r="H204" s="11"/>
      <c r="I204" s="11"/>
      <c r="J204" s="12"/>
    </row>
    <row r="205" spans="7:10" ht="15.75" customHeight="1" x14ac:dyDescent="0.25">
      <c r="G205" s="11"/>
      <c r="H205" s="11"/>
      <c r="I205" s="11"/>
      <c r="J205" s="12"/>
    </row>
    <row r="206" spans="7:10" ht="15.75" customHeight="1" x14ac:dyDescent="0.25">
      <c r="G206" s="11"/>
      <c r="H206" s="11"/>
      <c r="I206" s="11"/>
      <c r="J206" s="12"/>
    </row>
    <row r="207" spans="7:10" ht="15.75" customHeight="1" x14ac:dyDescent="0.25">
      <c r="G207" s="11"/>
      <c r="H207" s="11"/>
      <c r="I207" s="11"/>
      <c r="J207" s="12"/>
    </row>
    <row r="208" spans="7:10" ht="15.75" customHeight="1" x14ac:dyDescent="0.25">
      <c r="G208" s="11"/>
      <c r="H208" s="11"/>
      <c r="I208" s="11"/>
      <c r="J208" s="12"/>
    </row>
    <row r="209" spans="7:10" ht="15.75" customHeight="1" x14ac:dyDescent="0.25">
      <c r="G209" s="11"/>
      <c r="H209" s="11"/>
      <c r="I209" s="11"/>
      <c r="J209" s="12"/>
    </row>
    <row r="210" spans="7:10" ht="15.75" customHeight="1" x14ac:dyDescent="0.25">
      <c r="G210" s="11"/>
      <c r="H210" s="11"/>
      <c r="I210" s="11"/>
      <c r="J210" s="12"/>
    </row>
    <row r="211" spans="7:10" ht="15.75" customHeight="1" x14ac:dyDescent="0.25">
      <c r="G211" s="11"/>
      <c r="H211" s="11"/>
      <c r="I211" s="11"/>
      <c r="J211" s="12"/>
    </row>
    <row r="212" spans="7:10" ht="15.75" customHeight="1" x14ac:dyDescent="0.25">
      <c r="G212" s="11"/>
      <c r="H212" s="11"/>
      <c r="I212" s="11"/>
      <c r="J212" s="12"/>
    </row>
    <row r="213" spans="7:10" ht="15.75" customHeight="1" x14ac:dyDescent="0.25">
      <c r="G213" s="11"/>
      <c r="H213" s="11"/>
      <c r="I213" s="11"/>
      <c r="J213" s="12"/>
    </row>
    <row r="214" spans="7:10" ht="15.75" customHeight="1" x14ac:dyDescent="0.25">
      <c r="G214" s="11"/>
      <c r="H214" s="11"/>
      <c r="I214" s="11"/>
      <c r="J214" s="12"/>
    </row>
    <row r="215" spans="7:10" ht="15.75" customHeight="1" x14ac:dyDescent="0.25">
      <c r="G215" s="11"/>
      <c r="H215" s="11"/>
      <c r="I215" s="11"/>
      <c r="J215" s="12"/>
    </row>
    <row r="216" spans="7:10" ht="15.75" customHeight="1" x14ac:dyDescent="0.25">
      <c r="G216" s="11"/>
      <c r="H216" s="11"/>
      <c r="I216" s="11"/>
      <c r="J216" s="12"/>
    </row>
    <row r="217" spans="7:10" ht="15.75" customHeight="1" x14ac:dyDescent="0.25">
      <c r="G217" s="11"/>
      <c r="H217" s="11"/>
      <c r="I217" s="11"/>
      <c r="J217" s="12"/>
    </row>
    <row r="218" spans="7:10" ht="15.75" customHeight="1" x14ac:dyDescent="0.25">
      <c r="G218" s="11"/>
      <c r="H218" s="11"/>
      <c r="I218" s="11"/>
      <c r="J218" s="12"/>
    </row>
    <row r="219" spans="7:10" ht="15.75" customHeight="1" x14ac:dyDescent="0.25">
      <c r="G219" s="11"/>
      <c r="H219" s="11"/>
      <c r="I219" s="11"/>
      <c r="J219" s="12"/>
    </row>
    <row r="220" spans="7:10" ht="15.75" customHeight="1" x14ac:dyDescent="0.25">
      <c r="G220" s="11"/>
      <c r="H220" s="11"/>
      <c r="I220" s="11"/>
      <c r="J220" s="12"/>
    </row>
    <row r="221" spans="7:10" ht="15.75" customHeight="1" x14ac:dyDescent="0.25">
      <c r="G221" s="11"/>
      <c r="H221" s="11"/>
      <c r="I221" s="11"/>
      <c r="J221" s="12"/>
    </row>
    <row r="222" spans="7:10" ht="15.75" customHeight="1" x14ac:dyDescent="0.25">
      <c r="G222" s="11"/>
      <c r="H222" s="11"/>
      <c r="I222" s="11"/>
      <c r="J222" s="12"/>
    </row>
    <row r="223" spans="7:10" ht="15.75" customHeight="1" x14ac:dyDescent="0.25">
      <c r="G223" s="11"/>
      <c r="H223" s="11"/>
      <c r="I223" s="11"/>
      <c r="J223" s="12"/>
    </row>
    <row r="224" spans="7:10" ht="15.75" customHeight="1" x14ac:dyDescent="0.25">
      <c r="G224" s="11"/>
      <c r="H224" s="11"/>
      <c r="I224" s="11"/>
      <c r="J224" s="12"/>
    </row>
    <row r="225" spans="7:10" ht="15.75" customHeight="1" x14ac:dyDescent="0.25">
      <c r="G225" s="11"/>
      <c r="H225" s="11"/>
      <c r="I225" s="11"/>
      <c r="J225" s="12"/>
    </row>
    <row r="226" spans="7:10" ht="15.75" customHeight="1" x14ac:dyDescent="0.25">
      <c r="G226" s="11"/>
      <c r="H226" s="11"/>
      <c r="I226" s="11"/>
      <c r="J226" s="12"/>
    </row>
    <row r="227" spans="7:10" ht="15.75" customHeight="1" x14ac:dyDescent="0.25">
      <c r="G227" s="11"/>
      <c r="H227" s="11"/>
      <c r="I227" s="11"/>
      <c r="J227" s="12"/>
    </row>
    <row r="228" spans="7:10" ht="15.75" customHeight="1" x14ac:dyDescent="0.25">
      <c r="G228" s="11"/>
      <c r="H228" s="11"/>
      <c r="I228" s="11"/>
      <c r="J228" s="12"/>
    </row>
    <row r="229" spans="7:10" ht="15.75" customHeight="1" x14ac:dyDescent="0.25">
      <c r="G229" s="11"/>
      <c r="H229" s="11"/>
      <c r="I229" s="11"/>
      <c r="J229" s="12"/>
    </row>
    <row r="230" spans="7:10" ht="15.75" customHeight="1" x14ac:dyDescent="0.25">
      <c r="G230" s="11"/>
      <c r="H230" s="11"/>
      <c r="I230" s="11"/>
      <c r="J230" s="12"/>
    </row>
    <row r="231" spans="7:10" ht="15.75" customHeight="1" x14ac:dyDescent="0.25">
      <c r="G231" s="11"/>
      <c r="H231" s="11"/>
      <c r="I231" s="11"/>
      <c r="J231" s="12"/>
    </row>
    <row r="232" spans="7:10" ht="15.75" customHeight="1" x14ac:dyDescent="0.25">
      <c r="G232" s="11"/>
      <c r="H232" s="11"/>
      <c r="I232" s="11"/>
      <c r="J232" s="12"/>
    </row>
    <row r="233" spans="7:10" ht="15.75" customHeight="1" x14ac:dyDescent="0.25">
      <c r="G233" s="11"/>
      <c r="H233" s="11"/>
      <c r="I233" s="11"/>
      <c r="J233" s="12"/>
    </row>
    <row r="234" spans="7:10" ht="15.75" customHeight="1" x14ac:dyDescent="0.25">
      <c r="G234" s="11"/>
      <c r="H234" s="11"/>
      <c r="I234" s="11"/>
      <c r="J234" s="12"/>
    </row>
    <row r="235" spans="7:10" ht="15.75" customHeight="1" x14ac:dyDescent="0.25">
      <c r="G235" s="11"/>
      <c r="H235" s="11"/>
      <c r="I235" s="11"/>
      <c r="J235" s="12"/>
    </row>
    <row r="236" spans="7:10" ht="15.75" customHeight="1" x14ac:dyDescent="0.25">
      <c r="G236" s="11"/>
      <c r="H236" s="11"/>
      <c r="I236" s="11"/>
      <c r="J236" s="12"/>
    </row>
    <row r="237" spans="7:10" ht="15.75" customHeight="1" x14ac:dyDescent="0.25">
      <c r="G237" s="11"/>
      <c r="H237" s="11"/>
      <c r="I237" s="11"/>
      <c r="J237" s="12"/>
    </row>
    <row r="238" spans="7:10" ht="15.75" customHeight="1" x14ac:dyDescent="0.25">
      <c r="G238" s="11"/>
      <c r="H238" s="11"/>
      <c r="I238" s="11"/>
      <c r="J238" s="12"/>
    </row>
    <row r="239" spans="7:10" ht="15.75" customHeight="1" x14ac:dyDescent="0.25">
      <c r="G239" s="11"/>
      <c r="H239" s="11"/>
      <c r="I239" s="11"/>
      <c r="J239" s="12"/>
    </row>
    <row r="240" spans="7:10" ht="15.75" customHeight="1" x14ac:dyDescent="0.25">
      <c r="G240" s="11"/>
      <c r="H240" s="11"/>
      <c r="I240" s="11"/>
      <c r="J240" s="12"/>
    </row>
    <row r="241" spans="7:10" ht="15.75" customHeight="1" x14ac:dyDescent="0.25">
      <c r="G241" s="11"/>
      <c r="H241" s="11"/>
      <c r="I241" s="11"/>
      <c r="J241" s="12"/>
    </row>
    <row r="242" spans="7:10" ht="15.75" customHeight="1" x14ac:dyDescent="0.25">
      <c r="G242" s="11"/>
      <c r="H242" s="11"/>
      <c r="I242" s="11"/>
      <c r="J242" s="12"/>
    </row>
    <row r="243" spans="7:10" ht="15.75" customHeight="1" x14ac:dyDescent="0.25">
      <c r="G243" s="11"/>
      <c r="H243" s="11"/>
      <c r="I243" s="11"/>
      <c r="J243" s="12"/>
    </row>
    <row r="244" spans="7:10" ht="15.75" customHeight="1" x14ac:dyDescent="0.25">
      <c r="G244" s="11"/>
      <c r="H244" s="11"/>
      <c r="I244" s="11"/>
      <c r="J244" s="12"/>
    </row>
    <row r="245" spans="7:10" ht="15.75" customHeight="1" x14ac:dyDescent="0.25">
      <c r="G245" s="11"/>
      <c r="H245" s="11"/>
      <c r="I245" s="11"/>
      <c r="J245" s="12"/>
    </row>
    <row r="246" spans="7:10" ht="15.75" customHeight="1" x14ac:dyDescent="0.25">
      <c r="G246" s="11"/>
      <c r="H246" s="11"/>
      <c r="I246" s="11"/>
      <c r="J246" s="12"/>
    </row>
    <row r="247" spans="7:10" ht="15.75" customHeight="1" x14ac:dyDescent="0.25">
      <c r="G247" s="11"/>
      <c r="H247" s="11"/>
      <c r="I247" s="11"/>
      <c r="J247" s="12"/>
    </row>
    <row r="248" spans="7:10" ht="15.75" customHeight="1" x14ac:dyDescent="0.25">
      <c r="G248" s="11"/>
      <c r="H248" s="11"/>
      <c r="I248" s="11"/>
      <c r="J248" s="12"/>
    </row>
    <row r="249" spans="7:10" ht="15.75" customHeight="1" x14ac:dyDescent="0.25">
      <c r="G249" s="11"/>
      <c r="H249" s="11"/>
      <c r="I249" s="11"/>
      <c r="J249" s="12"/>
    </row>
    <row r="250" spans="7:10" ht="15.75" customHeight="1" x14ac:dyDescent="0.25">
      <c r="G250" s="11"/>
      <c r="H250" s="11"/>
      <c r="I250" s="11"/>
      <c r="J250" s="12"/>
    </row>
    <row r="251" spans="7:10" ht="15.75" customHeight="1" x14ac:dyDescent="0.25">
      <c r="G251" s="11"/>
      <c r="H251" s="11"/>
      <c r="I251" s="11"/>
      <c r="J251" s="12"/>
    </row>
    <row r="252" spans="7:10" ht="15.75" customHeight="1" x14ac:dyDescent="0.25">
      <c r="G252" s="11"/>
      <c r="H252" s="11"/>
      <c r="I252" s="11"/>
      <c r="J252" s="12"/>
    </row>
    <row r="253" spans="7:10" ht="15.75" customHeight="1" x14ac:dyDescent="0.25">
      <c r="G253" s="11"/>
      <c r="H253" s="11"/>
      <c r="I253" s="11"/>
      <c r="J253" s="12"/>
    </row>
    <row r="254" spans="7:10" ht="15.75" customHeight="1" x14ac:dyDescent="0.25">
      <c r="G254" s="11"/>
      <c r="H254" s="11"/>
      <c r="I254" s="11"/>
      <c r="J254" s="12"/>
    </row>
    <row r="255" spans="7:10" ht="15.75" customHeight="1" x14ac:dyDescent="0.25">
      <c r="G255" s="11"/>
      <c r="H255" s="11"/>
      <c r="I255" s="11"/>
      <c r="J255" s="12"/>
    </row>
    <row r="256" spans="7:10" ht="15.75" customHeight="1" x14ac:dyDescent="0.25">
      <c r="G256" s="11"/>
      <c r="H256" s="11"/>
      <c r="I256" s="11"/>
      <c r="J256" s="12"/>
    </row>
    <row r="257" spans="7:10" ht="15.75" customHeight="1" x14ac:dyDescent="0.25">
      <c r="G257" s="11"/>
      <c r="H257" s="11"/>
      <c r="I257" s="11"/>
      <c r="J257" s="12"/>
    </row>
    <row r="258" spans="7:10" ht="15.75" customHeight="1" x14ac:dyDescent="0.25">
      <c r="G258" s="11"/>
      <c r="H258" s="11"/>
      <c r="I258" s="11"/>
      <c r="J258" s="12"/>
    </row>
    <row r="259" spans="7:10" ht="15.75" customHeight="1" x14ac:dyDescent="0.25">
      <c r="G259" s="11"/>
      <c r="H259" s="11"/>
      <c r="I259" s="11"/>
      <c r="J259" s="12"/>
    </row>
    <row r="260" spans="7:10" ht="15.75" customHeight="1" x14ac:dyDescent="0.25">
      <c r="G260" s="11"/>
      <c r="H260" s="11"/>
      <c r="I260" s="11"/>
      <c r="J260" s="12"/>
    </row>
    <row r="261" spans="7:10" ht="15.75" customHeight="1" x14ac:dyDescent="0.25">
      <c r="G261" s="11"/>
      <c r="H261" s="11"/>
      <c r="I261" s="11"/>
      <c r="J261" s="12"/>
    </row>
    <row r="262" spans="7:10" ht="15.75" customHeight="1" x14ac:dyDescent="0.25">
      <c r="G262" s="11"/>
      <c r="H262" s="11"/>
      <c r="I262" s="11"/>
      <c r="J262" s="12"/>
    </row>
    <row r="263" spans="7:10" ht="15.75" customHeight="1" x14ac:dyDescent="0.25">
      <c r="G263" s="11"/>
      <c r="H263" s="11"/>
      <c r="I263" s="11"/>
      <c r="J263" s="12"/>
    </row>
    <row r="264" spans="7:10" ht="15.75" customHeight="1" x14ac:dyDescent="0.25">
      <c r="G264" s="11"/>
      <c r="H264" s="11"/>
      <c r="I264" s="11"/>
      <c r="J264" s="12"/>
    </row>
    <row r="265" spans="7:10" ht="15.75" customHeight="1" x14ac:dyDescent="0.25">
      <c r="G265" s="11"/>
      <c r="H265" s="11"/>
      <c r="I265" s="11"/>
      <c r="J265" s="12"/>
    </row>
    <row r="266" spans="7:10" ht="15.75" customHeight="1" x14ac:dyDescent="0.25">
      <c r="G266" s="11"/>
      <c r="H266" s="11"/>
      <c r="I266" s="11"/>
      <c r="J266" s="12"/>
    </row>
    <row r="267" spans="7:10" ht="15.75" customHeight="1" x14ac:dyDescent="0.25">
      <c r="G267" s="11"/>
      <c r="H267" s="11"/>
      <c r="I267" s="11"/>
      <c r="J267" s="12"/>
    </row>
    <row r="268" spans="7:10" ht="15.75" customHeight="1" x14ac:dyDescent="0.25">
      <c r="G268" s="11"/>
      <c r="H268" s="11"/>
      <c r="I268" s="11"/>
      <c r="J268" s="12"/>
    </row>
    <row r="269" spans="7:10" ht="15.75" customHeight="1" x14ac:dyDescent="0.25">
      <c r="G269" s="11"/>
      <c r="H269" s="11"/>
      <c r="I269" s="11"/>
      <c r="J269" s="12"/>
    </row>
    <row r="270" spans="7:10" ht="15.75" customHeight="1" x14ac:dyDescent="0.25">
      <c r="G270" s="11"/>
      <c r="H270" s="11"/>
      <c r="I270" s="11"/>
      <c r="J270" s="12"/>
    </row>
    <row r="271" spans="7:10" ht="15.75" customHeight="1" x14ac:dyDescent="0.25">
      <c r="G271" s="11"/>
      <c r="H271" s="11"/>
      <c r="I271" s="11"/>
      <c r="J271" s="12"/>
    </row>
    <row r="272" spans="7:10" ht="15.75" customHeight="1" x14ac:dyDescent="0.25">
      <c r="G272" s="11"/>
      <c r="H272" s="11"/>
      <c r="I272" s="11"/>
      <c r="J272" s="12"/>
    </row>
    <row r="273" spans="7:10" ht="15.75" customHeight="1" x14ac:dyDescent="0.25">
      <c r="G273" s="11"/>
      <c r="H273" s="11"/>
      <c r="I273" s="11"/>
      <c r="J273" s="12"/>
    </row>
    <row r="274" spans="7:10" ht="15.75" customHeight="1" x14ac:dyDescent="0.25">
      <c r="G274" s="11"/>
      <c r="H274" s="11"/>
      <c r="I274" s="11"/>
      <c r="J274" s="12"/>
    </row>
    <row r="275" spans="7:10" ht="15.75" customHeight="1" x14ac:dyDescent="0.25">
      <c r="G275" s="11"/>
      <c r="H275" s="11"/>
      <c r="I275" s="11"/>
      <c r="J275" s="12"/>
    </row>
    <row r="276" spans="7:10" ht="15.75" customHeight="1" x14ac:dyDescent="0.25">
      <c r="G276" s="11"/>
      <c r="H276" s="11"/>
      <c r="I276" s="11"/>
      <c r="J276" s="12"/>
    </row>
    <row r="277" spans="7:10" ht="15.75" customHeight="1" x14ac:dyDescent="0.25">
      <c r="G277" s="11"/>
      <c r="H277" s="11"/>
      <c r="I277" s="11"/>
      <c r="J277" s="12"/>
    </row>
    <row r="278" spans="7:10" ht="15.75" customHeight="1" x14ac:dyDescent="0.25">
      <c r="G278" s="11"/>
      <c r="H278" s="11"/>
      <c r="I278" s="11"/>
      <c r="J278" s="12"/>
    </row>
    <row r="279" spans="7:10" ht="15.75" customHeight="1" x14ac:dyDescent="0.25">
      <c r="G279" s="11"/>
      <c r="H279" s="11"/>
      <c r="I279" s="11"/>
      <c r="J279" s="12"/>
    </row>
    <row r="280" spans="7:10" ht="15.75" customHeight="1" x14ac:dyDescent="0.25">
      <c r="G280" s="11"/>
      <c r="H280" s="11"/>
      <c r="I280" s="11"/>
      <c r="J280" s="12"/>
    </row>
    <row r="281" spans="7:10" ht="15.75" customHeight="1" x14ac:dyDescent="0.25">
      <c r="G281" s="11"/>
      <c r="H281" s="11"/>
      <c r="I281" s="11"/>
      <c r="J281" s="12"/>
    </row>
    <row r="282" spans="7:10" ht="15.75" customHeight="1" x14ac:dyDescent="0.25">
      <c r="G282" s="11"/>
      <c r="H282" s="11"/>
      <c r="I282" s="11"/>
      <c r="J282" s="12"/>
    </row>
    <row r="283" spans="7:10" ht="15.75" customHeight="1" x14ac:dyDescent="0.25">
      <c r="G283" s="11"/>
      <c r="H283" s="11"/>
      <c r="I283" s="11"/>
      <c r="J283" s="12"/>
    </row>
    <row r="284" spans="7:10" ht="15.75" customHeight="1" x14ac:dyDescent="0.25">
      <c r="G284" s="11"/>
      <c r="H284" s="11"/>
      <c r="I284" s="11"/>
      <c r="J284" s="12"/>
    </row>
    <row r="285" spans="7:10" ht="15.75" customHeight="1" x14ac:dyDescent="0.25">
      <c r="G285" s="11"/>
      <c r="H285" s="11"/>
      <c r="I285" s="11"/>
      <c r="J285" s="12"/>
    </row>
    <row r="286" spans="7:10" ht="15.75" customHeight="1" x14ac:dyDescent="0.25">
      <c r="G286" s="11"/>
      <c r="H286" s="11"/>
      <c r="I286" s="11"/>
      <c r="J286" s="12"/>
    </row>
    <row r="287" spans="7:10" ht="15.75" customHeight="1" x14ac:dyDescent="0.25">
      <c r="G287" s="11"/>
      <c r="H287" s="11"/>
      <c r="I287" s="11"/>
      <c r="J287" s="12"/>
    </row>
    <row r="288" spans="7:10" ht="15.75" customHeight="1" x14ac:dyDescent="0.25">
      <c r="G288" s="11"/>
      <c r="H288" s="11"/>
      <c r="I288" s="11"/>
      <c r="J288" s="12"/>
    </row>
    <row r="289" spans="7:10" ht="15.75" customHeight="1" x14ac:dyDescent="0.25">
      <c r="G289" s="11"/>
      <c r="H289" s="11"/>
      <c r="I289" s="11"/>
      <c r="J289" s="12"/>
    </row>
    <row r="290" spans="7:10" ht="15.75" customHeight="1" x14ac:dyDescent="0.25">
      <c r="G290" s="11"/>
      <c r="H290" s="11"/>
      <c r="I290" s="11"/>
      <c r="J290" s="12"/>
    </row>
    <row r="291" spans="7:10" ht="15.75" customHeight="1" x14ac:dyDescent="0.25">
      <c r="G291" s="11"/>
      <c r="H291" s="11"/>
      <c r="I291" s="11"/>
      <c r="J291" s="12"/>
    </row>
    <row r="292" spans="7:10" ht="15.75" customHeight="1" x14ac:dyDescent="0.25">
      <c r="G292" s="11"/>
      <c r="H292" s="11"/>
      <c r="I292" s="11"/>
      <c r="J292" s="12"/>
    </row>
    <row r="293" spans="7:10" ht="15.75" customHeight="1" x14ac:dyDescent="0.25">
      <c r="G293" s="11"/>
      <c r="H293" s="11"/>
      <c r="I293" s="11"/>
      <c r="J293" s="12"/>
    </row>
    <row r="294" spans="7:10" ht="15.75" customHeight="1" x14ac:dyDescent="0.25">
      <c r="G294" s="11"/>
      <c r="H294" s="11"/>
      <c r="I294" s="11"/>
      <c r="J294" s="12"/>
    </row>
    <row r="295" spans="7:10" ht="15.75" customHeight="1" x14ac:dyDescent="0.25">
      <c r="G295" s="11"/>
      <c r="H295" s="11"/>
      <c r="I295" s="11"/>
      <c r="J295" s="12"/>
    </row>
    <row r="296" spans="7:10" ht="15.75" customHeight="1" x14ac:dyDescent="0.25">
      <c r="G296" s="11"/>
      <c r="H296" s="11"/>
      <c r="I296" s="11"/>
      <c r="J296" s="12"/>
    </row>
    <row r="297" spans="7:10" ht="15.75" customHeight="1" x14ac:dyDescent="0.25">
      <c r="G297" s="11"/>
      <c r="H297" s="11"/>
      <c r="I297" s="11"/>
      <c r="J297" s="12"/>
    </row>
    <row r="298" spans="7:10" ht="15.75" customHeight="1" x14ac:dyDescent="0.25">
      <c r="G298" s="11"/>
      <c r="H298" s="11"/>
      <c r="I298" s="11"/>
      <c r="J298" s="12"/>
    </row>
    <row r="299" spans="7:10" ht="15.75" customHeight="1" x14ac:dyDescent="0.25">
      <c r="G299" s="11"/>
      <c r="H299" s="11"/>
      <c r="I299" s="11"/>
      <c r="J299" s="12"/>
    </row>
    <row r="300" spans="7:10" ht="15.75" customHeight="1" x14ac:dyDescent="0.25">
      <c r="G300" s="11"/>
      <c r="H300" s="11"/>
      <c r="I300" s="11"/>
      <c r="J300" s="12"/>
    </row>
    <row r="301" spans="7:10" ht="15.75" customHeight="1" x14ac:dyDescent="0.25">
      <c r="G301" s="11"/>
      <c r="H301" s="11"/>
      <c r="I301" s="11"/>
      <c r="J301" s="12"/>
    </row>
    <row r="302" spans="7:10" ht="15.75" customHeight="1" x14ac:dyDescent="0.25">
      <c r="G302" s="11"/>
      <c r="H302" s="11"/>
      <c r="I302" s="11"/>
      <c r="J302" s="12"/>
    </row>
    <row r="303" spans="7:10" ht="15.75" customHeight="1" x14ac:dyDescent="0.25">
      <c r="G303" s="11"/>
      <c r="H303" s="11"/>
      <c r="I303" s="11"/>
      <c r="J303" s="12"/>
    </row>
    <row r="304" spans="7:10" ht="15.75" customHeight="1" x14ac:dyDescent="0.25">
      <c r="G304" s="11"/>
      <c r="H304" s="11"/>
      <c r="I304" s="11"/>
      <c r="J304" s="12"/>
    </row>
    <row r="305" spans="7:10" ht="15.75" customHeight="1" x14ac:dyDescent="0.25">
      <c r="G305" s="11"/>
      <c r="H305" s="11"/>
      <c r="I305" s="11"/>
      <c r="J305" s="12"/>
    </row>
    <row r="306" spans="7:10" ht="15.75" customHeight="1" x14ac:dyDescent="0.25">
      <c r="G306" s="11"/>
      <c r="H306" s="11"/>
      <c r="I306" s="11"/>
      <c r="J306" s="12"/>
    </row>
    <row r="307" spans="7:10" ht="15.75" customHeight="1" x14ac:dyDescent="0.25">
      <c r="G307" s="11"/>
      <c r="H307" s="11"/>
      <c r="I307" s="11"/>
      <c r="J307" s="12"/>
    </row>
    <row r="308" spans="7:10" ht="15.75" customHeight="1" x14ac:dyDescent="0.25">
      <c r="G308" s="11"/>
      <c r="H308" s="11"/>
      <c r="I308" s="11"/>
      <c r="J308" s="12"/>
    </row>
    <row r="309" spans="7:10" ht="15.75" customHeight="1" x14ac:dyDescent="0.25">
      <c r="G309" s="11"/>
      <c r="H309" s="11"/>
      <c r="I309" s="11"/>
      <c r="J309" s="12"/>
    </row>
    <row r="310" spans="7:10" ht="15.75" customHeight="1" x14ac:dyDescent="0.25">
      <c r="G310" s="11"/>
      <c r="H310" s="11"/>
      <c r="I310" s="11"/>
      <c r="J310" s="12"/>
    </row>
    <row r="311" spans="7:10" ht="15.75" customHeight="1" x14ac:dyDescent="0.25">
      <c r="G311" s="11"/>
      <c r="H311" s="11"/>
      <c r="I311" s="11"/>
      <c r="J311" s="12"/>
    </row>
    <row r="312" spans="7:10" ht="15.75" customHeight="1" x14ac:dyDescent="0.25">
      <c r="G312" s="11"/>
      <c r="H312" s="11"/>
      <c r="I312" s="11"/>
      <c r="J312" s="12"/>
    </row>
    <row r="313" spans="7:10" ht="15.75" customHeight="1" x14ac:dyDescent="0.25">
      <c r="G313" s="11"/>
      <c r="H313" s="11"/>
      <c r="I313" s="11"/>
      <c r="J313" s="12"/>
    </row>
    <row r="314" spans="7:10" ht="15.75" customHeight="1" x14ac:dyDescent="0.25">
      <c r="G314" s="11"/>
      <c r="H314" s="11"/>
      <c r="I314" s="11"/>
      <c r="J314" s="12"/>
    </row>
    <row r="315" spans="7:10" ht="15.75" customHeight="1" x14ac:dyDescent="0.25">
      <c r="G315" s="11"/>
      <c r="H315" s="11"/>
      <c r="I315" s="11"/>
      <c r="J315" s="12"/>
    </row>
    <row r="316" spans="7:10" ht="15.75" customHeight="1" x14ac:dyDescent="0.25">
      <c r="G316" s="11"/>
      <c r="H316" s="11"/>
      <c r="I316" s="11"/>
      <c r="J316" s="12"/>
    </row>
    <row r="317" spans="7:10" ht="15.75" customHeight="1" x14ac:dyDescent="0.25">
      <c r="G317" s="11"/>
      <c r="H317" s="11"/>
      <c r="I317" s="11"/>
      <c r="J317" s="12"/>
    </row>
    <row r="318" spans="7:10" ht="15.75" customHeight="1" x14ac:dyDescent="0.25">
      <c r="G318" s="11"/>
      <c r="H318" s="11"/>
      <c r="I318" s="11"/>
      <c r="J318" s="12"/>
    </row>
    <row r="319" spans="7:10" ht="15.75" customHeight="1" x14ac:dyDescent="0.25">
      <c r="G319" s="11"/>
      <c r="H319" s="11"/>
      <c r="I319" s="11"/>
      <c r="J319" s="12"/>
    </row>
    <row r="320" spans="7:10" ht="15.75" customHeight="1" x14ac:dyDescent="0.25">
      <c r="G320" s="11"/>
      <c r="H320" s="11"/>
      <c r="I320" s="11"/>
      <c r="J320" s="12"/>
    </row>
    <row r="321" spans="7:10" ht="15.75" customHeight="1" x14ac:dyDescent="0.25">
      <c r="G321" s="11"/>
      <c r="H321" s="11"/>
      <c r="I321" s="11"/>
      <c r="J321" s="12"/>
    </row>
    <row r="322" spans="7:10" ht="15.75" customHeight="1" x14ac:dyDescent="0.25">
      <c r="G322" s="11"/>
      <c r="H322" s="11"/>
      <c r="I322" s="11"/>
      <c r="J322" s="12"/>
    </row>
    <row r="323" spans="7:10" ht="15.75" customHeight="1" x14ac:dyDescent="0.25">
      <c r="G323" s="11"/>
      <c r="H323" s="11"/>
      <c r="I323" s="11"/>
      <c r="J323" s="12"/>
    </row>
    <row r="324" spans="7:10" ht="15.75" customHeight="1" x14ac:dyDescent="0.25">
      <c r="G324" s="11"/>
      <c r="H324" s="11"/>
      <c r="I324" s="11"/>
      <c r="J324" s="12"/>
    </row>
    <row r="325" spans="7:10" ht="15.75" customHeight="1" x14ac:dyDescent="0.25">
      <c r="G325" s="11"/>
      <c r="H325" s="11"/>
      <c r="I325" s="11"/>
      <c r="J325" s="12"/>
    </row>
    <row r="326" spans="7:10" ht="15.75" customHeight="1" x14ac:dyDescent="0.25">
      <c r="G326" s="11"/>
      <c r="H326" s="11"/>
      <c r="I326" s="11"/>
      <c r="J326" s="12"/>
    </row>
    <row r="327" spans="7:10" ht="15.75" customHeight="1" x14ac:dyDescent="0.25">
      <c r="G327" s="11"/>
      <c r="H327" s="11"/>
      <c r="I327" s="11"/>
      <c r="J327" s="12"/>
    </row>
    <row r="328" spans="7:10" ht="15.75" customHeight="1" x14ac:dyDescent="0.25">
      <c r="G328" s="11"/>
      <c r="H328" s="11"/>
      <c r="I328" s="11"/>
      <c r="J328" s="12"/>
    </row>
    <row r="329" spans="7:10" ht="15.75" customHeight="1" x14ac:dyDescent="0.25">
      <c r="G329" s="11"/>
      <c r="H329" s="11"/>
      <c r="I329" s="11"/>
      <c r="J329" s="12"/>
    </row>
    <row r="330" spans="7:10" ht="15.75" customHeight="1" x14ac:dyDescent="0.25">
      <c r="G330" s="11"/>
      <c r="H330" s="11"/>
      <c r="I330" s="11"/>
      <c r="J330" s="12"/>
    </row>
    <row r="331" spans="7:10" ht="15.75" customHeight="1" x14ac:dyDescent="0.25">
      <c r="G331" s="11"/>
      <c r="H331" s="11"/>
      <c r="I331" s="11"/>
      <c r="J331" s="12"/>
    </row>
    <row r="332" spans="7:10" ht="15.75" customHeight="1" x14ac:dyDescent="0.25">
      <c r="G332" s="11"/>
      <c r="H332" s="11"/>
      <c r="I332" s="11"/>
      <c r="J332" s="12"/>
    </row>
    <row r="333" spans="7:10" ht="15.75" customHeight="1" x14ac:dyDescent="0.25">
      <c r="G333" s="11"/>
      <c r="H333" s="11"/>
      <c r="I333" s="11"/>
      <c r="J333" s="12"/>
    </row>
    <row r="334" spans="7:10" ht="15.75" customHeight="1" x14ac:dyDescent="0.25">
      <c r="G334" s="11"/>
      <c r="H334" s="11"/>
      <c r="I334" s="11"/>
      <c r="J334" s="12"/>
    </row>
    <row r="335" spans="7:10" ht="15.75" customHeight="1" x14ac:dyDescent="0.25">
      <c r="G335" s="11"/>
      <c r="H335" s="11"/>
      <c r="I335" s="11"/>
      <c r="J335" s="12"/>
    </row>
    <row r="336" spans="7:10" ht="15.75" customHeight="1" x14ac:dyDescent="0.25">
      <c r="G336" s="11"/>
      <c r="H336" s="11"/>
      <c r="I336" s="11"/>
      <c r="J336" s="12"/>
    </row>
    <row r="337" spans="7:10" ht="15.75" customHeight="1" x14ac:dyDescent="0.25">
      <c r="G337" s="11"/>
      <c r="H337" s="11"/>
      <c r="I337" s="11"/>
      <c r="J337" s="12"/>
    </row>
    <row r="338" spans="7:10" ht="15.75" customHeight="1" x14ac:dyDescent="0.25">
      <c r="G338" s="11"/>
      <c r="H338" s="11"/>
      <c r="I338" s="11"/>
      <c r="J338" s="12"/>
    </row>
    <row r="339" spans="7:10" ht="15.75" customHeight="1" x14ac:dyDescent="0.25">
      <c r="G339" s="11"/>
      <c r="H339" s="11"/>
      <c r="I339" s="11"/>
      <c r="J339" s="12"/>
    </row>
    <row r="340" spans="7:10" ht="15.75" customHeight="1" x14ac:dyDescent="0.25">
      <c r="G340" s="11"/>
      <c r="H340" s="11"/>
      <c r="I340" s="11"/>
      <c r="J340" s="12"/>
    </row>
    <row r="341" spans="7:10" ht="15.75" customHeight="1" x14ac:dyDescent="0.25">
      <c r="G341" s="11"/>
      <c r="H341" s="11"/>
      <c r="I341" s="11"/>
      <c r="J341" s="12"/>
    </row>
    <row r="342" spans="7:10" ht="15.75" customHeight="1" x14ac:dyDescent="0.25">
      <c r="G342" s="11"/>
      <c r="H342" s="11"/>
      <c r="I342" s="11"/>
      <c r="J342" s="12"/>
    </row>
    <row r="343" spans="7:10" ht="15.75" customHeight="1" x14ac:dyDescent="0.25">
      <c r="G343" s="11"/>
      <c r="H343" s="11"/>
      <c r="I343" s="11"/>
      <c r="J343" s="12"/>
    </row>
    <row r="344" spans="7:10" ht="15.75" customHeight="1" x14ac:dyDescent="0.25">
      <c r="G344" s="11"/>
      <c r="H344" s="11"/>
      <c r="I344" s="11"/>
      <c r="J344" s="12"/>
    </row>
    <row r="345" spans="7:10" ht="15.75" customHeight="1" x14ac:dyDescent="0.25">
      <c r="G345" s="11"/>
      <c r="H345" s="11"/>
      <c r="I345" s="11"/>
      <c r="J345" s="12"/>
    </row>
    <row r="346" spans="7:10" ht="15.75" customHeight="1" x14ac:dyDescent="0.25">
      <c r="G346" s="11"/>
      <c r="H346" s="11"/>
      <c r="I346" s="11"/>
      <c r="J346" s="12"/>
    </row>
    <row r="347" spans="7:10" ht="15.75" customHeight="1" x14ac:dyDescent="0.25">
      <c r="G347" s="11"/>
      <c r="H347" s="11"/>
      <c r="I347" s="11"/>
      <c r="J347" s="12"/>
    </row>
    <row r="348" spans="7:10" ht="15.75" customHeight="1" x14ac:dyDescent="0.25">
      <c r="G348" s="11"/>
      <c r="H348" s="11"/>
      <c r="I348" s="11"/>
      <c r="J348" s="12"/>
    </row>
    <row r="349" spans="7:10" ht="15.75" customHeight="1" x14ac:dyDescent="0.25">
      <c r="G349" s="11"/>
      <c r="H349" s="11"/>
      <c r="I349" s="11"/>
      <c r="J349" s="12"/>
    </row>
    <row r="350" spans="7:10" ht="15.75" customHeight="1" x14ac:dyDescent="0.25">
      <c r="G350" s="11"/>
      <c r="H350" s="11"/>
      <c r="I350" s="11"/>
      <c r="J350" s="12"/>
    </row>
    <row r="351" spans="7:10" ht="15.75" customHeight="1" x14ac:dyDescent="0.25">
      <c r="G351" s="11"/>
      <c r="H351" s="11"/>
      <c r="I351" s="11"/>
      <c r="J351" s="12"/>
    </row>
    <row r="352" spans="7:10" ht="15.75" customHeight="1" x14ac:dyDescent="0.25">
      <c r="G352" s="11"/>
      <c r="H352" s="11"/>
      <c r="I352" s="11"/>
      <c r="J352" s="12"/>
    </row>
    <row r="353" spans="7:10" ht="15.75" customHeight="1" x14ac:dyDescent="0.25">
      <c r="G353" s="11"/>
      <c r="H353" s="11"/>
      <c r="I353" s="11"/>
      <c r="J353" s="12"/>
    </row>
    <row r="354" spans="7:10" ht="15.75" customHeight="1" x14ac:dyDescent="0.25">
      <c r="G354" s="11"/>
      <c r="H354" s="11"/>
      <c r="I354" s="11"/>
      <c r="J354" s="12"/>
    </row>
    <row r="355" spans="7:10" ht="15.75" customHeight="1" x14ac:dyDescent="0.25">
      <c r="G355" s="11"/>
      <c r="H355" s="11"/>
      <c r="I355" s="11"/>
      <c r="J355" s="12"/>
    </row>
    <row r="356" spans="7:10" ht="15.75" customHeight="1" x14ac:dyDescent="0.25">
      <c r="G356" s="11"/>
      <c r="H356" s="11"/>
      <c r="I356" s="11"/>
      <c r="J356" s="12"/>
    </row>
    <row r="357" spans="7:10" ht="15.75" customHeight="1" x14ac:dyDescent="0.25">
      <c r="G357" s="11"/>
      <c r="H357" s="11"/>
      <c r="I357" s="11"/>
      <c r="J357" s="12"/>
    </row>
    <row r="358" spans="7:10" ht="15.75" customHeight="1" x14ac:dyDescent="0.25">
      <c r="G358" s="11"/>
      <c r="H358" s="11"/>
      <c r="I358" s="11"/>
      <c r="J358" s="12"/>
    </row>
    <row r="359" spans="7:10" ht="15.75" customHeight="1" x14ac:dyDescent="0.25">
      <c r="G359" s="11"/>
      <c r="H359" s="11"/>
      <c r="I359" s="11"/>
      <c r="J359" s="12"/>
    </row>
    <row r="360" spans="7:10" ht="15.75" customHeight="1" x14ac:dyDescent="0.25">
      <c r="G360" s="11"/>
      <c r="H360" s="11"/>
      <c r="I360" s="11"/>
      <c r="J360" s="12"/>
    </row>
    <row r="361" spans="7:10" ht="15.75" customHeight="1" x14ac:dyDescent="0.25">
      <c r="G361" s="11"/>
      <c r="H361" s="11"/>
      <c r="I361" s="11"/>
      <c r="J361" s="12"/>
    </row>
    <row r="362" spans="7:10" ht="15.75" customHeight="1" x14ac:dyDescent="0.25">
      <c r="G362" s="11"/>
      <c r="H362" s="11"/>
      <c r="I362" s="11"/>
      <c r="J362" s="12"/>
    </row>
    <row r="363" spans="7:10" ht="15.75" customHeight="1" x14ac:dyDescent="0.25">
      <c r="G363" s="11"/>
      <c r="H363" s="11"/>
      <c r="I363" s="11"/>
      <c r="J363" s="12"/>
    </row>
    <row r="364" spans="7:10" ht="15.75" customHeight="1" x14ac:dyDescent="0.25">
      <c r="G364" s="11"/>
      <c r="H364" s="11"/>
      <c r="I364" s="11"/>
      <c r="J364" s="12"/>
    </row>
    <row r="365" spans="7:10" ht="15.75" customHeight="1" x14ac:dyDescent="0.25">
      <c r="G365" s="11"/>
      <c r="H365" s="11"/>
      <c r="I365" s="11"/>
      <c r="J365" s="12"/>
    </row>
    <row r="366" spans="7:10" ht="15.75" customHeight="1" x14ac:dyDescent="0.25">
      <c r="G366" s="11"/>
      <c r="H366" s="11"/>
      <c r="I366" s="11"/>
      <c r="J366" s="12"/>
    </row>
    <row r="367" spans="7:10" ht="15.75" customHeight="1" x14ac:dyDescent="0.25">
      <c r="G367" s="11"/>
      <c r="H367" s="11"/>
      <c r="I367" s="11"/>
      <c r="J367" s="12"/>
    </row>
    <row r="368" spans="7:10" ht="15.75" customHeight="1" x14ac:dyDescent="0.25">
      <c r="G368" s="11"/>
      <c r="H368" s="11"/>
      <c r="I368" s="11"/>
      <c r="J368" s="12"/>
    </row>
    <row r="369" spans="7:10" ht="15.75" customHeight="1" x14ac:dyDescent="0.25">
      <c r="G369" s="11"/>
      <c r="H369" s="11"/>
      <c r="I369" s="11"/>
      <c r="J369" s="12"/>
    </row>
    <row r="370" spans="7:10" ht="15.75" customHeight="1" x14ac:dyDescent="0.25">
      <c r="G370" s="11"/>
      <c r="H370" s="11"/>
      <c r="I370" s="11"/>
      <c r="J370" s="12"/>
    </row>
    <row r="371" spans="7:10" ht="15.75" customHeight="1" x14ac:dyDescent="0.25">
      <c r="G371" s="11"/>
      <c r="H371" s="11"/>
      <c r="I371" s="11"/>
      <c r="J371" s="12"/>
    </row>
    <row r="372" spans="7:10" ht="15.75" customHeight="1" x14ac:dyDescent="0.25">
      <c r="G372" s="11"/>
      <c r="H372" s="11"/>
      <c r="I372" s="11"/>
      <c r="J372" s="12"/>
    </row>
    <row r="373" spans="7:10" ht="15.75" customHeight="1" x14ac:dyDescent="0.25">
      <c r="G373" s="11"/>
      <c r="H373" s="11"/>
      <c r="I373" s="11"/>
      <c r="J373" s="12"/>
    </row>
    <row r="374" spans="7:10" ht="15.75" customHeight="1" x14ac:dyDescent="0.25">
      <c r="G374" s="11"/>
      <c r="H374" s="11"/>
      <c r="I374" s="11"/>
      <c r="J374" s="12"/>
    </row>
    <row r="375" spans="7:10" ht="15.75" customHeight="1" x14ac:dyDescent="0.25">
      <c r="G375" s="11"/>
      <c r="H375" s="11"/>
      <c r="I375" s="11"/>
      <c r="J375" s="12"/>
    </row>
    <row r="376" spans="7:10" ht="15.75" customHeight="1" x14ac:dyDescent="0.25">
      <c r="G376" s="11"/>
      <c r="H376" s="11"/>
      <c r="I376" s="11"/>
      <c r="J376" s="12"/>
    </row>
    <row r="377" spans="7:10" ht="15.75" customHeight="1" x14ac:dyDescent="0.25">
      <c r="G377" s="11"/>
      <c r="H377" s="11"/>
      <c r="I377" s="11"/>
      <c r="J377" s="12"/>
    </row>
    <row r="378" spans="7:10" ht="15.75" customHeight="1" x14ac:dyDescent="0.25">
      <c r="G378" s="11"/>
      <c r="H378" s="11"/>
      <c r="I378" s="11"/>
      <c r="J378" s="12"/>
    </row>
    <row r="379" spans="7:10" ht="15.75" customHeight="1" x14ac:dyDescent="0.25">
      <c r="G379" s="11"/>
      <c r="H379" s="11"/>
      <c r="I379" s="11"/>
      <c r="J379" s="12"/>
    </row>
    <row r="380" spans="7:10" ht="15.75" customHeight="1" x14ac:dyDescent="0.25">
      <c r="G380" s="11"/>
      <c r="H380" s="11"/>
      <c r="I380" s="11"/>
      <c r="J380" s="12"/>
    </row>
    <row r="381" spans="7:10" ht="15.75" customHeight="1" x14ac:dyDescent="0.25">
      <c r="G381" s="11"/>
      <c r="H381" s="11"/>
      <c r="I381" s="11"/>
      <c r="J381" s="12"/>
    </row>
    <row r="382" spans="7:10" ht="15.75" customHeight="1" x14ac:dyDescent="0.25">
      <c r="G382" s="11"/>
      <c r="H382" s="11"/>
      <c r="I382" s="11"/>
      <c r="J382" s="12"/>
    </row>
    <row r="383" spans="7:10" ht="15.75" customHeight="1" x14ac:dyDescent="0.25">
      <c r="G383" s="11"/>
      <c r="H383" s="11"/>
      <c r="I383" s="11"/>
      <c r="J383" s="12"/>
    </row>
    <row r="384" spans="7:10" ht="15.75" customHeight="1" x14ac:dyDescent="0.25">
      <c r="G384" s="11"/>
      <c r="H384" s="11"/>
      <c r="I384" s="11"/>
      <c r="J384" s="12"/>
    </row>
    <row r="385" spans="7:10" ht="15.75" customHeight="1" x14ac:dyDescent="0.25">
      <c r="G385" s="11"/>
      <c r="H385" s="11"/>
      <c r="I385" s="11"/>
      <c r="J385" s="12"/>
    </row>
    <row r="386" spans="7:10" ht="15.75" customHeight="1" x14ac:dyDescent="0.25">
      <c r="G386" s="11"/>
      <c r="H386" s="11"/>
      <c r="I386" s="11"/>
      <c r="J386" s="12"/>
    </row>
    <row r="387" spans="7:10" ht="15.75" customHeight="1" x14ac:dyDescent="0.25">
      <c r="G387" s="11"/>
      <c r="H387" s="11"/>
      <c r="I387" s="11"/>
      <c r="J387" s="12"/>
    </row>
    <row r="388" spans="7:10" ht="15.75" customHeight="1" x14ac:dyDescent="0.25">
      <c r="G388" s="11"/>
      <c r="H388" s="11"/>
      <c r="I388" s="11"/>
      <c r="J388" s="12"/>
    </row>
    <row r="389" spans="7:10" ht="15.75" customHeight="1" x14ac:dyDescent="0.25">
      <c r="G389" s="11"/>
      <c r="H389" s="11"/>
      <c r="I389" s="11"/>
      <c r="J389" s="12"/>
    </row>
    <row r="390" spans="7:10" ht="15.75" customHeight="1" x14ac:dyDescent="0.25">
      <c r="G390" s="11"/>
      <c r="H390" s="11"/>
      <c r="I390" s="11"/>
      <c r="J390" s="12"/>
    </row>
    <row r="391" spans="7:10" ht="15.75" customHeight="1" x14ac:dyDescent="0.25">
      <c r="G391" s="11"/>
      <c r="H391" s="11"/>
      <c r="I391" s="11"/>
      <c r="J391" s="12"/>
    </row>
    <row r="392" spans="7:10" ht="15.75" customHeight="1" x14ac:dyDescent="0.25">
      <c r="G392" s="11"/>
      <c r="H392" s="11"/>
      <c r="I392" s="11"/>
      <c r="J392" s="12"/>
    </row>
    <row r="393" spans="7:10" ht="15.75" customHeight="1" x14ac:dyDescent="0.25">
      <c r="G393" s="11"/>
      <c r="H393" s="11"/>
      <c r="I393" s="11"/>
      <c r="J393" s="12"/>
    </row>
    <row r="394" spans="7:10" ht="15.75" customHeight="1" x14ac:dyDescent="0.25">
      <c r="G394" s="11"/>
      <c r="H394" s="11"/>
      <c r="I394" s="11"/>
      <c r="J394" s="12"/>
    </row>
    <row r="395" spans="7:10" ht="15.75" customHeight="1" x14ac:dyDescent="0.25">
      <c r="G395" s="11"/>
      <c r="H395" s="11"/>
      <c r="I395" s="11"/>
      <c r="J395" s="12"/>
    </row>
    <row r="396" spans="7:10" ht="15.75" customHeight="1" x14ac:dyDescent="0.25">
      <c r="G396" s="11"/>
      <c r="H396" s="11"/>
      <c r="I396" s="11"/>
      <c r="J396" s="12"/>
    </row>
    <row r="397" spans="7:10" ht="15.75" customHeight="1" x14ac:dyDescent="0.25">
      <c r="G397" s="11"/>
      <c r="H397" s="11"/>
      <c r="I397" s="11"/>
      <c r="J397" s="12"/>
    </row>
    <row r="398" spans="7:10" ht="15.75" customHeight="1" x14ac:dyDescent="0.25">
      <c r="G398" s="11"/>
      <c r="H398" s="11"/>
      <c r="I398" s="11"/>
      <c r="J398" s="12"/>
    </row>
    <row r="399" spans="7:10" ht="15.75" customHeight="1" x14ac:dyDescent="0.25">
      <c r="G399" s="11"/>
      <c r="H399" s="11"/>
      <c r="I399" s="11"/>
      <c r="J399" s="12"/>
    </row>
    <row r="400" spans="7:10" ht="15.75" customHeight="1" x14ac:dyDescent="0.25">
      <c r="G400" s="11"/>
      <c r="H400" s="11"/>
      <c r="I400" s="11"/>
      <c r="J400" s="12"/>
    </row>
    <row r="401" spans="7:10" ht="15.75" customHeight="1" x14ac:dyDescent="0.25">
      <c r="G401" s="11"/>
      <c r="H401" s="11"/>
      <c r="I401" s="11"/>
      <c r="J401" s="12"/>
    </row>
    <row r="402" spans="7:10" ht="15.75" customHeight="1" x14ac:dyDescent="0.25">
      <c r="G402" s="11"/>
      <c r="H402" s="11"/>
      <c r="I402" s="11"/>
      <c r="J402" s="12"/>
    </row>
    <row r="403" spans="7:10" ht="15.75" customHeight="1" x14ac:dyDescent="0.25">
      <c r="G403" s="11"/>
      <c r="H403" s="11"/>
      <c r="I403" s="11"/>
      <c r="J403" s="12"/>
    </row>
    <row r="404" spans="7:10" ht="15.75" customHeight="1" x14ac:dyDescent="0.25">
      <c r="G404" s="11"/>
      <c r="H404" s="11"/>
      <c r="I404" s="11"/>
      <c r="J404" s="12"/>
    </row>
    <row r="405" spans="7:10" ht="15.75" customHeight="1" x14ac:dyDescent="0.25">
      <c r="G405" s="11"/>
      <c r="H405" s="11"/>
      <c r="I405" s="11"/>
      <c r="J405" s="12"/>
    </row>
    <row r="406" spans="7:10" ht="15.75" customHeight="1" x14ac:dyDescent="0.25">
      <c r="G406" s="11"/>
      <c r="H406" s="11"/>
      <c r="I406" s="11"/>
      <c r="J406" s="12"/>
    </row>
    <row r="407" spans="7:10" ht="15.75" customHeight="1" x14ac:dyDescent="0.25">
      <c r="G407" s="11"/>
      <c r="H407" s="11"/>
      <c r="I407" s="11"/>
      <c r="J407" s="12"/>
    </row>
    <row r="408" spans="7:10" ht="15.75" customHeight="1" x14ac:dyDescent="0.25">
      <c r="G408" s="11"/>
      <c r="H408" s="11"/>
      <c r="I408" s="11"/>
      <c r="J408" s="12"/>
    </row>
    <row r="409" spans="7:10" ht="15.75" customHeight="1" x14ac:dyDescent="0.25">
      <c r="G409" s="11"/>
      <c r="H409" s="11"/>
      <c r="I409" s="11"/>
      <c r="J409" s="12"/>
    </row>
    <row r="410" spans="7:10" ht="15.75" customHeight="1" x14ac:dyDescent="0.25">
      <c r="G410" s="11"/>
      <c r="H410" s="11"/>
      <c r="I410" s="11"/>
      <c r="J410" s="12"/>
    </row>
    <row r="411" spans="7:10" ht="15.75" customHeight="1" x14ac:dyDescent="0.25">
      <c r="G411" s="11"/>
      <c r="H411" s="11"/>
      <c r="I411" s="11"/>
      <c r="J411" s="12"/>
    </row>
    <row r="412" spans="7:10" ht="15.75" customHeight="1" x14ac:dyDescent="0.25">
      <c r="G412" s="11"/>
      <c r="H412" s="11"/>
      <c r="I412" s="11"/>
      <c r="J412" s="12"/>
    </row>
    <row r="413" spans="7:10" ht="15.75" customHeight="1" x14ac:dyDescent="0.25">
      <c r="G413" s="11"/>
      <c r="H413" s="11"/>
      <c r="I413" s="11"/>
      <c r="J413" s="12"/>
    </row>
    <row r="414" spans="7:10" ht="15.75" customHeight="1" x14ac:dyDescent="0.25">
      <c r="G414" s="11"/>
      <c r="H414" s="11"/>
      <c r="I414" s="11"/>
      <c r="J414" s="12"/>
    </row>
    <row r="415" spans="7:10" ht="15.75" customHeight="1" x14ac:dyDescent="0.25">
      <c r="G415" s="11"/>
      <c r="H415" s="11"/>
      <c r="I415" s="11"/>
      <c r="J415" s="12"/>
    </row>
    <row r="416" spans="7:10" ht="15.75" customHeight="1" x14ac:dyDescent="0.25">
      <c r="G416" s="11"/>
      <c r="H416" s="11"/>
      <c r="I416" s="11"/>
      <c r="J416" s="12"/>
    </row>
    <row r="417" spans="7:10" ht="15.75" customHeight="1" x14ac:dyDescent="0.25">
      <c r="G417" s="11"/>
      <c r="H417" s="11"/>
      <c r="I417" s="11"/>
      <c r="J417" s="12"/>
    </row>
    <row r="418" spans="7:10" ht="15.75" customHeight="1" x14ac:dyDescent="0.25">
      <c r="G418" s="11"/>
      <c r="H418" s="11"/>
      <c r="I418" s="11"/>
      <c r="J418" s="12"/>
    </row>
    <row r="419" spans="7:10" ht="15.75" customHeight="1" x14ac:dyDescent="0.25">
      <c r="G419" s="11"/>
      <c r="H419" s="11"/>
      <c r="I419" s="11"/>
      <c r="J419" s="12"/>
    </row>
    <row r="420" spans="7:10" ht="15.75" customHeight="1" x14ac:dyDescent="0.25">
      <c r="G420" s="11"/>
      <c r="H420" s="11"/>
      <c r="I420" s="11"/>
      <c r="J420" s="12"/>
    </row>
    <row r="421" spans="7:10" ht="15.75" customHeight="1" x14ac:dyDescent="0.25">
      <c r="G421" s="11"/>
      <c r="H421" s="11"/>
      <c r="I421" s="11"/>
      <c r="J421" s="12"/>
    </row>
    <row r="422" spans="7:10" ht="15.75" customHeight="1" x14ac:dyDescent="0.25">
      <c r="G422" s="11"/>
      <c r="H422" s="11"/>
      <c r="I422" s="11"/>
      <c r="J422" s="12"/>
    </row>
    <row r="423" spans="7:10" ht="15.75" customHeight="1" x14ac:dyDescent="0.25">
      <c r="G423" s="11"/>
      <c r="H423" s="11"/>
      <c r="I423" s="11"/>
      <c r="J423" s="12"/>
    </row>
    <row r="424" spans="7:10" ht="15.75" customHeight="1" x14ac:dyDescent="0.25">
      <c r="G424" s="11"/>
      <c r="H424" s="11"/>
      <c r="I424" s="11"/>
      <c r="J424" s="12"/>
    </row>
    <row r="425" spans="7:10" ht="15.75" customHeight="1" x14ac:dyDescent="0.25">
      <c r="G425" s="11"/>
      <c r="H425" s="11"/>
      <c r="I425" s="11"/>
      <c r="J425" s="12"/>
    </row>
    <row r="426" spans="7:10" ht="15.75" customHeight="1" x14ac:dyDescent="0.25">
      <c r="G426" s="11"/>
      <c r="H426" s="11"/>
      <c r="I426" s="11"/>
      <c r="J426" s="12"/>
    </row>
    <row r="427" spans="7:10" ht="15.75" customHeight="1" x14ac:dyDescent="0.25">
      <c r="G427" s="11"/>
      <c r="H427" s="11"/>
      <c r="I427" s="11"/>
      <c r="J427" s="12"/>
    </row>
    <row r="428" spans="7:10" ht="15.75" customHeight="1" x14ac:dyDescent="0.25">
      <c r="G428" s="11"/>
      <c r="H428" s="11"/>
      <c r="I428" s="11"/>
      <c r="J428" s="12"/>
    </row>
    <row r="429" spans="7:10" ht="15.75" customHeight="1" x14ac:dyDescent="0.25">
      <c r="G429" s="11"/>
      <c r="H429" s="11"/>
      <c r="I429" s="11"/>
      <c r="J429" s="12"/>
    </row>
    <row r="430" spans="7:10" ht="15.75" customHeight="1" x14ac:dyDescent="0.25">
      <c r="G430" s="11"/>
      <c r="H430" s="11"/>
      <c r="I430" s="11"/>
      <c r="J430" s="12"/>
    </row>
    <row r="431" spans="7:10" ht="15.75" customHeight="1" x14ac:dyDescent="0.25">
      <c r="G431" s="11"/>
      <c r="H431" s="11"/>
      <c r="I431" s="11"/>
      <c r="J431" s="12"/>
    </row>
    <row r="432" spans="7:10" ht="15.75" customHeight="1" x14ac:dyDescent="0.25">
      <c r="G432" s="11"/>
      <c r="H432" s="11"/>
      <c r="I432" s="11"/>
      <c r="J432" s="12"/>
    </row>
    <row r="433" spans="7:10" ht="15.75" customHeight="1" x14ac:dyDescent="0.25">
      <c r="G433" s="11"/>
      <c r="H433" s="11"/>
      <c r="I433" s="11"/>
      <c r="J433" s="12"/>
    </row>
    <row r="434" spans="7:10" ht="15.75" customHeight="1" x14ac:dyDescent="0.25">
      <c r="G434" s="11"/>
      <c r="H434" s="11"/>
      <c r="I434" s="11"/>
      <c r="J434" s="12"/>
    </row>
    <row r="435" spans="7:10" ht="15.75" customHeight="1" x14ac:dyDescent="0.25">
      <c r="G435" s="11"/>
      <c r="H435" s="11"/>
      <c r="I435" s="11"/>
      <c r="J435" s="12"/>
    </row>
    <row r="436" spans="7:10" ht="15.75" customHeight="1" x14ac:dyDescent="0.25">
      <c r="G436" s="11"/>
      <c r="H436" s="11"/>
      <c r="I436" s="11"/>
      <c r="J436" s="12"/>
    </row>
    <row r="437" spans="7:10" ht="15.75" customHeight="1" x14ac:dyDescent="0.25">
      <c r="G437" s="11"/>
      <c r="H437" s="11"/>
      <c r="I437" s="11"/>
      <c r="J437" s="12"/>
    </row>
    <row r="438" spans="7:10" ht="15.75" customHeight="1" x14ac:dyDescent="0.25">
      <c r="G438" s="11"/>
      <c r="H438" s="11"/>
      <c r="I438" s="11"/>
      <c r="J438" s="12"/>
    </row>
    <row r="439" spans="7:10" ht="15.75" customHeight="1" x14ac:dyDescent="0.25">
      <c r="G439" s="11"/>
      <c r="H439" s="11"/>
      <c r="I439" s="11"/>
      <c r="J439" s="12"/>
    </row>
    <row r="440" spans="7:10" ht="15.75" customHeight="1" x14ac:dyDescent="0.25">
      <c r="G440" s="11"/>
      <c r="H440" s="11"/>
      <c r="I440" s="11"/>
      <c r="J440" s="12"/>
    </row>
    <row r="441" spans="7:10" ht="15.75" customHeight="1" x14ac:dyDescent="0.25">
      <c r="G441" s="11"/>
      <c r="H441" s="11"/>
      <c r="I441" s="11"/>
      <c r="J441" s="12"/>
    </row>
    <row r="442" spans="7:10" ht="15.75" customHeight="1" x14ac:dyDescent="0.25">
      <c r="G442" s="11"/>
      <c r="H442" s="11"/>
      <c r="I442" s="11"/>
      <c r="J442" s="12"/>
    </row>
    <row r="443" spans="7:10" ht="15.75" customHeight="1" x14ac:dyDescent="0.25">
      <c r="G443" s="11"/>
      <c r="H443" s="11"/>
      <c r="I443" s="11"/>
      <c r="J443" s="12"/>
    </row>
    <row r="444" spans="7:10" ht="15.75" customHeight="1" x14ac:dyDescent="0.25">
      <c r="G444" s="11"/>
      <c r="H444" s="11"/>
      <c r="I444" s="11"/>
      <c r="J444" s="12"/>
    </row>
    <row r="445" spans="7:10" ht="15.75" customHeight="1" x14ac:dyDescent="0.25">
      <c r="G445" s="11"/>
      <c r="H445" s="11"/>
      <c r="I445" s="11"/>
      <c r="J445" s="12"/>
    </row>
    <row r="446" spans="7:10" ht="15.75" customHeight="1" x14ac:dyDescent="0.25">
      <c r="G446" s="11"/>
      <c r="H446" s="11"/>
      <c r="I446" s="11"/>
      <c r="J446" s="12"/>
    </row>
    <row r="447" spans="7:10" ht="15.75" customHeight="1" x14ac:dyDescent="0.25">
      <c r="G447" s="11"/>
      <c r="H447" s="11"/>
      <c r="I447" s="11"/>
      <c r="J447" s="12"/>
    </row>
    <row r="448" spans="7:10" ht="15.75" customHeight="1" x14ac:dyDescent="0.25">
      <c r="G448" s="11"/>
      <c r="H448" s="11"/>
      <c r="I448" s="11"/>
      <c r="J448" s="12"/>
    </row>
    <row r="449" spans="7:10" ht="15.75" customHeight="1" x14ac:dyDescent="0.25">
      <c r="G449" s="11"/>
      <c r="H449" s="11"/>
      <c r="I449" s="11"/>
      <c r="J449" s="12"/>
    </row>
    <row r="450" spans="7:10" ht="15.75" customHeight="1" x14ac:dyDescent="0.25">
      <c r="G450" s="11"/>
      <c r="H450" s="11"/>
      <c r="I450" s="11"/>
      <c r="J450" s="12"/>
    </row>
    <row r="451" spans="7:10" ht="15.75" customHeight="1" x14ac:dyDescent="0.25">
      <c r="G451" s="11"/>
      <c r="H451" s="11"/>
      <c r="I451" s="11"/>
      <c r="J451" s="12"/>
    </row>
    <row r="452" spans="7:10" ht="15.75" customHeight="1" x14ac:dyDescent="0.25">
      <c r="G452" s="11"/>
      <c r="H452" s="11"/>
      <c r="I452" s="11"/>
      <c r="J452" s="12"/>
    </row>
    <row r="453" spans="7:10" ht="15.75" customHeight="1" x14ac:dyDescent="0.25">
      <c r="G453" s="11"/>
      <c r="H453" s="11"/>
      <c r="I453" s="11"/>
      <c r="J453" s="12"/>
    </row>
    <row r="454" spans="7:10" ht="15.75" customHeight="1" x14ac:dyDescent="0.25">
      <c r="G454" s="11"/>
      <c r="H454" s="11"/>
      <c r="I454" s="11"/>
      <c r="J454" s="12"/>
    </row>
    <row r="455" spans="7:10" ht="15.75" customHeight="1" x14ac:dyDescent="0.25">
      <c r="G455" s="11"/>
      <c r="H455" s="11"/>
      <c r="I455" s="11"/>
      <c r="J455" s="12"/>
    </row>
    <row r="456" spans="7:10" ht="15.75" customHeight="1" x14ac:dyDescent="0.25">
      <c r="G456" s="11"/>
      <c r="H456" s="11"/>
      <c r="I456" s="11"/>
      <c r="J456" s="12"/>
    </row>
    <row r="457" spans="7:10" ht="15.75" customHeight="1" x14ac:dyDescent="0.25">
      <c r="G457" s="11"/>
      <c r="H457" s="11"/>
      <c r="I457" s="11"/>
      <c r="J457" s="12"/>
    </row>
    <row r="458" spans="7:10" ht="15.75" customHeight="1" x14ac:dyDescent="0.25">
      <c r="G458" s="11"/>
      <c r="H458" s="11"/>
      <c r="I458" s="11"/>
      <c r="J458" s="12"/>
    </row>
    <row r="459" spans="7:10" ht="15.75" customHeight="1" x14ac:dyDescent="0.25">
      <c r="G459" s="11"/>
      <c r="H459" s="11"/>
      <c r="I459" s="11"/>
      <c r="J459" s="12"/>
    </row>
    <row r="460" spans="7:10" ht="15.75" customHeight="1" x14ac:dyDescent="0.25">
      <c r="G460" s="11"/>
      <c r="H460" s="11"/>
      <c r="I460" s="11"/>
      <c r="J460" s="12"/>
    </row>
    <row r="461" spans="7:10" ht="15.75" customHeight="1" x14ac:dyDescent="0.25">
      <c r="G461" s="11"/>
      <c r="H461" s="11"/>
      <c r="I461" s="11"/>
      <c r="J461" s="12"/>
    </row>
    <row r="462" spans="7:10" ht="15.75" customHeight="1" x14ac:dyDescent="0.25">
      <c r="G462" s="11"/>
      <c r="H462" s="11"/>
      <c r="I462" s="11"/>
      <c r="J462" s="12"/>
    </row>
    <row r="463" spans="7:10" ht="15.75" customHeight="1" x14ac:dyDescent="0.25">
      <c r="G463" s="11"/>
      <c r="H463" s="11"/>
      <c r="I463" s="11"/>
      <c r="J463" s="12"/>
    </row>
    <row r="464" spans="7:10" ht="15.75" customHeight="1" x14ac:dyDescent="0.25">
      <c r="G464" s="11"/>
      <c r="H464" s="11"/>
      <c r="I464" s="11"/>
      <c r="J464" s="12"/>
    </row>
    <row r="465" spans="7:10" ht="15.75" customHeight="1" x14ac:dyDescent="0.25">
      <c r="G465" s="11"/>
      <c r="H465" s="11"/>
      <c r="I465" s="11"/>
      <c r="J465" s="12"/>
    </row>
    <row r="466" spans="7:10" ht="15.75" customHeight="1" x14ac:dyDescent="0.25">
      <c r="G466" s="11"/>
      <c r="H466" s="11"/>
      <c r="I466" s="11"/>
      <c r="J466" s="12"/>
    </row>
    <row r="467" spans="7:10" ht="15.75" customHeight="1" x14ac:dyDescent="0.25">
      <c r="G467" s="11"/>
      <c r="H467" s="11"/>
      <c r="I467" s="11"/>
      <c r="J467" s="12"/>
    </row>
    <row r="468" spans="7:10" ht="15.75" customHeight="1" x14ac:dyDescent="0.25">
      <c r="G468" s="11"/>
      <c r="H468" s="11"/>
      <c r="I468" s="11"/>
      <c r="J468" s="12"/>
    </row>
    <row r="469" spans="7:10" ht="15.75" customHeight="1" x14ac:dyDescent="0.25">
      <c r="G469" s="11"/>
      <c r="H469" s="11"/>
      <c r="I469" s="11"/>
      <c r="J469" s="12"/>
    </row>
    <row r="470" spans="7:10" ht="15.75" customHeight="1" x14ac:dyDescent="0.25">
      <c r="G470" s="11"/>
      <c r="H470" s="11"/>
      <c r="I470" s="11"/>
      <c r="J470" s="12"/>
    </row>
    <row r="471" spans="7:10" ht="15.75" customHeight="1" x14ac:dyDescent="0.25">
      <c r="G471" s="11"/>
      <c r="H471" s="11"/>
      <c r="I471" s="11"/>
      <c r="J471" s="12"/>
    </row>
    <row r="472" spans="7:10" ht="15.75" customHeight="1" x14ac:dyDescent="0.25">
      <c r="G472" s="11"/>
      <c r="H472" s="11"/>
      <c r="I472" s="11"/>
      <c r="J472" s="12"/>
    </row>
    <row r="473" spans="7:10" ht="15.75" customHeight="1" x14ac:dyDescent="0.25">
      <c r="G473" s="11"/>
      <c r="H473" s="11"/>
      <c r="I473" s="11"/>
      <c r="J473" s="12"/>
    </row>
    <row r="474" spans="7:10" ht="15.75" customHeight="1" x14ac:dyDescent="0.25">
      <c r="G474" s="11"/>
      <c r="H474" s="11"/>
      <c r="I474" s="11"/>
      <c r="J474" s="12"/>
    </row>
    <row r="475" spans="7:10" ht="15.75" customHeight="1" x14ac:dyDescent="0.25">
      <c r="G475" s="11"/>
      <c r="H475" s="11"/>
      <c r="I475" s="11"/>
      <c r="J475" s="12"/>
    </row>
    <row r="476" spans="7:10" ht="15.75" customHeight="1" x14ac:dyDescent="0.25">
      <c r="G476" s="11"/>
      <c r="H476" s="11"/>
      <c r="I476" s="11"/>
      <c r="J476" s="12"/>
    </row>
    <row r="477" spans="7:10" ht="15.75" customHeight="1" x14ac:dyDescent="0.25">
      <c r="G477" s="11"/>
      <c r="H477" s="11"/>
      <c r="I477" s="11"/>
      <c r="J477" s="12"/>
    </row>
    <row r="478" spans="7:10" ht="15.75" customHeight="1" x14ac:dyDescent="0.25">
      <c r="G478" s="11"/>
      <c r="H478" s="11"/>
      <c r="I478" s="11"/>
      <c r="J478" s="12"/>
    </row>
    <row r="479" spans="7:10" ht="15.75" customHeight="1" x14ac:dyDescent="0.25">
      <c r="G479" s="11"/>
      <c r="H479" s="11"/>
      <c r="I479" s="11"/>
      <c r="J479" s="12"/>
    </row>
    <row r="480" spans="7:10" ht="15.75" customHeight="1" x14ac:dyDescent="0.25">
      <c r="G480" s="11"/>
      <c r="H480" s="11"/>
      <c r="I480" s="11"/>
      <c r="J480" s="12"/>
    </row>
    <row r="481" spans="7:10" ht="15.75" customHeight="1" x14ac:dyDescent="0.25">
      <c r="G481" s="11"/>
      <c r="H481" s="11"/>
      <c r="I481" s="11"/>
      <c r="J481" s="12"/>
    </row>
    <row r="482" spans="7:10" ht="15.75" customHeight="1" x14ac:dyDescent="0.25">
      <c r="G482" s="11"/>
      <c r="H482" s="11"/>
      <c r="I482" s="11"/>
      <c r="J482" s="12"/>
    </row>
    <row r="483" spans="7:10" ht="15.75" customHeight="1" x14ac:dyDescent="0.25">
      <c r="G483" s="11"/>
      <c r="H483" s="11"/>
      <c r="I483" s="11"/>
      <c r="J483" s="12"/>
    </row>
    <row r="484" spans="7:10" ht="15.75" customHeight="1" x14ac:dyDescent="0.25">
      <c r="G484" s="11"/>
      <c r="H484" s="11"/>
      <c r="I484" s="11"/>
      <c r="J484" s="12"/>
    </row>
    <row r="485" spans="7:10" ht="15.75" customHeight="1" x14ac:dyDescent="0.25">
      <c r="G485" s="11"/>
      <c r="H485" s="11"/>
      <c r="I485" s="11"/>
      <c r="J485" s="12"/>
    </row>
    <row r="486" spans="7:10" ht="15.75" customHeight="1" x14ac:dyDescent="0.25">
      <c r="G486" s="11"/>
      <c r="H486" s="11"/>
      <c r="I486" s="11"/>
      <c r="J486" s="12"/>
    </row>
    <row r="487" spans="7:10" ht="15.75" customHeight="1" x14ac:dyDescent="0.25">
      <c r="G487" s="11"/>
      <c r="H487" s="11"/>
      <c r="I487" s="11"/>
      <c r="J487" s="12"/>
    </row>
    <row r="488" spans="7:10" ht="15.75" customHeight="1" x14ac:dyDescent="0.25">
      <c r="G488" s="11"/>
      <c r="H488" s="11"/>
      <c r="I488" s="11"/>
      <c r="J488" s="12"/>
    </row>
    <row r="489" spans="7:10" ht="15.75" customHeight="1" x14ac:dyDescent="0.25">
      <c r="G489" s="11"/>
      <c r="H489" s="11"/>
      <c r="I489" s="11"/>
      <c r="J489" s="12"/>
    </row>
    <row r="490" spans="7:10" ht="15.75" customHeight="1" x14ac:dyDescent="0.25">
      <c r="G490" s="11"/>
      <c r="H490" s="11"/>
      <c r="I490" s="11"/>
      <c r="J490" s="12"/>
    </row>
    <row r="491" spans="7:10" ht="15.75" customHeight="1" x14ac:dyDescent="0.25">
      <c r="G491" s="11"/>
      <c r="H491" s="11"/>
      <c r="I491" s="11"/>
      <c r="J491" s="12"/>
    </row>
    <row r="492" spans="7:10" ht="15.75" customHeight="1" x14ac:dyDescent="0.25">
      <c r="G492" s="11"/>
      <c r="H492" s="11"/>
      <c r="I492" s="11"/>
      <c r="J492" s="12"/>
    </row>
    <row r="493" spans="7:10" ht="15.75" customHeight="1" x14ac:dyDescent="0.25">
      <c r="G493" s="11"/>
      <c r="H493" s="11"/>
      <c r="I493" s="11"/>
      <c r="J493" s="12"/>
    </row>
    <row r="494" spans="7:10" ht="15.75" customHeight="1" x14ac:dyDescent="0.25">
      <c r="G494" s="11"/>
      <c r="H494" s="11"/>
      <c r="I494" s="11"/>
      <c r="J494" s="12"/>
    </row>
    <row r="495" spans="7:10" ht="15.75" customHeight="1" x14ac:dyDescent="0.25">
      <c r="G495" s="11"/>
      <c r="H495" s="11"/>
      <c r="I495" s="11"/>
      <c r="J495" s="12"/>
    </row>
    <row r="496" spans="7:10" ht="15.75" customHeight="1" x14ac:dyDescent="0.25">
      <c r="G496" s="11"/>
      <c r="H496" s="11"/>
      <c r="I496" s="11"/>
      <c r="J496" s="12"/>
    </row>
    <row r="497" spans="7:10" ht="15.75" customHeight="1" x14ac:dyDescent="0.25">
      <c r="G497" s="11"/>
      <c r="H497" s="11"/>
      <c r="I497" s="11"/>
      <c r="J497" s="12"/>
    </row>
    <row r="498" spans="7:10" ht="15.75" customHeight="1" x14ac:dyDescent="0.25">
      <c r="G498" s="11"/>
      <c r="H498" s="11"/>
      <c r="I498" s="11"/>
      <c r="J498" s="12"/>
    </row>
    <row r="499" spans="7:10" ht="15.75" customHeight="1" x14ac:dyDescent="0.25">
      <c r="G499" s="11"/>
      <c r="H499" s="11"/>
      <c r="I499" s="11"/>
      <c r="J499" s="12"/>
    </row>
    <row r="500" spans="7:10" ht="15.75" customHeight="1" x14ac:dyDescent="0.25">
      <c r="G500" s="11"/>
      <c r="H500" s="11"/>
      <c r="I500" s="11"/>
      <c r="J500" s="12"/>
    </row>
    <row r="501" spans="7:10" ht="15.75" customHeight="1" x14ac:dyDescent="0.25">
      <c r="G501" s="11"/>
      <c r="H501" s="11"/>
      <c r="I501" s="11"/>
      <c r="J501" s="12"/>
    </row>
    <row r="502" spans="7:10" ht="15.75" customHeight="1" x14ac:dyDescent="0.25">
      <c r="G502" s="11"/>
      <c r="H502" s="11"/>
      <c r="I502" s="11"/>
      <c r="J502" s="12"/>
    </row>
    <row r="503" spans="7:10" ht="15.75" customHeight="1" x14ac:dyDescent="0.25">
      <c r="G503" s="11"/>
      <c r="H503" s="11"/>
      <c r="I503" s="11"/>
      <c r="J503" s="12"/>
    </row>
    <row r="504" spans="7:10" ht="15.75" customHeight="1" x14ac:dyDescent="0.25">
      <c r="G504" s="11"/>
      <c r="H504" s="11"/>
      <c r="I504" s="11"/>
      <c r="J504" s="12"/>
    </row>
    <row r="505" spans="7:10" ht="15.75" customHeight="1" x14ac:dyDescent="0.25">
      <c r="G505" s="11"/>
      <c r="H505" s="11"/>
      <c r="I505" s="11"/>
      <c r="J505" s="12"/>
    </row>
    <row r="506" spans="7:10" ht="15.75" customHeight="1" x14ac:dyDescent="0.25">
      <c r="G506" s="11"/>
      <c r="H506" s="11"/>
      <c r="I506" s="11"/>
      <c r="J506" s="12"/>
    </row>
    <row r="507" spans="7:10" ht="15.75" customHeight="1" x14ac:dyDescent="0.25">
      <c r="G507" s="11"/>
      <c r="H507" s="11"/>
      <c r="I507" s="11"/>
      <c r="J507" s="12"/>
    </row>
    <row r="508" spans="7:10" ht="15.75" customHeight="1" x14ac:dyDescent="0.25">
      <c r="G508" s="11"/>
      <c r="H508" s="11"/>
      <c r="I508" s="11"/>
      <c r="J508" s="12"/>
    </row>
    <row r="509" spans="7:10" ht="15.75" customHeight="1" x14ac:dyDescent="0.25">
      <c r="G509" s="11"/>
      <c r="H509" s="11"/>
      <c r="I509" s="11"/>
      <c r="J509" s="12"/>
    </row>
    <row r="510" spans="7:10" ht="15.75" customHeight="1" x14ac:dyDescent="0.25">
      <c r="G510" s="11"/>
      <c r="H510" s="11"/>
      <c r="I510" s="11"/>
      <c r="J510" s="12"/>
    </row>
    <row r="511" spans="7:10" ht="15.75" customHeight="1" x14ac:dyDescent="0.25">
      <c r="G511" s="11"/>
      <c r="H511" s="11"/>
      <c r="I511" s="11"/>
      <c r="J511" s="12"/>
    </row>
    <row r="512" spans="7:10" ht="15.75" customHeight="1" x14ac:dyDescent="0.25">
      <c r="G512" s="11"/>
      <c r="H512" s="11"/>
      <c r="I512" s="11"/>
      <c r="J512" s="12"/>
    </row>
    <row r="513" spans="7:10" ht="15.75" customHeight="1" x14ac:dyDescent="0.25">
      <c r="G513" s="11"/>
      <c r="H513" s="11"/>
      <c r="I513" s="11"/>
      <c r="J513" s="12"/>
    </row>
    <row r="514" spans="7:10" ht="15.75" customHeight="1" x14ac:dyDescent="0.25">
      <c r="G514" s="11"/>
      <c r="H514" s="11"/>
      <c r="I514" s="11"/>
      <c r="J514" s="12"/>
    </row>
    <row r="515" spans="7:10" ht="15.75" customHeight="1" x14ac:dyDescent="0.25">
      <c r="G515" s="11"/>
      <c r="H515" s="11"/>
      <c r="I515" s="11"/>
      <c r="J515" s="12"/>
    </row>
    <row r="516" spans="7:10" ht="15.75" customHeight="1" x14ac:dyDescent="0.25">
      <c r="G516" s="11"/>
      <c r="H516" s="11"/>
      <c r="I516" s="11"/>
      <c r="J516" s="12"/>
    </row>
    <row r="517" spans="7:10" ht="15.75" customHeight="1" x14ac:dyDescent="0.25">
      <c r="G517" s="11"/>
      <c r="H517" s="11"/>
      <c r="I517" s="11"/>
      <c r="J517" s="12"/>
    </row>
    <row r="518" spans="7:10" ht="15.75" customHeight="1" x14ac:dyDescent="0.25">
      <c r="G518" s="11"/>
      <c r="H518" s="11"/>
      <c r="I518" s="11"/>
      <c r="J518" s="12"/>
    </row>
    <row r="519" spans="7:10" ht="15.75" customHeight="1" x14ac:dyDescent="0.25">
      <c r="G519" s="11"/>
      <c r="H519" s="11"/>
      <c r="I519" s="11"/>
      <c r="J519" s="12"/>
    </row>
    <row r="520" spans="7:10" ht="15.75" customHeight="1" x14ac:dyDescent="0.25">
      <c r="G520" s="11"/>
      <c r="H520" s="11"/>
      <c r="I520" s="11"/>
      <c r="J520" s="12"/>
    </row>
    <row r="521" spans="7:10" ht="15.75" customHeight="1" x14ac:dyDescent="0.25">
      <c r="G521" s="11"/>
      <c r="H521" s="11"/>
      <c r="I521" s="11"/>
      <c r="J521" s="12"/>
    </row>
    <row r="522" spans="7:10" ht="15.75" customHeight="1" x14ac:dyDescent="0.25">
      <c r="G522" s="11"/>
      <c r="H522" s="11"/>
      <c r="I522" s="11"/>
      <c r="J522" s="12"/>
    </row>
    <row r="523" spans="7:10" ht="15.75" customHeight="1" x14ac:dyDescent="0.25">
      <c r="G523" s="11"/>
      <c r="H523" s="11"/>
      <c r="I523" s="11"/>
      <c r="J523" s="12"/>
    </row>
    <row r="524" spans="7:10" ht="15.75" customHeight="1" x14ac:dyDescent="0.25">
      <c r="G524" s="11"/>
      <c r="H524" s="11"/>
      <c r="I524" s="11"/>
      <c r="J524" s="12"/>
    </row>
    <row r="525" spans="7:10" ht="15.75" customHeight="1" x14ac:dyDescent="0.25">
      <c r="G525" s="11"/>
      <c r="H525" s="11"/>
      <c r="I525" s="11"/>
      <c r="J525" s="12"/>
    </row>
    <row r="526" spans="7:10" ht="15.75" customHeight="1" x14ac:dyDescent="0.25">
      <c r="G526" s="11"/>
      <c r="H526" s="11"/>
      <c r="I526" s="11"/>
      <c r="J526" s="12"/>
    </row>
    <row r="527" spans="7:10" ht="15.75" customHeight="1" x14ac:dyDescent="0.25">
      <c r="G527" s="11"/>
      <c r="H527" s="11"/>
      <c r="I527" s="11"/>
      <c r="J527" s="12"/>
    </row>
    <row r="528" spans="7:10" ht="15.75" customHeight="1" x14ac:dyDescent="0.25">
      <c r="G528" s="11"/>
      <c r="H528" s="11"/>
      <c r="I528" s="11"/>
      <c r="J528" s="12"/>
    </row>
    <row r="529" spans="7:10" ht="15.75" customHeight="1" x14ac:dyDescent="0.25">
      <c r="G529" s="11"/>
      <c r="H529" s="11"/>
      <c r="I529" s="11"/>
      <c r="J529" s="12"/>
    </row>
    <row r="530" spans="7:10" ht="15.75" customHeight="1" x14ac:dyDescent="0.25">
      <c r="G530" s="11"/>
      <c r="H530" s="11"/>
      <c r="I530" s="11"/>
      <c r="J530" s="12"/>
    </row>
    <row r="531" spans="7:10" ht="15.75" customHeight="1" x14ac:dyDescent="0.25">
      <c r="G531" s="11"/>
      <c r="H531" s="11"/>
      <c r="I531" s="11"/>
      <c r="J531" s="12"/>
    </row>
    <row r="532" spans="7:10" ht="15.75" customHeight="1" x14ac:dyDescent="0.25">
      <c r="G532" s="11"/>
      <c r="H532" s="11"/>
      <c r="I532" s="11"/>
      <c r="J532" s="12"/>
    </row>
    <row r="533" spans="7:10" ht="15.75" customHeight="1" x14ac:dyDescent="0.25">
      <c r="G533" s="11"/>
      <c r="H533" s="11"/>
      <c r="I533" s="11"/>
      <c r="J533" s="12"/>
    </row>
    <row r="534" spans="7:10" ht="15.75" customHeight="1" x14ac:dyDescent="0.25">
      <c r="G534" s="11"/>
      <c r="H534" s="11"/>
      <c r="I534" s="11"/>
      <c r="J534" s="12"/>
    </row>
    <row r="535" spans="7:10" ht="15.75" customHeight="1" x14ac:dyDescent="0.25">
      <c r="G535" s="11"/>
      <c r="H535" s="11"/>
      <c r="I535" s="11"/>
      <c r="J535" s="12"/>
    </row>
    <row r="536" spans="7:10" ht="15.75" customHeight="1" x14ac:dyDescent="0.25">
      <c r="G536" s="11"/>
      <c r="H536" s="11"/>
      <c r="I536" s="11"/>
      <c r="J536" s="12"/>
    </row>
    <row r="537" spans="7:10" ht="15.75" customHeight="1" x14ac:dyDescent="0.25">
      <c r="G537" s="11"/>
      <c r="H537" s="11"/>
      <c r="I537" s="11"/>
      <c r="J537" s="12"/>
    </row>
    <row r="538" spans="7:10" ht="15.75" customHeight="1" x14ac:dyDescent="0.25">
      <c r="G538" s="11"/>
      <c r="H538" s="11"/>
      <c r="I538" s="11"/>
      <c r="J538" s="12"/>
    </row>
    <row r="539" spans="7:10" ht="15.75" customHeight="1" x14ac:dyDescent="0.25">
      <c r="G539" s="11"/>
      <c r="H539" s="11"/>
      <c r="I539" s="11"/>
      <c r="J539" s="12"/>
    </row>
    <row r="540" spans="7:10" ht="15.75" customHeight="1" x14ac:dyDescent="0.25">
      <c r="G540" s="11"/>
      <c r="H540" s="11"/>
      <c r="I540" s="11"/>
      <c r="J540" s="12"/>
    </row>
    <row r="541" spans="7:10" ht="15.75" customHeight="1" x14ac:dyDescent="0.25">
      <c r="G541" s="11"/>
      <c r="H541" s="11"/>
      <c r="I541" s="11"/>
      <c r="J541" s="12"/>
    </row>
    <row r="542" spans="7:10" ht="15.75" customHeight="1" x14ac:dyDescent="0.25">
      <c r="G542" s="11"/>
      <c r="H542" s="11"/>
      <c r="I542" s="11"/>
      <c r="J542" s="12"/>
    </row>
    <row r="543" spans="7:10" ht="15.75" customHeight="1" x14ac:dyDescent="0.25">
      <c r="G543" s="11"/>
      <c r="H543" s="11"/>
      <c r="I543" s="11"/>
      <c r="J543" s="12"/>
    </row>
    <row r="544" spans="7:10" ht="15.75" customHeight="1" x14ac:dyDescent="0.25">
      <c r="G544" s="11"/>
      <c r="H544" s="11"/>
      <c r="I544" s="11"/>
      <c r="J544" s="12"/>
    </row>
    <row r="545" spans="7:10" ht="15.75" customHeight="1" x14ac:dyDescent="0.25">
      <c r="G545" s="11"/>
      <c r="H545" s="11"/>
      <c r="I545" s="11"/>
      <c r="J545" s="12"/>
    </row>
    <row r="546" spans="7:10" ht="15.75" customHeight="1" x14ac:dyDescent="0.25">
      <c r="G546" s="11"/>
      <c r="H546" s="11"/>
      <c r="I546" s="11"/>
      <c r="J546" s="12"/>
    </row>
    <row r="547" spans="7:10" ht="15.75" customHeight="1" x14ac:dyDescent="0.25">
      <c r="G547" s="11"/>
      <c r="H547" s="11"/>
      <c r="I547" s="11"/>
      <c r="J547" s="12"/>
    </row>
    <row r="548" spans="7:10" ht="15.75" customHeight="1" x14ac:dyDescent="0.25">
      <c r="G548" s="11"/>
      <c r="H548" s="11"/>
      <c r="I548" s="11"/>
      <c r="J548" s="12"/>
    </row>
    <row r="549" spans="7:10" ht="15.75" customHeight="1" x14ac:dyDescent="0.25">
      <c r="G549" s="11"/>
      <c r="H549" s="11"/>
      <c r="I549" s="11"/>
      <c r="J549" s="12"/>
    </row>
    <row r="550" spans="7:10" ht="15.75" customHeight="1" x14ac:dyDescent="0.25">
      <c r="G550" s="11"/>
      <c r="H550" s="11"/>
      <c r="I550" s="11"/>
      <c r="J550" s="12"/>
    </row>
    <row r="551" spans="7:10" ht="15.75" customHeight="1" x14ac:dyDescent="0.25">
      <c r="G551" s="11"/>
      <c r="H551" s="11"/>
      <c r="I551" s="11"/>
      <c r="J551" s="12"/>
    </row>
    <row r="552" spans="7:10" ht="15.75" customHeight="1" x14ac:dyDescent="0.25">
      <c r="G552" s="11"/>
      <c r="H552" s="11"/>
      <c r="I552" s="11"/>
      <c r="J552" s="12"/>
    </row>
    <row r="553" spans="7:10" ht="15.75" customHeight="1" x14ac:dyDescent="0.25">
      <c r="G553" s="11"/>
      <c r="H553" s="11"/>
      <c r="I553" s="11"/>
      <c r="J553" s="12"/>
    </row>
    <row r="554" spans="7:10" ht="15.75" customHeight="1" x14ac:dyDescent="0.25">
      <c r="G554" s="11"/>
      <c r="H554" s="11"/>
      <c r="I554" s="11"/>
      <c r="J554" s="12"/>
    </row>
    <row r="555" spans="7:10" ht="15.75" customHeight="1" x14ac:dyDescent="0.25">
      <c r="G555" s="11"/>
      <c r="H555" s="11"/>
      <c r="I555" s="11"/>
      <c r="J555" s="12"/>
    </row>
    <row r="556" spans="7:10" ht="15.75" customHeight="1" x14ac:dyDescent="0.25">
      <c r="G556" s="11"/>
      <c r="H556" s="11"/>
      <c r="I556" s="11"/>
      <c r="J556" s="12"/>
    </row>
    <row r="557" spans="7:10" ht="15.75" customHeight="1" x14ac:dyDescent="0.25">
      <c r="G557" s="11"/>
      <c r="H557" s="11"/>
      <c r="I557" s="11"/>
      <c r="J557" s="12"/>
    </row>
    <row r="558" spans="7:10" ht="15.75" customHeight="1" x14ac:dyDescent="0.25">
      <c r="G558" s="11"/>
      <c r="H558" s="11"/>
      <c r="I558" s="11"/>
      <c r="J558" s="12"/>
    </row>
    <row r="559" spans="7:10" ht="15.75" customHeight="1" x14ac:dyDescent="0.25">
      <c r="G559" s="11"/>
      <c r="H559" s="11"/>
      <c r="I559" s="11"/>
      <c r="J559" s="12"/>
    </row>
    <row r="560" spans="7:10" ht="15.75" customHeight="1" x14ac:dyDescent="0.25">
      <c r="G560" s="11"/>
      <c r="H560" s="11"/>
      <c r="I560" s="11"/>
      <c r="J560" s="12"/>
    </row>
    <row r="561" spans="7:10" ht="15.75" customHeight="1" x14ac:dyDescent="0.25">
      <c r="G561" s="11"/>
      <c r="H561" s="11"/>
      <c r="I561" s="11"/>
      <c r="J561" s="12"/>
    </row>
    <row r="562" spans="7:10" ht="15.75" customHeight="1" x14ac:dyDescent="0.25">
      <c r="G562" s="11"/>
      <c r="H562" s="11"/>
      <c r="I562" s="11"/>
      <c r="J562" s="12"/>
    </row>
    <row r="563" spans="7:10" ht="15.75" customHeight="1" x14ac:dyDescent="0.25">
      <c r="G563" s="11"/>
      <c r="H563" s="11"/>
      <c r="I563" s="11"/>
      <c r="J563" s="12"/>
    </row>
    <row r="564" spans="7:10" ht="15.75" customHeight="1" x14ac:dyDescent="0.25">
      <c r="G564" s="11"/>
      <c r="H564" s="11"/>
      <c r="I564" s="11"/>
      <c r="J564" s="12"/>
    </row>
    <row r="565" spans="7:10" ht="15.75" customHeight="1" x14ac:dyDescent="0.25">
      <c r="G565" s="11"/>
      <c r="H565" s="11"/>
      <c r="I565" s="11"/>
      <c r="J565" s="12"/>
    </row>
    <row r="566" spans="7:10" ht="15.75" customHeight="1" x14ac:dyDescent="0.25">
      <c r="G566" s="11"/>
      <c r="H566" s="11"/>
      <c r="I566" s="11"/>
      <c r="J566" s="12"/>
    </row>
    <row r="567" spans="7:10" ht="15.75" customHeight="1" x14ac:dyDescent="0.25">
      <c r="G567" s="11"/>
      <c r="H567" s="11"/>
      <c r="I567" s="11"/>
      <c r="J567" s="12"/>
    </row>
    <row r="568" spans="7:10" ht="15.75" customHeight="1" x14ac:dyDescent="0.25">
      <c r="G568" s="11"/>
      <c r="H568" s="11"/>
      <c r="I568" s="11"/>
      <c r="J568" s="12"/>
    </row>
    <row r="569" spans="7:10" ht="15.75" customHeight="1" x14ac:dyDescent="0.25">
      <c r="G569" s="11"/>
      <c r="H569" s="11"/>
      <c r="I569" s="11"/>
      <c r="J569" s="12"/>
    </row>
    <row r="570" spans="7:10" ht="15.75" customHeight="1" x14ac:dyDescent="0.25">
      <c r="G570" s="11"/>
      <c r="H570" s="11"/>
      <c r="I570" s="11"/>
      <c r="J570" s="12"/>
    </row>
    <row r="571" spans="7:10" ht="15.75" customHeight="1" x14ac:dyDescent="0.25">
      <c r="G571" s="11"/>
      <c r="H571" s="11"/>
      <c r="I571" s="11"/>
      <c r="J571" s="12"/>
    </row>
    <row r="572" spans="7:10" ht="15.75" customHeight="1" x14ac:dyDescent="0.25">
      <c r="G572" s="11"/>
      <c r="H572" s="11"/>
      <c r="I572" s="11"/>
      <c r="J572" s="12"/>
    </row>
    <row r="573" spans="7:10" ht="15.75" customHeight="1" x14ac:dyDescent="0.25">
      <c r="G573" s="11"/>
      <c r="H573" s="11"/>
      <c r="I573" s="11"/>
      <c r="J573" s="12"/>
    </row>
    <row r="574" spans="7:10" ht="15.75" customHeight="1" x14ac:dyDescent="0.25">
      <c r="G574" s="11"/>
      <c r="H574" s="11"/>
      <c r="I574" s="11"/>
      <c r="J574" s="12"/>
    </row>
    <row r="575" spans="7:10" ht="15.75" customHeight="1" x14ac:dyDescent="0.25">
      <c r="G575" s="11"/>
      <c r="H575" s="11"/>
      <c r="I575" s="11"/>
      <c r="J575" s="12"/>
    </row>
    <row r="576" spans="7:10" ht="15.75" customHeight="1" x14ac:dyDescent="0.25">
      <c r="G576" s="11"/>
      <c r="H576" s="11"/>
      <c r="I576" s="11"/>
      <c r="J576" s="12"/>
    </row>
    <row r="577" spans="7:10" ht="15.75" customHeight="1" x14ac:dyDescent="0.25">
      <c r="G577" s="11"/>
      <c r="H577" s="11"/>
      <c r="I577" s="11"/>
      <c r="J577" s="12"/>
    </row>
    <row r="578" spans="7:10" ht="15.75" customHeight="1" x14ac:dyDescent="0.25">
      <c r="G578" s="11"/>
      <c r="H578" s="11"/>
      <c r="I578" s="11"/>
      <c r="J578" s="12"/>
    </row>
    <row r="579" spans="7:10" ht="15.75" customHeight="1" x14ac:dyDescent="0.25">
      <c r="G579" s="11"/>
      <c r="H579" s="11"/>
      <c r="I579" s="11"/>
      <c r="J579" s="12"/>
    </row>
    <row r="580" spans="7:10" ht="15.75" customHeight="1" x14ac:dyDescent="0.25">
      <c r="G580" s="11"/>
      <c r="H580" s="11"/>
      <c r="I580" s="11"/>
      <c r="J580" s="12"/>
    </row>
    <row r="581" spans="7:10" ht="15.75" customHeight="1" x14ac:dyDescent="0.25">
      <c r="G581" s="11"/>
      <c r="H581" s="11"/>
      <c r="I581" s="11"/>
      <c r="J581" s="12"/>
    </row>
    <row r="582" spans="7:10" ht="15.75" customHeight="1" x14ac:dyDescent="0.25">
      <c r="G582" s="11"/>
      <c r="H582" s="11"/>
      <c r="I582" s="11"/>
      <c r="J582" s="12"/>
    </row>
    <row r="583" spans="7:10" ht="15.75" customHeight="1" x14ac:dyDescent="0.25">
      <c r="G583" s="11"/>
      <c r="H583" s="11"/>
      <c r="I583" s="11"/>
      <c r="J583" s="12"/>
    </row>
    <row r="584" spans="7:10" ht="15.75" customHeight="1" x14ac:dyDescent="0.25">
      <c r="G584" s="11"/>
      <c r="H584" s="11"/>
      <c r="I584" s="11"/>
      <c r="J584" s="12"/>
    </row>
    <row r="585" spans="7:10" ht="15.75" customHeight="1" x14ac:dyDescent="0.25">
      <c r="G585" s="11"/>
      <c r="H585" s="11"/>
      <c r="I585" s="11"/>
      <c r="J585" s="12"/>
    </row>
    <row r="586" spans="7:10" ht="15.75" customHeight="1" x14ac:dyDescent="0.25">
      <c r="G586" s="11"/>
      <c r="H586" s="11"/>
      <c r="I586" s="11"/>
      <c r="J586" s="12"/>
    </row>
    <row r="587" spans="7:10" ht="15.75" customHeight="1" x14ac:dyDescent="0.25">
      <c r="G587" s="11"/>
      <c r="H587" s="11"/>
      <c r="I587" s="11"/>
      <c r="J587" s="12"/>
    </row>
    <row r="588" spans="7:10" ht="15.75" customHeight="1" x14ac:dyDescent="0.25">
      <c r="G588" s="11"/>
      <c r="H588" s="11"/>
      <c r="I588" s="11"/>
      <c r="J588" s="12"/>
    </row>
    <row r="589" spans="7:10" ht="15.75" customHeight="1" x14ac:dyDescent="0.25">
      <c r="G589" s="11"/>
      <c r="H589" s="11"/>
      <c r="I589" s="11"/>
      <c r="J589" s="12"/>
    </row>
    <row r="590" spans="7:10" ht="15.75" customHeight="1" x14ac:dyDescent="0.25">
      <c r="G590" s="11"/>
      <c r="H590" s="11"/>
      <c r="I590" s="11"/>
      <c r="J590" s="12"/>
    </row>
    <row r="591" spans="7:10" ht="15.75" customHeight="1" x14ac:dyDescent="0.25">
      <c r="G591" s="11"/>
      <c r="H591" s="11"/>
      <c r="I591" s="11"/>
      <c r="J591" s="12"/>
    </row>
    <row r="592" spans="7:10" ht="15.75" customHeight="1" x14ac:dyDescent="0.25">
      <c r="G592" s="11"/>
      <c r="H592" s="11"/>
      <c r="I592" s="11"/>
      <c r="J592" s="12"/>
    </row>
    <row r="593" spans="7:10" ht="15.75" customHeight="1" x14ac:dyDescent="0.25">
      <c r="G593" s="11"/>
      <c r="H593" s="11"/>
      <c r="I593" s="11"/>
      <c r="J593" s="12"/>
    </row>
    <row r="594" spans="7:10" ht="15.75" customHeight="1" x14ac:dyDescent="0.25">
      <c r="G594" s="11"/>
      <c r="H594" s="11"/>
      <c r="I594" s="11"/>
      <c r="J594" s="12"/>
    </row>
    <row r="595" spans="7:10" ht="15.75" customHeight="1" x14ac:dyDescent="0.25">
      <c r="G595" s="11"/>
      <c r="H595" s="11"/>
      <c r="I595" s="11"/>
      <c r="J595" s="12"/>
    </row>
    <row r="596" spans="7:10" ht="15.75" customHeight="1" x14ac:dyDescent="0.25">
      <c r="G596" s="11"/>
      <c r="H596" s="11"/>
      <c r="I596" s="11"/>
      <c r="J596" s="12"/>
    </row>
    <row r="597" spans="7:10" ht="15.75" customHeight="1" x14ac:dyDescent="0.25">
      <c r="G597" s="11"/>
      <c r="H597" s="11"/>
      <c r="I597" s="11"/>
      <c r="J597" s="12"/>
    </row>
    <row r="598" spans="7:10" ht="15.75" customHeight="1" x14ac:dyDescent="0.25">
      <c r="G598" s="11"/>
      <c r="H598" s="11"/>
      <c r="I598" s="11"/>
      <c r="J598" s="12"/>
    </row>
    <row r="599" spans="7:10" ht="15.75" customHeight="1" x14ac:dyDescent="0.25">
      <c r="G599" s="11"/>
      <c r="H599" s="11"/>
      <c r="I599" s="11"/>
      <c r="J599" s="12"/>
    </row>
    <row r="600" spans="7:10" ht="15.75" customHeight="1" x14ac:dyDescent="0.25">
      <c r="G600" s="11"/>
      <c r="H600" s="11"/>
      <c r="I600" s="11"/>
      <c r="J600" s="12"/>
    </row>
    <row r="601" spans="7:10" ht="15.75" customHeight="1" x14ac:dyDescent="0.25">
      <c r="G601" s="11"/>
      <c r="H601" s="11"/>
      <c r="I601" s="11"/>
      <c r="J601" s="12"/>
    </row>
    <row r="602" spans="7:10" ht="15.75" customHeight="1" x14ac:dyDescent="0.25">
      <c r="G602" s="11"/>
      <c r="H602" s="11"/>
      <c r="I602" s="11"/>
      <c r="J602" s="12"/>
    </row>
    <row r="603" spans="7:10" ht="15.75" customHeight="1" x14ac:dyDescent="0.25">
      <c r="G603" s="11"/>
      <c r="H603" s="11"/>
      <c r="I603" s="11"/>
      <c r="J603" s="12"/>
    </row>
    <row r="604" spans="7:10" ht="15.75" customHeight="1" x14ac:dyDescent="0.25">
      <c r="G604" s="11"/>
      <c r="H604" s="11"/>
      <c r="I604" s="11"/>
      <c r="J604" s="12"/>
    </row>
    <row r="605" spans="7:10" ht="15.75" customHeight="1" x14ac:dyDescent="0.25">
      <c r="G605" s="11"/>
      <c r="H605" s="11"/>
      <c r="I605" s="11"/>
      <c r="J605" s="12"/>
    </row>
    <row r="606" spans="7:10" ht="15.75" customHeight="1" x14ac:dyDescent="0.25">
      <c r="G606" s="11"/>
      <c r="H606" s="11"/>
      <c r="I606" s="11"/>
      <c r="J606" s="12"/>
    </row>
    <row r="607" spans="7:10" ht="15.75" customHeight="1" x14ac:dyDescent="0.25">
      <c r="G607" s="11"/>
      <c r="H607" s="11"/>
      <c r="I607" s="11"/>
      <c r="J607" s="12"/>
    </row>
    <row r="608" spans="7:10" ht="15.75" customHeight="1" x14ac:dyDescent="0.25">
      <c r="G608" s="11"/>
      <c r="H608" s="11"/>
      <c r="I608" s="11"/>
      <c r="J608" s="12"/>
    </row>
    <row r="609" spans="7:10" ht="15.75" customHeight="1" x14ac:dyDescent="0.25">
      <c r="G609" s="11"/>
      <c r="H609" s="11"/>
      <c r="I609" s="11"/>
      <c r="J609" s="12"/>
    </row>
    <row r="610" spans="7:10" ht="15.75" customHeight="1" x14ac:dyDescent="0.25">
      <c r="G610" s="11"/>
      <c r="H610" s="11"/>
      <c r="I610" s="11"/>
      <c r="J610" s="12"/>
    </row>
    <row r="611" spans="7:10" ht="15.75" customHeight="1" x14ac:dyDescent="0.25">
      <c r="G611" s="11"/>
      <c r="H611" s="11"/>
      <c r="I611" s="11"/>
      <c r="J611" s="12"/>
    </row>
    <row r="612" spans="7:10" ht="15.75" customHeight="1" x14ac:dyDescent="0.25">
      <c r="G612" s="11"/>
      <c r="H612" s="11"/>
      <c r="I612" s="11"/>
      <c r="J612" s="12"/>
    </row>
    <row r="613" spans="7:10" ht="15.75" customHeight="1" x14ac:dyDescent="0.25">
      <c r="G613" s="11"/>
      <c r="H613" s="11"/>
      <c r="I613" s="11"/>
      <c r="J613" s="12"/>
    </row>
    <row r="614" spans="7:10" ht="15.75" customHeight="1" x14ac:dyDescent="0.25">
      <c r="G614" s="11"/>
      <c r="H614" s="11"/>
      <c r="I614" s="11"/>
      <c r="J614" s="12"/>
    </row>
    <row r="615" spans="7:10" ht="15.75" customHeight="1" x14ac:dyDescent="0.25">
      <c r="G615" s="11"/>
      <c r="H615" s="11"/>
      <c r="I615" s="11"/>
      <c r="J615" s="12"/>
    </row>
    <row r="616" spans="7:10" ht="15.75" customHeight="1" x14ac:dyDescent="0.25">
      <c r="G616" s="11"/>
      <c r="H616" s="11"/>
      <c r="I616" s="11"/>
      <c r="J616" s="12"/>
    </row>
    <row r="617" spans="7:10" ht="15.75" customHeight="1" x14ac:dyDescent="0.25">
      <c r="G617" s="11"/>
      <c r="H617" s="11"/>
      <c r="I617" s="11"/>
      <c r="J617" s="12"/>
    </row>
    <row r="618" spans="7:10" ht="15.75" customHeight="1" x14ac:dyDescent="0.25">
      <c r="G618" s="11"/>
      <c r="H618" s="11"/>
      <c r="I618" s="11"/>
      <c r="J618" s="12"/>
    </row>
    <row r="619" spans="7:10" ht="15.75" customHeight="1" x14ac:dyDescent="0.25">
      <c r="G619" s="11"/>
      <c r="H619" s="11"/>
      <c r="I619" s="11"/>
      <c r="J619" s="12"/>
    </row>
    <row r="620" spans="7:10" ht="15.75" customHeight="1" x14ac:dyDescent="0.25">
      <c r="G620" s="11"/>
      <c r="H620" s="11"/>
      <c r="I620" s="11"/>
      <c r="J620" s="12"/>
    </row>
    <row r="621" spans="7:10" ht="15.75" customHeight="1" x14ac:dyDescent="0.25">
      <c r="G621" s="11"/>
      <c r="H621" s="11"/>
      <c r="I621" s="11"/>
      <c r="J621" s="12"/>
    </row>
    <row r="622" spans="7:10" ht="15.75" customHeight="1" x14ac:dyDescent="0.25">
      <c r="G622" s="11"/>
      <c r="H622" s="11"/>
      <c r="I622" s="11"/>
      <c r="J622" s="12"/>
    </row>
    <row r="623" spans="7:10" ht="15.75" customHeight="1" x14ac:dyDescent="0.25">
      <c r="G623" s="11"/>
      <c r="H623" s="11"/>
      <c r="I623" s="11"/>
      <c r="J623" s="12"/>
    </row>
    <row r="624" spans="7:10" ht="15.75" customHeight="1" x14ac:dyDescent="0.25">
      <c r="G624" s="11"/>
      <c r="H624" s="11"/>
      <c r="I624" s="11"/>
      <c r="J624" s="12"/>
    </row>
    <row r="625" spans="7:10" ht="15.75" customHeight="1" x14ac:dyDescent="0.25">
      <c r="G625" s="11"/>
      <c r="H625" s="11"/>
      <c r="I625" s="11"/>
      <c r="J625" s="12"/>
    </row>
    <row r="626" spans="7:10" ht="15.75" customHeight="1" x14ac:dyDescent="0.25">
      <c r="G626" s="11"/>
      <c r="H626" s="11"/>
      <c r="I626" s="11"/>
      <c r="J626" s="12"/>
    </row>
    <row r="627" spans="7:10" ht="15.75" customHeight="1" x14ac:dyDescent="0.25">
      <c r="G627" s="11"/>
      <c r="H627" s="11"/>
      <c r="I627" s="11"/>
      <c r="J627" s="12"/>
    </row>
    <row r="628" spans="7:10" ht="15.75" customHeight="1" x14ac:dyDescent="0.25">
      <c r="G628" s="11"/>
      <c r="H628" s="11"/>
      <c r="I628" s="11"/>
      <c r="J628" s="12"/>
    </row>
    <row r="629" spans="7:10" ht="15.75" customHeight="1" x14ac:dyDescent="0.25">
      <c r="G629" s="11"/>
      <c r="H629" s="11"/>
      <c r="I629" s="11"/>
      <c r="J629" s="12"/>
    </row>
    <row r="630" spans="7:10" ht="15.75" customHeight="1" x14ac:dyDescent="0.25">
      <c r="G630" s="11"/>
      <c r="H630" s="11"/>
      <c r="I630" s="11"/>
      <c r="J630" s="12"/>
    </row>
    <row r="631" spans="7:10" ht="15.75" customHeight="1" x14ac:dyDescent="0.25">
      <c r="G631" s="11"/>
      <c r="H631" s="11"/>
      <c r="I631" s="11"/>
      <c r="J631" s="12"/>
    </row>
    <row r="632" spans="7:10" ht="15.75" customHeight="1" x14ac:dyDescent="0.25">
      <c r="G632" s="11"/>
      <c r="H632" s="11"/>
      <c r="I632" s="11"/>
      <c r="J632" s="12"/>
    </row>
    <row r="633" spans="7:10" ht="15.75" customHeight="1" x14ac:dyDescent="0.25">
      <c r="G633" s="11"/>
      <c r="H633" s="11"/>
      <c r="I633" s="11"/>
      <c r="J633" s="12"/>
    </row>
    <row r="634" spans="7:10" ht="15.75" customHeight="1" x14ac:dyDescent="0.25">
      <c r="G634" s="11"/>
      <c r="H634" s="11"/>
      <c r="I634" s="11"/>
      <c r="J634" s="12"/>
    </row>
    <row r="635" spans="7:10" ht="15.75" customHeight="1" x14ac:dyDescent="0.25">
      <c r="G635" s="11"/>
      <c r="H635" s="11"/>
      <c r="I635" s="11"/>
      <c r="J635" s="12"/>
    </row>
    <row r="636" spans="7:10" ht="15.75" customHeight="1" x14ac:dyDescent="0.25">
      <c r="G636" s="11"/>
      <c r="H636" s="11"/>
      <c r="I636" s="11"/>
      <c r="J636" s="12"/>
    </row>
    <row r="637" spans="7:10" ht="15.75" customHeight="1" x14ac:dyDescent="0.25">
      <c r="G637" s="11"/>
      <c r="H637" s="11"/>
      <c r="I637" s="11"/>
      <c r="J637" s="12"/>
    </row>
    <row r="638" spans="7:10" ht="15.75" customHeight="1" x14ac:dyDescent="0.25">
      <c r="G638" s="11"/>
      <c r="H638" s="11"/>
      <c r="I638" s="11"/>
      <c r="J638" s="12"/>
    </row>
    <row r="639" spans="7:10" ht="15.75" customHeight="1" x14ac:dyDescent="0.25">
      <c r="G639" s="11"/>
      <c r="H639" s="11"/>
      <c r="I639" s="11"/>
      <c r="J639" s="12"/>
    </row>
    <row r="640" spans="7:10" ht="15.75" customHeight="1" x14ac:dyDescent="0.25">
      <c r="G640" s="11"/>
      <c r="H640" s="11"/>
      <c r="I640" s="11"/>
      <c r="J640" s="12"/>
    </row>
    <row r="641" spans="7:10" ht="15.75" customHeight="1" x14ac:dyDescent="0.25">
      <c r="G641" s="11"/>
      <c r="H641" s="11"/>
      <c r="I641" s="11"/>
      <c r="J641" s="12"/>
    </row>
    <row r="642" spans="7:10" ht="15.75" customHeight="1" x14ac:dyDescent="0.25">
      <c r="G642" s="11"/>
      <c r="H642" s="11"/>
      <c r="I642" s="11"/>
      <c r="J642" s="12"/>
    </row>
    <row r="643" spans="7:10" ht="15.75" customHeight="1" x14ac:dyDescent="0.25">
      <c r="G643" s="11"/>
      <c r="H643" s="11"/>
      <c r="I643" s="11"/>
      <c r="J643" s="12"/>
    </row>
    <row r="644" spans="7:10" ht="15.75" customHeight="1" x14ac:dyDescent="0.25">
      <c r="G644" s="11"/>
      <c r="H644" s="11"/>
      <c r="I644" s="11"/>
      <c r="J644" s="12"/>
    </row>
    <row r="645" spans="7:10" ht="15.75" customHeight="1" x14ac:dyDescent="0.25">
      <c r="G645" s="11"/>
      <c r="H645" s="11"/>
      <c r="I645" s="11"/>
      <c r="J645" s="12"/>
    </row>
    <row r="646" spans="7:10" ht="15.75" customHeight="1" x14ac:dyDescent="0.25">
      <c r="G646" s="11"/>
      <c r="H646" s="11"/>
      <c r="I646" s="11"/>
      <c r="J646" s="12"/>
    </row>
    <row r="647" spans="7:10" ht="15.75" customHeight="1" x14ac:dyDescent="0.25">
      <c r="G647" s="11"/>
      <c r="H647" s="11"/>
      <c r="I647" s="11"/>
      <c r="J647" s="12"/>
    </row>
    <row r="648" spans="7:10" ht="15.75" customHeight="1" x14ac:dyDescent="0.25">
      <c r="G648" s="11"/>
      <c r="H648" s="11"/>
      <c r="I648" s="11"/>
      <c r="J648" s="12"/>
    </row>
    <row r="649" spans="7:10" ht="15.75" customHeight="1" x14ac:dyDescent="0.25">
      <c r="G649" s="11"/>
      <c r="H649" s="11"/>
      <c r="I649" s="11"/>
      <c r="J649" s="12"/>
    </row>
    <row r="650" spans="7:10" ht="15.75" customHeight="1" x14ac:dyDescent="0.25">
      <c r="G650" s="11"/>
      <c r="H650" s="11"/>
      <c r="I650" s="11"/>
      <c r="J650" s="12"/>
    </row>
    <row r="651" spans="7:10" ht="15.75" customHeight="1" x14ac:dyDescent="0.25">
      <c r="G651" s="11"/>
      <c r="H651" s="11"/>
      <c r="I651" s="11"/>
      <c r="J651" s="12"/>
    </row>
    <row r="652" spans="7:10" ht="15.75" customHeight="1" x14ac:dyDescent="0.25">
      <c r="G652" s="11"/>
      <c r="H652" s="11"/>
      <c r="I652" s="11"/>
      <c r="J652" s="12"/>
    </row>
    <row r="653" spans="7:10" ht="15.75" customHeight="1" x14ac:dyDescent="0.25">
      <c r="G653" s="11"/>
      <c r="H653" s="11"/>
      <c r="I653" s="11"/>
      <c r="J653" s="12"/>
    </row>
    <row r="654" spans="7:10" ht="15.75" customHeight="1" x14ac:dyDescent="0.25">
      <c r="G654" s="11"/>
      <c r="H654" s="11"/>
      <c r="I654" s="11"/>
      <c r="J654" s="12"/>
    </row>
    <row r="655" spans="7:10" ht="15.75" customHeight="1" x14ac:dyDescent="0.25">
      <c r="G655" s="11"/>
      <c r="H655" s="11"/>
      <c r="I655" s="11"/>
      <c r="J655" s="12"/>
    </row>
    <row r="656" spans="7:10" ht="15.75" customHeight="1" x14ac:dyDescent="0.25">
      <c r="G656" s="11"/>
      <c r="H656" s="11"/>
      <c r="I656" s="11"/>
      <c r="J656" s="12"/>
    </row>
    <row r="657" spans="7:10" ht="15.75" customHeight="1" x14ac:dyDescent="0.25">
      <c r="G657" s="11"/>
      <c r="H657" s="11"/>
      <c r="I657" s="11"/>
      <c r="J657" s="12"/>
    </row>
    <row r="658" spans="7:10" ht="15.75" customHeight="1" x14ac:dyDescent="0.25">
      <c r="G658" s="11"/>
      <c r="H658" s="11"/>
      <c r="I658" s="11"/>
      <c r="J658" s="12"/>
    </row>
    <row r="659" spans="7:10" ht="15.75" customHeight="1" x14ac:dyDescent="0.25">
      <c r="G659" s="11"/>
      <c r="H659" s="11"/>
      <c r="I659" s="11"/>
      <c r="J659" s="12"/>
    </row>
    <row r="660" spans="7:10" ht="15.75" customHeight="1" x14ac:dyDescent="0.25">
      <c r="G660" s="11"/>
      <c r="H660" s="11"/>
      <c r="I660" s="11"/>
      <c r="J660" s="12"/>
    </row>
    <row r="661" spans="7:10" ht="15.75" customHeight="1" x14ac:dyDescent="0.25">
      <c r="G661" s="11"/>
      <c r="H661" s="11"/>
      <c r="I661" s="11"/>
      <c r="J661" s="12"/>
    </row>
    <row r="662" spans="7:10" ht="15.75" customHeight="1" x14ac:dyDescent="0.25">
      <c r="G662" s="11"/>
      <c r="H662" s="11"/>
      <c r="I662" s="11"/>
      <c r="J662" s="12"/>
    </row>
    <row r="663" spans="7:10" ht="15.75" customHeight="1" x14ac:dyDescent="0.25">
      <c r="G663" s="11"/>
      <c r="H663" s="11"/>
      <c r="I663" s="11"/>
      <c r="J663" s="12"/>
    </row>
    <row r="664" spans="7:10" ht="15.75" customHeight="1" x14ac:dyDescent="0.25">
      <c r="G664" s="11"/>
      <c r="H664" s="11"/>
      <c r="I664" s="11"/>
      <c r="J664" s="12"/>
    </row>
    <row r="665" spans="7:10" ht="15.75" customHeight="1" x14ac:dyDescent="0.25">
      <c r="G665" s="11"/>
      <c r="H665" s="11"/>
      <c r="I665" s="11"/>
      <c r="J665" s="12"/>
    </row>
    <row r="666" spans="7:10" ht="15.75" customHeight="1" x14ac:dyDescent="0.25">
      <c r="G666" s="11"/>
      <c r="H666" s="11"/>
      <c r="I666" s="11"/>
      <c r="J666" s="12"/>
    </row>
    <row r="667" spans="7:10" ht="15.75" customHeight="1" x14ac:dyDescent="0.25">
      <c r="G667" s="11"/>
      <c r="H667" s="11"/>
      <c r="I667" s="11"/>
      <c r="J667" s="12"/>
    </row>
    <row r="668" spans="7:10" ht="15.75" customHeight="1" x14ac:dyDescent="0.25">
      <c r="G668" s="11"/>
      <c r="H668" s="11"/>
      <c r="I668" s="11"/>
      <c r="J668" s="12"/>
    </row>
    <row r="669" spans="7:10" ht="15.75" customHeight="1" x14ac:dyDescent="0.25">
      <c r="G669" s="11"/>
      <c r="H669" s="11"/>
      <c r="I669" s="11"/>
      <c r="J669" s="12"/>
    </row>
    <row r="670" spans="7:10" ht="15.75" customHeight="1" x14ac:dyDescent="0.25">
      <c r="G670" s="11"/>
      <c r="H670" s="11"/>
      <c r="I670" s="11"/>
      <c r="J670" s="12"/>
    </row>
    <row r="671" spans="7:10" ht="15.75" customHeight="1" x14ac:dyDescent="0.25">
      <c r="G671" s="11"/>
      <c r="H671" s="11"/>
      <c r="I671" s="11"/>
      <c r="J671" s="12"/>
    </row>
    <row r="672" spans="7:10" ht="15.75" customHeight="1" x14ac:dyDescent="0.25">
      <c r="G672" s="11"/>
      <c r="H672" s="11"/>
      <c r="I672" s="11"/>
      <c r="J672" s="12"/>
    </row>
    <row r="673" spans="7:10" ht="15.75" customHeight="1" x14ac:dyDescent="0.25">
      <c r="G673" s="11"/>
      <c r="H673" s="11"/>
      <c r="I673" s="11"/>
      <c r="J673" s="12"/>
    </row>
    <row r="674" spans="7:10" ht="15.75" customHeight="1" x14ac:dyDescent="0.25">
      <c r="G674" s="11"/>
      <c r="H674" s="11"/>
      <c r="I674" s="11"/>
      <c r="J674" s="12"/>
    </row>
    <row r="675" spans="7:10" ht="15.75" customHeight="1" x14ac:dyDescent="0.25">
      <c r="G675" s="11"/>
      <c r="H675" s="11"/>
      <c r="I675" s="11"/>
      <c r="J675" s="12"/>
    </row>
    <row r="676" spans="7:10" ht="15.75" customHeight="1" x14ac:dyDescent="0.25">
      <c r="G676" s="11"/>
      <c r="H676" s="11"/>
      <c r="I676" s="11"/>
      <c r="J676" s="12"/>
    </row>
    <row r="677" spans="7:10" ht="15.75" customHeight="1" x14ac:dyDescent="0.25">
      <c r="G677" s="11"/>
      <c r="H677" s="11"/>
      <c r="I677" s="11"/>
      <c r="J677" s="12"/>
    </row>
    <row r="678" spans="7:10" ht="15.75" customHeight="1" x14ac:dyDescent="0.25">
      <c r="G678" s="11"/>
      <c r="H678" s="11"/>
      <c r="I678" s="11"/>
      <c r="J678" s="12"/>
    </row>
    <row r="679" spans="7:10" ht="15.75" customHeight="1" x14ac:dyDescent="0.25">
      <c r="G679" s="11"/>
      <c r="H679" s="11"/>
      <c r="I679" s="11"/>
      <c r="J679" s="12"/>
    </row>
    <row r="680" spans="7:10" ht="15.75" customHeight="1" x14ac:dyDescent="0.25">
      <c r="G680" s="11"/>
      <c r="H680" s="11"/>
      <c r="I680" s="11"/>
      <c r="J680" s="12"/>
    </row>
    <row r="681" spans="7:10" ht="15.75" customHeight="1" x14ac:dyDescent="0.25">
      <c r="G681" s="11"/>
      <c r="H681" s="11"/>
      <c r="I681" s="11"/>
      <c r="J681" s="12"/>
    </row>
    <row r="682" spans="7:10" ht="15.75" customHeight="1" x14ac:dyDescent="0.25">
      <c r="G682" s="11"/>
      <c r="H682" s="11"/>
      <c r="I682" s="11"/>
      <c r="J682" s="12"/>
    </row>
    <row r="683" spans="7:10" ht="15.75" customHeight="1" x14ac:dyDescent="0.25">
      <c r="G683" s="11"/>
      <c r="H683" s="11"/>
      <c r="I683" s="11"/>
      <c r="J683" s="12"/>
    </row>
    <row r="684" spans="7:10" ht="15.75" customHeight="1" x14ac:dyDescent="0.25">
      <c r="G684" s="11"/>
      <c r="H684" s="11"/>
      <c r="I684" s="11"/>
      <c r="J684" s="12"/>
    </row>
    <row r="685" spans="7:10" ht="15.75" customHeight="1" x14ac:dyDescent="0.25">
      <c r="G685" s="11"/>
      <c r="H685" s="11"/>
      <c r="I685" s="11"/>
      <c r="J685" s="12"/>
    </row>
    <row r="686" spans="7:10" ht="15.75" customHeight="1" x14ac:dyDescent="0.25">
      <c r="G686" s="11"/>
      <c r="H686" s="11"/>
      <c r="I686" s="11"/>
      <c r="J686" s="12"/>
    </row>
    <row r="687" spans="7:10" ht="15.75" customHeight="1" x14ac:dyDescent="0.25">
      <c r="G687" s="11"/>
      <c r="H687" s="11"/>
      <c r="I687" s="11"/>
      <c r="J687" s="12"/>
    </row>
    <row r="688" spans="7:10" ht="15.75" customHeight="1" x14ac:dyDescent="0.25">
      <c r="G688" s="11"/>
      <c r="H688" s="11"/>
      <c r="I688" s="11"/>
      <c r="J688" s="12"/>
    </row>
    <row r="689" spans="7:10" ht="15.75" customHeight="1" x14ac:dyDescent="0.25">
      <c r="G689" s="11"/>
      <c r="H689" s="11"/>
      <c r="I689" s="11"/>
      <c r="J689" s="12"/>
    </row>
    <row r="690" spans="7:10" ht="15.75" customHeight="1" x14ac:dyDescent="0.25">
      <c r="G690" s="11"/>
      <c r="H690" s="11"/>
      <c r="I690" s="11"/>
      <c r="J690" s="12"/>
    </row>
    <row r="691" spans="7:10" ht="15.75" customHeight="1" x14ac:dyDescent="0.25">
      <c r="G691" s="11"/>
      <c r="H691" s="11"/>
      <c r="I691" s="11"/>
      <c r="J691" s="12"/>
    </row>
    <row r="692" spans="7:10" ht="15.75" customHeight="1" x14ac:dyDescent="0.25">
      <c r="G692" s="11"/>
      <c r="H692" s="11"/>
      <c r="I692" s="11"/>
      <c r="J692" s="12"/>
    </row>
    <row r="693" spans="7:10" ht="15.75" customHeight="1" x14ac:dyDescent="0.25">
      <c r="G693" s="11"/>
      <c r="H693" s="11"/>
      <c r="I693" s="11"/>
      <c r="J693" s="12"/>
    </row>
    <row r="694" spans="7:10" ht="15.75" customHeight="1" x14ac:dyDescent="0.25">
      <c r="G694" s="11"/>
      <c r="H694" s="11"/>
      <c r="I694" s="11"/>
      <c r="J694" s="12"/>
    </row>
    <row r="695" spans="7:10" ht="15.75" customHeight="1" x14ac:dyDescent="0.25">
      <c r="G695" s="11"/>
      <c r="H695" s="11"/>
      <c r="I695" s="11"/>
      <c r="J695" s="12"/>
    </row>
    <row r="696" spans="7:10" ht="15.75" customHeight="1" x14ac:dyDescent="0.25">
      <c r="G696" s="11"/>
      <c r="H696" s="11"/>
      <c r="I696" s="11"/>
      <c r="J696" s="12"/>
    </row>
    <row r="697" spans="7:10" ht="15.75" customHeight="1" x14ac:dyDescent="0.25">
      <c r="G697" s="11"/>
      <c r="H697" s="11"/>
      <c r="I697" s="11"/>
      <c r="J697" s="12"/>
    </row>
    <row r="698" spans="7:10" ht="15.75" customHeight="1" x14ac:dyDescent="0.25">
      <c r="G698" s="11"/>
      <c r="H698" s="11"/>
      <c r="I698" s="11"/>
      <c r="J698" s="12"/>
    </row>
    <row r="699" spans="7:10" ht="15.75" customHeight="1" x14ac:dyDescent="0.25">
      <c r="G699" s="11"/>
      <c r="H699" s="11"/>
      <c r="I699" s="11"/>
      <c r="J699" s="12"/>
    </row>
    <row r="700" spans="7:10" ht="15.75" customHeight="1" x14ac:dyDescent="0.25">
      <c r="G700" s="11"/>
      <c r="H700" s="11"/>
      <c r="I700" s="11"/>
      <c r="J700" s="12"/>
    </row>
    <row r="701" spans="7:10" ht="15.75" customHeight="1" x14ac:dyDescent="0.25">
      <c r="G701" s="11"/>
      <c r="H701" s="11"/>
      <c r="I701" s="11"/>
      <c r="J701" s="12"/>
    </row>
    <row r="702" spans="7:10" ht="15.75" customHeight="1" x14ac:dyDescent="0.25">
      <c r="G702" s="11"/>
      <c r="H702" s="11"/>
      <c r="I702" s="11"/>
      <c r="J702" s="12"/>
    </row>
    <row r="703" spans="7:10" ht="15.75" customHeight="1" x14ac:dyDescent="0.25">
      <c r="G703" s="11"/>
      <c r="H703" s="11"/>
      <c r="I703" s="11"/>
      <c r="J703" s="12"/>
    </row>
    <row r="704" spans="7:10" ht="15.75" customHeight="1" x14ac:dyDescent="0.25">
      <c r="G704" s="11"/>
      <c r="H704" s="11"/>
      <c r="I704" s="11"/>
      <c r="J704" s="12"/>
    </row>
    <row r="705" spans="7:10" ht="15.75" customHeight="1" x14ac:dyDescent="0.25">
      <c r="G705" s="11"/>
      <c r="H705" s="11"/>
      <c r="I705" s="11"/>
      <c r="J705" s="12"/>
    </row>
    <row r="706" spans="7:10" ht="15.75" customHeight="1" x14ac:dyDescent="0.25">
      <c r="G706" s="11"/>
      <c r="H706" s="11"/>
      <c r="I706" s="11"/>
      <c r="J706" s="12"/>
    </row>
    <row r="707" spans="7:10" ht="15.75" customHeight="1" x14ac:dyDescent="0.25">
      <c r="G707" s="11"/>
      <c r="H707" s="11"/>
      <c r="I707" s="11"/>
      <c r="J707" s="12"/>
    </row>
    <row r="708" spans="7:10" ht="15.75" customHeight="1" x14ac:dyDescent="0.25">
      <c r="G708" s="11"/>
      <c r="H708" s="11"/>
      <c r="I708" s="11"/>
      <c r="J708" s="12"/>
    </row>
    <row r="709" spans="7:10" ht="15.75" customHeight="1" x14ac:dyDescent="0.25">
      <c r="G709" s="11"/>
      <c r="H709" s="11"/>
      <c r="I709" s="11"/>
      <c r="J709" s="12"/>
    </row>
    <row r="710" spans="7:10" ht="15.75" customHeight="1" x14ac:dyDescent="0.25">
      <c r="G710" s="11"/>
      <c r="H710" s="11"/>
      <c r="I710" s="11"/>
      <c r="J710" s="12"/>
    </row>
    <row r="711" spans="7:10" ht="15.75" customHeight="1" x14ac:dyDescent="0.25">
      <c r="G711" s="11"/>
      <c r="H711" s="11"/>
      <c r="I711" s="11"/>
      <c r="J711" s="12"/>
    </row>
    <row r="712" spans="7:10" ht="15.75" customHeight="1" x14ac:dyDescent="0.25">
      <c r="G712" s="11"/>
      <c r="H712" s="11"/>
      <c r="I712" s="11"/>
      <c r="J712" s="12"/>
    </row>
    <row r="713" spans="7:10" ht="15.75" customHeight="1" x14ac:dyDescent="0.25">
      <c r="G713" s="11"/>
      <c r="H713" s="11"/>
      <c r="I713" s="11"/>
      <c r="J713" s="12"/>
    </row>
    <row r="714" spans="7:10" ht="15.75" customHeight="1" x14ac:dyDescent="0.25">
      <c r="G714" s="11"/>
      <c r="H714" s="11"/>
      <c r="I714" s="11"/>
      <c r="J714" s="12"/>
    </row>
    <row r="715" spans="7:10" ht="15.75" customHeight="1" x14ac:dyDescent="0.25">
      <c r="G715" s="11"/>
      <c r="H715" s="11"/>
      <c r="I715" s="11"/>
      <c r="J715" s="12"/>
    </row>
    <row r="716" spans="7:10" ht="15.75" customHeight="1" x14ac:dyDescent="0.25">
      <c r="G716" s="11"/>
      <c r="H716" s="11"/>
      <c r="I716" s="11"/>
      <c r="J716" s="12"/>
    </row>
    <row r="717" spans="7:10" ht="15.75" customHeight="1" x14ac:dyDescent="0.25">
      <c r="G717" s="11"/>
      <c r="H717" s="11"/>
      <c r="I717" s="11"/>
      <c r="J717" s="12"/>
    </row>
    <row r="718" spans="7:10" ht="15.75" customHeight="1" x14ac:dyDescent="0.25">
      <c r="G718" s="11"/>
      <c r="H718" s="11"/>
      <c r="I718" s="11"/>
      <c r="J718" s="12"/>
    </row>
    <row r="719" spans="7:10" ht="15.75" customHeight="1" x14ac:dyDescent="0.25">
      <c r="G719" s="11"/>
      <c r="H719" s="11"/>
      <c r="I719" s="11"/>
      <c r="J719" s="12"/>
    </row>
    <row r="720" spans="7:10" ht="15.75" customHeight="1" x14ac:dyDescent="0.25">
      <c r="G720" s="11"/>
      <c r="H720" s="11"/>
      <c r="I720" s="11"/>
      <c r="J720" s="12"/>
    </row>
    <row r="721" spans="7:10" ht="15.75" customHeight="1" x14ac:dyDescent="0.25">
      <c r="G721" s="11"/>
      <c r="H721" s="11"/>
      <c r="I721" s="11"/>
      <c r="J721" s="12"/>
    </row>
    <row r="722" spans="7:10" ht="15.75" customHeight="1" x14ac:dyDescent="0.25">
      <c r="G722" s="11"/>
      <c r="H722" s="11"/>
      <c r="I722" s="11"/>
      <c r="J722" s="12"/>
    </row>
    <row r="723" spans="7:10" ht="15.75" customHeight="1" x14ac:dyDescent="0.25">
      <c r="G723" s="11"/>
      <c r="H723" s="11"/>
      <c r="I723" s="11"/>
      <c r="J723" s="12"/>
    </row>
    <row r="724" spans="7:10" ht="15.75" customHeight="1" x14ac:dyDescent="0.25">
      <c r="G724" s="11"/>
      <c r="H724" s="11"/>
      <c r="I724" s="11"/>
      <c r="J724" s="12"/>
    </row>
    <row r="725" spans="7:10" ht="15.75" customHeight="1" x14ac:dyDescent="0.25">
      <c r="G725" s="11"/>
      <c r="H725" s="11"/>
      <c r="I725" s="11"/>
      <c r="J725" s="12"/>
    </row>
    <row r="726" spans="7:10" ht="15.75" customHeight="1" x14ac:dyDescent="0.25">
      <c r="G726" s="11"/>
      <c r="H726" s="11"/>
      <c r="I726" s="11"/>
      <c r="J726" s="12"/>
    </row>
    <row r="727" spans="7:10" ht="15.75" customHeight="1" x14ac:dyDescent="0.25">
      <c r="G727" s="11"/>
      <c r="H727" s="11"/>
      <c r="I727" s="11"/>
      <c r="J727" s="12"/>
    </row>
    <row r="728" spans="7:10" ht="15.75" customHeight="1" x14ac:dyDescent="0.25">
      <c r="G728" s="11"/>
      <c r="H728" s="11"/>
      <c r="I728" s="11"/>
      <c r="J728" s="12"/>
    </row>
    <row r="729" spans="7:10" ht="15.75" customHeight="1" x14ac:dyDescent="0.25">
      <c r="G729" s="11"/>
      <c r="H729" s="11"/>
      <c r="I729" s="11"/>
      <c r="J729" s="12"/>
    </row>
    <row r="730" spans="7:10" ht="15.75" customHeight="1" x14ac:dyDescent="0.25">
      <c r="G730" s="11"/>
      <c r="H730" s="11"/>
      <c r="I730" s="11"/>
      <c r="J730" s="12"/>
    </row>
    <row r="731" spans="7:10" ht="15.75" customHeight="1" x14ac:dyDescent="0.25">
      <c r="G731" s="11"/>
      <c r="H731" s="11"/>
      <c r="I731" s="11"/>
      <c r="J731" s="12"/>
    </row>
    <row r="732" spans="7:10" ht="15.75" customHeight="1" x14ac:dyDescent="0.25">
      <c r="G732" s="11"/>
      <c r="H732" s="11"/>
      <c r="I732" s="11"/>
      <c r="J732" s="12"/>
    </row>
    <row r="733" spans="7:10" ht="15.75" customHeight="1" x14ac:dyDescent="0.25">
      <c r="G733" s="11"/>
      <c r="H733" s="11"/>
      <c r="I733" s="11"/>
      <c r="J733" s="12"/>
    </row>
    <row r="734" spans="7:10" ht="15.75" customHeight="1" x14ac:dyDescent="0.25">
      <c r="G734" s="11"/>
      <c r="H734" s="11"/>
      <c r="I734" s="11"/>
      <c r="J734" s="12"/>
    </row>
    <row r="735" spans="7:10" ht="15.75" customHeight="1" x14ac:dyDescent="0.25">
      <c r="G735" s="11"/>
      <c r="H735" s="11"/>
      <c r="I735" s="11"/>
      <c r="J735" s="12"/>
    </row>
    <row r="736" spans="7:10" ht="15.75" customHeight="1" x14ac:dyDescent="0.25">
      <c r="G736" s="11"/>
      <c r="H736" s="11"/>
      <c r="I736" s="11"/>
      <c r="J736" s="12"/>
    </row>
    <row r="737" spans="7:10" ht="15.75" customHeight="1" x14ac:dyDescent="0.25">
      <c r="G737" s="11"/>
      <c r="H737" s="11"/>
      <c r="I737" s="11"/>
      <c r="J737" s="12"/>
    </row>
    <row r="738" spans="7:10" ht="15.75" customHeight="1" x14ac:dyDescent="0.25">
      <c r="G738" s="11"/>
      <c r="H738" s="11"/>
      <c r="I738" s="11"/>
      <c r="J738" s="12"/>
    </row>
    <row r="739" spans="7:10" ht="15.75" customHeight="1" x14ac:dyDescent="0.25">
      <c r="G739" s="11"/>
      <c r="H739" s="11"/>
      <c r="I739" s="11"/>
      <c r="J739" s="12"/>
    </row>
    <row r="740" spans="7:10" ht="15.75" customHeight="1" x14ac:dyDescent="0.25">
      <c r="G740" s="11"/>
      <c r="H740" s="11"/>
      <c r="I740" s="11"/>
      <c r="J740" s="12"/>
    </row>
    <row r="741" spans="7:10" ht="15.75" customHeight="1" x14ac:dyDescent="0.25">
      <c r="G741" s="11"/>
      <c r="H741" s="11"/>
      <c r="I741" s="11"/>
      <c r="J741" s="12"/>
    </row>
    <row r="742" spans="7:10" ht="15.75" customHeight="1" x14ac:dyDescent="0.25">
      <c r="G742" s="11"/>
      <c r="H742" s="11"/>
      <c r="I742" s="11"/>
      <c r="J742" s="12"/>
    </row>
    <row r="743" spans="7:10" ht="15.75" customHeight="1" x14ac:dyDescent="0.25">
      <c r="G743" s="11"/>
      <c r="H743" s="11"/>
      <c r="I743" s="11"/>
      <c r="J743" s="12"/>
    </row>
    <row r="744" spans="7:10" ht="15.75" customHeight="1" x14ac:dyDescent="0.25">
      <c r="G744" s="11"/>
      <c r="H744" s="11"/>
      <c r="I744" s="11"/>
      <c r="J744" s="12"/>
    </row>
    <row r="745" spans="7:10" ht="15.75" customHeight="1" x14ac:dyDescent="0.25">
      <c r="G745" s="11"/>
      <c r="H745" s="11"/>
      <c r="I745" s="11"/>
      <c r="J745" s="12"/>
    </row>
    <row r="746" spans="7:10" ht="15.75" customHeight="1" x14ac:dyDescent="0.25">
      <c r="G746" s="11"/>
      <c r="H746" s="11"/>
      <c r="I746" s="11"/>
      <c r="J746" s="12"/>
    </row>
    <row r="747" spans="7:10" ht="15.75" customHeight="1" x14ac:dyDescent="0.25">
      <c r="G747" s="11"/>
      <c r="H747" s="11"/>
      <c r="I747" s="11"/>
      <c r="J747" s="12"/>
    </row>
    <row r="748" spans="7:10" ht="15.75" customHeight="1" x14ac:dyDescent="0.25">
      <c r="G748" s="11"/>
      <c r="H748" s="11"/>
      <c r="I748" s="11"/>
      <c r="J748" s="12"/>
    </row>
    <row r="749" spans="7:10" ht="15.75" customHeight="1" x14ac:dyDescent="0.25">
      <c r="G749" s="11"/>
      <c r="H749" s="11"/>
      <c r="I749" s="11"/>
      <c r="J749" s="12"/>
    </row>
    <row r="750" spans="7:10" ht="15.75" customHeight="1" x14ac:dyDescent="0.25">
      <c r="G750" s="11"/>
      <c r="H750" s="11"/>
      <c r="I750" s="11"/>
      <c r="J750" s="12"/>
    </row>
    <row r="751" spans="7:10" ht="15.75" customHeight="1" x14ac:dyDescent="0.25">
      <c r="G751" s="11"/>
      <c r="H751" s="11"/>
      <c r="I751" s="11"/>
      <c r="J751" s="12"/>
    </row>
    <row r="752" spans="7:10" ht="15.75" customHeight="1" x14ac:dyDescent="0.25">
      <c r="G752" s="11"/>
      <c r="H752" s="11"/>
      <c r="I752" s="11"/>
      <c r="J752" s="12"/>
    </row>
    <row r="753" spans="7:10" ht="15.75" customHeight="1" x14ac:dyDescent="0.25">
      <c r="G753" s="11"/>
      <c r="H753" s="11"/>
      <c r="I753" s="11"/>
      <c r="J753" s="12"/>
    </row>
    <row r="754" spans="7:10" ht="15.75" customHeight="1" x14ac:dyDescent="0.25">
      <c r="G754" s="11"/>
      <c r="H754" s="11"/>
      <c r="I754" s="11"/>
      <c r="J754" s="12"/>
    </row>
    <row r="755" spans="7:10" ht="15.75" customHeight="1" x14ac:dyDescent="0.25">
      <c r="G755" s="11"/>
      <c r="H755" s="11"/>
      <c r="I755" s="11"/>
      <c r="J755" s="12"/>
    </row>
    <row r="756" spans="7:10" ht="15.75" customHeight="1" x14ac:dyDescent="0.25">
      <c r="G756" s="11"/>
      <c r="H756" s="11"/>
      <c r="I756" s="11"/>
      <c r="J756" s="12"/>
    </row>
    <row r="757" spans="7:10" ht="15.75" customHeight="1" x14ac:dyDescent="0.25">
      <c r="G757" s="11"/>
      <c r="H757" s="11"/>
      <c r="I757" s="11"/>
      <c r="J757" s="12"/>
    </row>
    <row r="758" spans="7:10" ht="15.75" customHeight="1" x14ac:dyDescent="0.25">
      <c r="G758" s="11"/>
      <c r="H758" s="11"/>
      <c r="I758" s="11"/>
      <c r="J758" s="12"/>
    </row>
    <row r="759" spans="7:10" ht="15.75" customHeight="1" x14ac:dyDescent="0.25">
      <c r="G759" s="11"/>
      <c r="H759" s="11"/>
      <c r="I759" s="11"/>
      <c r="J759" s="12"/>
    </row>
    <row r="760" spans="7:10" ht="15.75" customHeight="1" x14ac:dyDescent="0.25">
      <c r="G760" s="11"/>
      <c r="H760" s="11"/>
      <c r="I760" s="11"/>
      <c r="J760" s="12"/>
    </row>
    <row r="761" spans="7:10" ht="15.75" customHeight="1" x14ac:dyDescent="0.25">
      <c r="G761" s="11"/>
      <c r="H761" s="11"/>
      <c r="I761" s="11"/>
      <c r="J761" s="12"/>
    </row>
    <row r="762" spans="7:10" ht="15.75" customHeight="1" x14ac:dyDescent="0.25">
      <c r="G762" s="11"/>
      <c r="H762" s="11"/>
      <c r="I762" s="11"/>
      <c r="J762" s="12"/>
    </row>
    <row r="763" spans="7:10" ht="15.75" customHeight="1" x14ac:dyDescent="0.25">
      <c r="G763" s="11"/>
      <c r="H763" s="11"/>
      <c r="I763" s="11"/>
      <c r="J763" s="12"/>
    </row>
    <row r="764" spans="7:10" ht="15.75" customHeight="1" x14ac:dyDescent="0.25">
      <c r="G764" s="11"/>
      <c r="H764" s="11"/>
      <c r="I764" s="11"/>
      <c r="J764" s="12"/>
    </row>
    <row r="765" spans="7:10" ht="15.75" customHeight="1" x14ac:dyDescent="0.25">
      <c r="G765" s="11"/>
      <c r="H765" s="11"/>
      <c r="I765" s="11"/>
      <c r="J765" s="12"/>
    </row>
    <row r="766" spans="7:10" ht="15.75" customHeight="1" x14ac:dyDescent="0.25">
      <c r="G766" s="11"/>
      <c r="H766" s="11"/>
      <c r="I766" s="11"/>
      <c r="J766" s="12"/>
    </row>
    <row r="767" spans="7:10" ht="15.75" customHeight="1" x14ac:dyDescent="0.25">
      <c r="G767" s="11"/>
      <c r="H767" s="11"/>
      <c r="I767" s="11"/>
      <c r="J767" s="12"/>
    </row>
    <row r="768" spans="7:10" ht="15.75" customHeight="1" x14ac:dyDescent="0.25">
      <c r="G768" s="11"/>
      <c r="H768" s="11"/>
      <c r="I768" s="11"/>
      <c r="J768" s="12"/>
    </row>
    <row r="769" spans="7:10" ht="15.75" customHeight="1" x14ac:dyDescent="0.25">
      <c r="G769" s="11"/>
      <c r="H769" s="11"/>
      <c r="I769" s="11"/>
      <c r="J769" s="12"/>
    </row>
    <row r="770" spans="7:10" ht="15.75" customHeight="1" x14ac:dyDescent="0.25">
      <c r="G770" s="11"/>
      <c r="H770" s="11"/>
      <c r="I770" s="11"/>
      <c r="J770" s="12"/>
    </row>
    <row r="771" spans="7:10" ht="15.75" customHeight="1" x14ac:dyDescent="0.25">
      <c r="G771" s="11"/>
      <c r="H771" s="11"/>
      <c r="I771" s="11"/>
      <c r="J771" s="12"/>
    </row>
    <row r="772" spans="7:10" ht="15.75" customHeight="1" x14ac:dyDescent="0.25">
      <c r="G772" s="11"/>
      <c r="H772" s="11"/>
      <c r="I772" s="11"/>
      <c r="J772" s="12"/>
    </row>
    <row r="773" spans="7:10" ht="15.75" customHeight="1" x14ac:dyDescent="0.25">
      <c r="G773" s="11"/>
      <c r="H773" s="11"/>
      <c r="I773" s="11"/>
      <c r="J773" s="12"/>
    </row>
    <row r="774" spans="7:10" ht="15.75" customHeight="1" x14ac:dyDescent="0.25">
      <c r="G774" s="11"/>
      <c r="H774" s="11"/>
      <c r="I774" s="11"/>
      <c r="J774" s="12"/>
    </row>
    <row r="775" spans="7:10" ht="15.75" customHeight="1" x14ac:dyDescent="0.25">
      <c r="G775" s="11"/>
      <c r="H775" s="11"/>
      <c r="I775" s="11"/>
      <c r="J775" s="12"/>
    </row>
    <row r="776" spans="7:10" ht="15.75" customHeight="1" x14ac:dyDescent="0.25">
      <c r="G776" s="11"/>
      <c r="H776" s="11"/>
      <c r="I776" s="11"/>
      <c r="J776" s="12"/>
    </row>
    <row r="777" spans="7:10" ht="15.75" customHeight="1" x14ac:dyDescent="0.25">
      <c r="G777" s="11"/>
      <c r="H777" s="11"/>
      <c r="I777" s="11"/>
      <c r="J777" s="12"/>
    </row>
    <row r="778" spans="7:10" ht="15.75" customHeight="1" x14ac:dyDescent="0.25">
      <c r="G778" s="11"/>
      <c r="H778" s="11"/>
      <c r="I778" s="11"/>
      <c r="J778" s="12"/>
    </row>
    <row r="779" spans="7:10" ht="15.75" customHeight="1" x14ac:dyDescent="0.25">
      <c r="G779" s="11"/>
      <c r="H779" s="11"/>
      <c r="I779" s="11"/>
      <c r="J779" s="12"/>
    </row>
    <row r="780" spans="7:10" ht="15.75" customHeight="1" x14ac:dyDescent="0.25">
      <c r="G780" s="11"/>
      <c r="H780" s="11"/>
      <c r="I780" s="11"/>
      <c r="J780" s="12"/>
    </row>
    <row r="781" spans="7:10" ht="15.75" customHeight="1" x14ac:dyDescent="0.25">
      <c r="G781" s="11"/>
      <c r="H781" s="11"/>
      <c r="I781" s="11"/>
      <c r="J781" s="12"/>
    </row>
    <row r="782" spans="7:10" ht="15.75" customHeight="1" x14ac:dyDescent="0.25">
      <c r="G782" s="11"/>
      <c r="H782" s="11"/>
      <c r="I782" s="11"/>
      <c r="J782" s="12"/>
    </row>
    <row r="783" spans="7:10" ht="15.75" customHeight="1" x14ac:dyDescent="0.25">
      <c r="G783" s="11"/>
      <c r="H783" s="11"/>
      <c r="I783" s="11"/>
      <c r="J783" s="12"/>
    </row>
    <row r="784" spans="7:10" ht="15.75" customHeight="1" x14ac:dyDescent="0.25">
      <c r="G784" s="11"/>
      <c r="H784" s="11"/>
      <c r="I784" s="11"/>
      <c r="J784" s="12"/>
    </row>
    <row r="785" spans="7:10" ht="15.75" customHeight="1" x14ac:dyDescent="0.25">
      <c r="G785" s="11"/>
      <c r="H785" s="11"/>
      <c r="I785" s="11"/>
      <c r="J785" s="12"/>
    </row>
    <row r="786" spans="7:10" ht="15.75" customHeight="1" x14ac:dyDescent="0.25">
      <c r="G786" s="11"/>
      <c r="H786" s="11"/>
      <c r="I786" s="11"/>
      <c r="J786" s="12"/>
    </row>
    <row r="787" spans="7:10" ht="15.75" customHeight="1" x14ac:dyDescent="0.25">
      <c r="G787" s="11"/>
      <c r="H787" s="11"/>
      <c r="I787" s="11"/>
      <c r="J787" s="12"/>
    </row>
    <row r="788" spans="7:10" ht="15.75" customHeight="1" x14ac:dyDescent="0.25">
      <c r="G788" s="11"/>
      <c r="H788" s="11"/>
      <c r="I788" s="11"/>
      <c r="J788" s="12"/>
    </row>
    <row r="789" spans="7:10" ht="15.75" customHeight="1" x14ac:dyDescent="0.25">
      <c r="G789" s="11"/>
      <c r="H789" s="11"/>
      <c r="I789" s="11"/>
      <c r="J789" s="12"/>
    </row>
    <row r="790" spans="7:10" ht="15.75" customHeight="1" x14ac:dyDescent="0.25">
      <c r="G790" s="11"/>
      <c r="H790" s="11"/>
      <c r="I790" s="11"/>
      <c r="J790" s="12"/>
    </row>
    <row r="791" spans="7:10" ht="15.75" customHeight="1" x14ac:dyDescent="0.25">
      <c r="G791" s="11"/>
      <c r="H791" s="11"/>
      <c r="I791" s="11"/>
      <c r="J791" s="12"/>
    </row>
    <row r="792" spans="7:10" ht="15.75" customHeight="1" x14ac:dyDescent="0.25">
      <c r="G792" s="11"/>
      <c r="H792" s="11"/>
      <c r="I792" s="11"/>
      <c r="J792" s="12"/>
    </row>
    <row r="793" spans="7:10" ht="15.75" customHeight="1" x14ac:dyDescent="0.25">
      <c r="G793" s="11"/>
      <c r="H793" s="11"/>
      <c r="I793" s="11"/>
      <c r="J793" s="12"/>
    </row>
    <row r="794" spans="7:10" ht="15.75" customHeight="1" x14ac:dyDescent="0.25">
      <c r="G794" s="11"/>
      <c r="H794" s="11"/>
      <c r="I794" s="11"/>
      <c r="J794" s="12"/>
    </row>
    <row r="795" spans="7:10" ht="15.75" customHeight="1" x14ac:dyDescent="0.25">
      <c r="G795" s="11"/>
      <c r="H795" s="11"/>
      <c r="I795" s="11"/>
      <c r="J795" s="12"/>
    </row>
    <row r="796" spans="7:10" ht="15.75" customHeight="1" x14ac:dyDescent="0.25">
      <c r="G796" s="11"/>
      <c r="H796" s="11"/>
      <c r="I796" s="11"/>
      <c r="J796" s="12"/>
    </row>
    <row r="797" spans="7:10" ht="15.75" customHeight="1" x14ac:dyDescent="0.25">
      <c r="G797" s="11"/>
      <c r="H797" s="11"/>
      <c r="I797" s="11"/>
      <c r="J797" s="12"/>
    </row>
    <row r="798" spans="7:10" ht="15.75" customHeight="1" x14ac:dyDescent="0.25">
      <c r="G798" s="11"/>
      <c r="H798" s="11"/>
      <c r="I798" s="11"/>
      <c r="J798" s="12"/>
    </row>
    <row r="799" spans="7:10" ht="15.75" customHeight="1" x14ac:dyDescent="0.25">
      <c r="G799" s="11"/>
      <c r="H799" s="11"/>
      <c r="I799" s="11"/>
      <c r="J799" s="12"/>
    </row>
    <row r="800" spans="7:10" ht="15.75" customHeight="1" x14ac:dyDescent="0.25">
      <c r="G800" s="11"/>
      <c r="H800" s="11"/>
      <c r="I800" s="11"/>
      <c r="J800" s="12"/>
    </row>
    <row r="801" spans="7:10" ht="15.75" customHeight="1" x14ac:dyDescent="0.25">
      <c r="G801" s="11"/>
      <c r="H801" s="11"/>
      <c r="I801" s="11"/>
      <c r="J801" s="12"/>
    </row>
    <row r="802" spans="7:10" ht="15.75" customHeight="1" x14ac:dyDescent="0.25">
      <c r="G802" s="11"/>
      <c r="H802" s="11"/>
      <c r="I802" s="11"/>
      <c r="J802" s="12"/>
    </row>
    <row r="803" spans="7:10" ht="15.75" customHeight="1" x14ac:dyDescent="0.25">
      <c r="G803" s="11"/>
      <c r="H803" s="11"/>
      <c r="I803" s="11"/>
      <c r="J803" s="12"/>
    </row>
    <row r="804" spans="7:10" ht="15.75" customHeight="1" x14ac:dyDescent="0.25">
      <c r="G804" s="11"/>
      <c r="H804" s="11"/>
      <c r="I804" s="11"/>
      <c r="J804" s="12"/>
    </row>
    <row r="805" spans="7:10" ht="15.75" customHeight="1" x14ac:dyDescent="0.25">
      <c r="G805" s="11"/>
      <c r="H805" s="11"/>
      <c r="I805" s="11"/>
      <c r="J805" s="12"/>
    </row>
    <row r="806" spans="7:10" ht="15.75" customHeight="1" x14ac:dyDescent="0.25">
      <c r="G806" s="11"/>
      <c r="H806" s="11"/>
      <c r="I806" s="11"/>
      <c r="J806" s="12"/>
    </row>
    <row r="807" spans="7:10" ht="15.75" customHeight="1" x14ac:dyDescent="0.25">
      <c r="G807" s="11"/>
      <c r="H807" s="11"/>
      <c r="I807" s="11"/>
      <c r="J807" s="12"/>
    </row>
    <row r="808" spans="7:10" ht="15.75" customHeight="1" x14ac:dyDescent="0.25">
      <c r="G808" s="11"/>
      <c r="H808" s="11"/>
      <c r="I808" s="11"/>
      <c r="J808" s="12"/>
    </row>
    <row r="809" spans="7:10" ht="15.75" customHeight="1" x14ac:dyDescent="0.25">
      <c r="G809" s="11"/>
      <c r="H809" s="11"/>
      <c r="I809" s="11"/>
      <c r="J809" s="12"/>
    </row>
    <row r="810" spans="7:10" ht="15.75" customHeight="1" x14ac:dyDescent="0.25">
      <c r="G810" s="11"/>
      <c r="H810" s="11"/>
      <c r="I810" s="11"/>
      <c r="J810" s="12"/>
    </row>
    <row r="811" spans="7:10" ht="15.75" customHeight="1" x14ac:dyDescent="0.25">
      <c r="G811" s="11"/>
      <c r="H811" s="11"/>
      <c r="I811" s="11"/>
      <c r="J811" s="12"/>
    </row>
    <row r="812" spans="7:10" ht="15.75" customHeight="1" x14ac:dyDescent="0.25">
      <c r="G812" s="11"/>
      <c r="H812" s="11"/>
      <c r="I812" s="11"/>
      <c r="J812" s="12"/>
    </row>
    <row r="813" spans="7:10" ht="15.75" customHeight="1" x14ac:dyDescent="0.25">
      <c r="G813" s="11"/>
      <c r="H813" s="11"/>
      <c r="I813" s="11"/>
      <c r="J813" s="12"/>
    </row>
    <row r="814" spans="7:10" ht="15.75" customHeight="1" x14ac:dyDescent="0.25">
      <c r="G814" s="11"/>
      <c r="H814" s="11"/>
      <c r="I814" s="11"/>
      <c r="J814" s="12"/>
    </row>
    <row r="815" spans="7:10" ht="15.75" customHeight="1" x14ac:dyDescent="0.25">
      <c r="G815" s="11"/>
      <c r="H815" s="11"/>
      <c r="I815" s="11"/>
      <c r="J815" s="12"/>
    </row>
    <row r="816" spans="7:10" ht="15.75" customHeight="1" x14ac:dyDescent="0.25">
      <c r="G816" s="11"/>
      <c r="H816" s="11"/>
      <c r="I816" s="11"/>
      <c r="J816" s="12"/>
    </row>
    <row r="817" spans="7:10" ht="15.75" customHeight="1" x14ac:dyDescent="0.25">
      <c r="G817" s="11"/>
      <c r="H817" s="11"/>
      <c r="I817" s="11"/>
      <c r="J817" s="12"/>
    </row>
    <row r="818" spans="7:10" ht="15.75" customHeight="1" x14ac:dyDescent="0.25">
      <c r="G818" s="11"/>
      <c r="H818" s="11"/>
      <c r="I818" s="11"/>
      <c r="J818" s="12"/>
    </row>
    <row r="819" spans="7:10" ht="15.75" customHeight="1" x14ac:dyDescent="0.25">
      <c r="G819" s="11"/>
      <c r="H819" s="11"/>
      <c r="I819" s="11"/>
      <c r="J819" s="12"/>
    </row>
    <row r="820" spans="7:10" ht="15.75" customHeight="1" x14ac:dyDescent="0.25">
      <c r="G820" s="11"/>
      <c r="H820" s="11"/>
      <c r="I820" s="11"/>
      <c r="J820" s="12"/>
    </row>
    <row r="821" spans="7:10" ht="15.75" customHeight="1" x14ac:dyDescent="0.25">
      <c r="G821" s="11"/>
      <c r="H821" s="11"/>
      <c r="I821" s="11"/>
      <c r="J821" s="12"/>
    </row>
    <row r="822" spans="7:10" ht="15.75" customHeight="1" x14ac:dyDescent="0.25">
      <c r="G822" s="11"/>
      <c r="H822" s="11"/>
      <c r="I822" s="11"/>
      <c r="J822" s="12"/>
    </row>
    <row r="823" spans="7:10" ht="15.75" customHeight="1" x14ac:dyDescent="0.25">
      <c r="G823" s="11"/>
      <c r="H823" s="11"/>
      <c r="I823" s="11"/>
      <c r="J823" s="12"/>
    </row>
    <row r="824" spans="7:10" ht="15.75" customHeight="1" x14ac:dyDescent="0.25">
      <c r="G824" s="11"/>
      <c r="H824" s="11"/>
      <c r="I824" s="11"/>
      <c r="J824" s="12"/>
    </row>
    <row r="825" spans="7:10" ht="15.75" customHeight="1" x14ac:dyDescent="0.25">
      <c r="G825" s="11"/>
      <c r="H825" s="11"/>
      <c r="I825" s="11"/>
      <c r="J825" s="12"/>
    </row>
    <row r="826" spans="7:10" ht="15.75" customHeight="1" x14ac:dyDescent="0.25">
      <c r="G826" s="11"/>
      <c r="H826" s="11"/>
      <c r="I826" s="11"/>
      <c r="J826" s="12"/>
    </row>
    <row r="827" spans="7:10" ht="15.75" customHeight="1" x14ac:dyDescent="0.25">
      <c r="G827" s="11"/>
      <c r="H827" s="11"/>
      <c r="I827" s="11"/>
      <c r="J827" s="12"/>
    </row>
    <row r="828" spans="7:10" ht="15.75" customHeight="1" x14ac:dyDescent="0.25">
      <c r="G828" s="11"/>
      <c r="H828" s="11"/>
      <c r="I828" s="11"/>
      <c r="J828" s="12"/>
    </row>
    <row r="829" spans="7:10" ht="15.75" customHeight="1" x14ac:dyDescent="0.25">
      <c r="G829" s="11"/>
      <c r="H829" s="11"/>
      <c r="I829" s="11"/>
      <c r="J829" s="12"/>
    </row>
    <row r="830" spans="7:10" ht="15.75" customHeight="1" x14ac:dyDescent="0.25">
      <c r="G830" s="11"/>
      <c r="H830" s="11"/>
      <c r="I830" s="11"/>
      <c r="J830" s="12"/>
    </row>
    <row r="831" spans="7:10" ht="15.75" customHeight="1" x14ac:dyDescent="0.25">
      <c r="G831" s="11"/>
      <c r="H831" s="11"/>
      <c r="I831" s="11"/>
      <c r="J831" s="12"/>
    </row>
    <row r="832" spans="7:10" ht="15.75" customHeight="1" x14ac:dyDescent="0.25">
      <c r="G832" s="11"/>
      <c r="H832" s="11"/>
      <c r="I832" s="11"/>
      <c r="J832" s="12"/>
    </row>
    <row r="833" spans="7:10" ht="15.75" customHeight="1" x14ac:dyDescent="0.25">
      <c r="G833" s="11"/>
      <c r="H833" s="11"/>
      <c r="I833" s="11"/>
      <c r="J833" s="12"/>
    </row>
    <row r="834" spans="7:10" ht="15.75" customHeight="1" x14ac:dyDescent="0.25">
      <c r="G834" s="11"/>
      <c r="H834" s="11"/>
      <c r="I834" s="11"/>
      <c r="J834" s="12"/>
    </row>
    <row r="835" spans="7:10" ht="15.75" customHeight="1" x14ac:dyDescent="0.25">
      <c r="G835" s="11"/>
      <c r="H835" s="11"/>
      <c r="I835" s="11"/>
      <c r="J835" s="12"/>
    </row>
    <row r="836" spans="7:10" ht="15.75" customHeight="1" x14ac:dyDescent="0.25">
      <c r="G836" s="11"/>
      <c r="H836" s="11"/>
      <c r="I836" s="11"/>
      <c r="J836" s="12"/>
    </row>
    <row r="837" spans="7:10" ht="15.75" customHeight="1" x14ac:dyDescent="0.25">
      <c r="G837" s="11"/>
      <c r="H837" s="11"/>
      <c r="I837" s="11"/>
      <c r="J837" s="12"/>
    </row>
    <row r="838" spans="7:10" ht="15.75" customHeight="1" x14ac:dyDescent="0.25">
      <c r="G838" s="11"/>
      <c r="H838" s="11"/>
      <c r="I838" s="11"/>
      <c r="J838" s="12"/>
    </row>
    <row r="839" spans="7:10" ht="15.75" customHeight="1" x14ac:dyDescent="0.25">
      <c r="G839" s="11"/>
      <c r="H839" s="11"/>
      <c r="I839" s="11"/>
      <c r="J839" s="12"/>
    </row>
    <row r="840" spans="7:10" ht="15.75" customHeight="1" x14ac:dyDescent="0.25">
      <c r="G840" s="11"/>
      <c r="H840" s="11"/>
      <c r="I840" s="11"/>
      <c r="J840" s="12"/>
    </row>
    <row r="841" spans="7:10" ht="15.75" customHeight="1" x14ac:dyDescent="0.25">
      <c r="G841" s="11"/>
      <c r="H841" s="11"/>
      <c r="I841" s="11"/>
      <c r="J841" s="12"/>
    </row>
    <row r="842" spans="7:10" ht="15.75" customHeight="1" x14ac:dyDescent="0.25">
      <c r="G842" s="11"/>
      <c r="H842" s="11"/>
      <c r="I842" s="11"/>
      <c r="J842" s="12"/>
    </row>
    <row r="843" spans="7:10" ht="15.75" customHeight="1" x14ac:dyDescent="0.25">
      <c r="G843" s="11"/>
      <c r="H843" s="11"/>
      <c r="I843" s="11"/>
      <c r="J843" s="12"/>
    </row>
    <row r="844" spans="7:10" ht="15.75" customHeight="1" x14ac:dyDescent="0.25">
      <c r="G844" s="11"/>
      <c r="H844" s="11"/>
      <c r="I844" s="11"/>
      <c r="J844" s="12"/>
    </row>
    <row r="845" spans="7:10" ht="15.75" customHeight="1" x14ac:dyDescent="0.25">
      <c r="G845" s="11"/>
      <c r="H845" s="11"/>
      <c r="I845" s="11"/>
      <c r="J845" s="12"/>
    </row>
    <row r="846" spans="7:10" ht="15.75" customHeight="1" x14ac:dyDescent="0.25">
      <c r="G846" s="11"/>
      <c r="H846" s="11"/>
      <c r="I846" s="11"/>
      <c r="J846" s="12"/>
    </row>
    <row r="847" spans="7:10" ht="15.75" customHeight="1" x14ac:dyDescent="0.25">
      <c r="G847" s="11"/>
      <c r="H847" s="11"/>
      <c r="I847" s="11"/>
      <c r="J847" s="12"/>
    </row>
    <row r="848" spans="7:10" ht="15.75" customHeight="1" x14ac:dyDescent="0.25">
      <c r="G848" s="11"/>
      <c r="H848" s="11"/>
      <c r="I848" s="11"/>
      <c r="J848" s="12"/>
    </row>
    <row r="849" spans="7:10" ht="15.75" customHeight="1" x14ac:dyDescent="0.25">
      <c r="G849" s="11"/>
      <c r="H849" s="11"/>
      <c r="I849" s="11"/>
      <c r="J849" s="12"/>
    </row>
    <row r="850" spans="7:10" ht="15.75" customHeight="1" x14ac:dyDescent="0.25">
      <c r="G850" s="11"/>
      <c r="H850" s="11"/>
      <c r="I850" s="11"/>
      <c r="J850" s="12"/>
    </row>
    <row r="851" spans="7:10" ht="15.75" customHeight="1" x14ac:dyDescent="0.25">
      <c r="G851" s="11"/>
      <c r="H851" s="11"/>
      <c r="I851" s="11"/>
      <c r="J851" s="12"/>
    </row>
    <row r="852" spans="7:10" ht="15.75" customHeight="1" x14ac:dyDescent="0.25">
      <c r="G852" s="11"/>
      <c r="H852" s="11"/>
      <c r="I852" s="11"/>
      <c r="J852" s="12"/>
    </row>
    <row r="853" spans="7:10" ht="15.75" customHeight="1" x14ac:dyDescent="0.25">
      <c r="G853" s="11"/>
      <c r="H853" s="11"/>
      <c r="I853" s="11"/>
      <c r="J853" s="12"/>
    </row>
    <row r="854" spans="7:10" ht="15.75" customHeight="1" x14ac:dyDescent="0.25">
      <c r="G854" s="11"/>
      <c r="H854" s="11"/>
      <c r="I854" s="11"/>
      <c r="J854" s="12"/>
    </row>
    <row r="855" spans="7:10" ht="15.75" customHeight="1" x14ac:dyDescent="0.25">
      <c r="G855" s="11"/>
      <c r="H855" s="11"/>
      <c r="I855" s="11"/>
      <c r="J855" s="12"/>
    </row>
    <row r="856" spans="7:10" ht="15.75" customHeight="1" x14ac:dyDescent="0.25">
      <c r="G856" s="11"/>
      <c r="H856" s="11"/>
      <c r="I856" s="11"/>
      <c r="J856" s="12"/>
    </row>
    <row r="857" spans="7:10" ht="15.75" customHeight="1" x14ac:dyDescent="0.25">
      <c r="G857" s="11"/>
      <c r="H857" s="11"/>
      <c r="I857" s="11"/>
      <c r="J857" s="12"/>
    </row>
    <row r="858" spans="7:10" ht="15.75" customHeight="1" x14ac:dyDescent="0.25">
      <c r="G858" s="11"/>
      <c r="H858" s="11"/>
      <c r="I858" s="11"/>
      <c r="J858" s="12"/>
    </row>
    <row r="859" spans="7:10" ht="15.75" customHeight="1" x14ac:dyDescent="0.25">
      <c r="G859" s="11"/>
      <c r="H859" s="11"/>
      <c r="I859" s="11"/>
      <c r="J859" s="12"/>
    </row>
    <row r="860" spans="7:10" ht="15.75" customHeight="1" x14ac:dyDescent="0.25">
      <c r="G860" s="11"/>
      <c r="H860" s="11"/>
      <c r="I860" s="11"/>
      <c r="J860" s="12"/>
    </row>
    <row r="861" spans="7:10" ht="15.75" customHeight="1" x14ac:dyDescent="0.25">
      <c r="G861" s="11"/>
      <c r="H861" s="11"/>
      <c r="I861" s="11"/>
      <c r="J861" s="12"/>
    </row>
    <row r="862" spans="7:10" ht="15.75" customHeight="1" x14ac:dyDescent="0.25">
      <c r="G862" s="11"/>
      <c r="H862" s="11"/>
      <c r="I862" s="11"/>
      <c r="J862" s="12"/>
    </row>
    <row r="863" spans="7:10" ht="15.75" customHeight="1" x14ac:dyDescent="0.25">
      <c r="G863" s="11"/>
      <c r="H863" s="11"/>
      <c r="I863" s="11"/>
      <c r="J863" s="12"/>
    </row>
    <row r="864" spans="7:10" ht="15.75" customHeight="1" x14ac:dyDescent="0.25">
      <c r="G864" s="11"/>
      <c r="H864" s="11"/>
      <c r="I864" s="11"/>
      <c r="J864" s="12"/>
    </row>
    <row r="865" spans="7:10" ht="15.75" customHeight="1" x14ac:dyDescent="0.25">
      <c r="G865" s="11"/>
      <c r="H865" s="11"/>
      <c r="I865" s="11"/>
      <c r="J865" s="12"/>
    </row>
    <row r="866" spans="7:10" ht="15.75" customHeight="1" x14ac:dyDescent="0.25">
      <c r="G866" s="11"/>
      <c r="H866" s="11"/>
      <c r="I866" s="11"/>
      <c r="J866" s="12"/>
    </row>
    <row r="867" spans="7:10" ht="15.75" customHeight="1" x14ac:dyDescent="0.25">
      <c r="G867" s="11"/>
      <c r="H867" s="11"/>
      <c r="I867" s="11"/>
      <c r="J867" s="12"/>
    </row>
    <row r="868" spans="7:10" ht="15.75" customHeight="1" x14ac:dyDescent="0.25">
      <c r="G868" s="11"/>
      <c r="H868" s="11"/>
      <c r="I868" s="11"/>
      <c r="J868" s="12"/>
    </row>
    <row r="869" spans="7:10" ht="15.75" customHeight="1" x14ac:dyDescent="0.25">
      <c r="G869" s="11"/>
      <c r="H869" s="11"/>
      <c r="I869" s="11"/>
      <c r="J869" s="12"/>
    </row>
    <row r="870" spans="7:10" ht="15.75" customHeight="1" x14ac:dyDescent="0.25">
      <c r="G870" s="11"/>
      <c r="H870" s="11"/>
      <c r="I870" s="11"/>
      <c r="J870" s="12"/>
    </row>
    <row r="871" spans="7:10" ht="15.75" customHeight="1" x14ac:dyDescent="0.25">
      <c r="G871" s="11"/>
      <c r="H871" s="11"/>
      <c r="I871" s="11"/>
      <c r="J871" s="12"/>
    </row>
    <row r="872" spans="7:10" ht="15.75" customHeight="1" x14ac:dyDescent="0.25">
      <c r="G872" s="11"/>
      <c r="H872" s="11"/>
      <c r="I872" s="11"/>
      <c r="J872" s="12"/>
    </row>
    <row r="873" spans="7:10" ht="15.75" customHeight="1" x14ac:dyDescent="0.25">
      <c r="G873" s="11"/>
      <c r="H873" s="11"/>
      <c r="I873" s="11"/>
      <c r="J873" s="12"/>
    </row>
    <row r="874" spans="7:10" ht="15.75" customHeight="1" x14ac:dyDescent="0.25">
      <c r="G874" s="11"/>
      <c r="H874" s="11"/>
      <c r="I874" s="11"/>
      <c r="J874" s="12"/>
    </row>
    <row r="875" spans="7:10" ht="15.75" customHeight="1" x14ac:dyDescent="0.25">
      <c r="G875" s="11"/>
      <c r="H875" s="11"/>
      <c r="I875" s="11"/>
      <c r="J875" s="12"/>
    </row>
    <row r="876" spans="7:10" ht="15.75" customHeight="1" x14ac:dyDescent="0.25">
      <c r="G876" s="11"/>
      <c r="H876" s="11"/>
      <c r="I876" s="11"/>
      <c r="J876" s="12"/>
    </row>
    <row r="877" spans="7:10" ht="15.75" customHeight="1" x14ac:dyDescent="0.25">
      <c r="G877" s="11"/>
      <c r="H877" s="11"/>
      <c r="I877" s="11"/>
      <c r="J877" s="12"/>
    </row>
    <row r="878" spans="7:10" ht="15.75" customHeight="1" x14ac:dyDescent="0.25">
      <c r="G878" s="11"/>
      <c r="H878" s="11"/>
      <c r="I878" s="11"/>
      <c r="J878" s="12"/>
    </row>
    <row r="879" spans="7:10" ht="15.75" customHeight="1" x14ac:dyDescent="0.25">
      <c r="G879" s="11"/>
      <c r="H879" s="11"/>
      <c r="I879" s="11"/>
      <c r="J879" s="12"/>
    </row>
    <row r="880" spans="7:10" ht="15.75" customHeight="1" x14ac:dyDescent="0.25">
      <c r="G880" s="11"/>
      <c r="H880" s="11"/>
      <c r="I880" s="11"/>
      <c r="J880" s="12"/>
    </row>
    <row r="881" spans="7:10" ht="15.75" customHeight="1" x14ac:dyDescent="0.25">
      <c r="G881" s="11"/>
      <c r="H881" s="11"/>
      <c r="I881" s="11"/>
      <c r="J881" s="12"/>
    </row>
    <row r="882" spans="7:10" ht="15.75" customHeight="1" x14ac:dyDescent="0.25">
      <c r="G882" s="11"/>
      <c r="H882" s="11"/>
      <c r="I882" s="11"/>
      <c r="J882" s="12"/>
    </row>
    <row r="883" spans="7:10" ht="15.75" customHeight="1" x14ac:dyDescent="0.25">
      <c r="G883" s="11"/>
      <c r="H883" s="11"/>
      <c r="I883" s="11"/>
      <c r="J883" s="12"/>
    </row>
    <row r="884" spans="7:10" ht="15.75" customHeight="1" x14ac:dyDescent="0.25">
      <c r="G884" s="11"/>
      <c r="H884" s="11"/>
      <c r="I884" s="11"/>
      <c r="J884" s="12"/>
    </row>
    <row r="885" spans="7:10" ht="15.75" customHeight="1" x14ac:dyDescent="0.25">
      <c r="G885" s="11"/>
      <c r="H885" s="11"/>
      <c r="I885" s="11"/>
      <c r="J885" s="12"/>
    </row>
    <row r="886" spans="7:10" ht="15.75" customHeight="1" x14ac:dyDescent="0.25">
      <c r="G886" s="11"/>
      <c r="H886" s="11"/>
      <c r="I886" s="11"/>
      <c r="J886" s="12"/>
    </row>
    <row r="887" spans="7:10" ht="15.75" customHeight="1" x14ac:dyDescent="0.25">
      <c r="G887" s="11"/>
      <c r="H887" s="11"/>
      <c r="I887" s="11"/>
      <c r="J887" s="12"/>
    </row>
    <row r="888" spans="7:10" ht="15.75" customHeight="1" x14ac:dyDescent="0.25">
      <c r="G888" s="11"/>
      <c r="H888" s="11"/>
      <c r="I888" s="11"/>
      <c r="J888" s="12"/>
    </row>
    <row r="889" spans="7:10" ht="15.75" customHeight="1" x14ac:dyDescent="0.25">
      <c r="G889" s="11"/>
      <c r="H889" s="11"/>
      <c r="I889" s="11"/>
      <c r="J889" s="12"/>
    </row>
    <row r="890" spans="7:10" ht="15.75" customHeight="1" x14ac:dyDescent="0.25">
      <c r="G890" s="11"/>
      <c r="H890" s="11"/>
      <c r="I890" s="11"/>
      <c r="J890" s="12"/>
    </row>
    <row r="891" spans="7:10" ht="15.75" customHeight="1" x14ac:dyDescent="0.25">
      <c r="G891" s="11"/>
      <c r="H891" s="11"/>
      <c r="I891" s="11"/>
      <c r="J891" s="12"/>
    </row>
    <row r="892" spans="7:10" ht="15.75" customHeight="1" x14ac:dyDescent="0.25">
      <c r="G892" s="11"/>
      <c r="H892" s="11"/>
      <c r="I892" s="11"/>
      <c r="J892" s="12"/>
    </row>
    <row r="893" spans="7:10" ht="15.75" customHeight="1" x14ac:dyDescent="0.25">
      <c r="G893" s="11"/>
      <c r="H893" s="11"/>
      <c r="I893" s="11"/>
      <c r="J893" s="12"/>
    </row>
    <row r="894" spans="7:10" ht="15.75" customHeight="1" x14ac:dyDescent="0.25">
      <c r="G894" s="11"/>
      <c r="H894" s="11"/>
      <c r="I894" s="11"/>
      <c r="J894" s="12"/>
    </row>
    <row r="895" spans="7:10" ht="15.75" customHeight="1" x14ac:dyDescent="0.25">
      <c r="G895" s="11"/>
      <c r="H895" s="11"/>
      <c r="I895" s="11"/>
      <c r="J895" s="12"/>
    </row>
    <row r="896" spans="7:10" ht="15.75" customHeight="1" x14ac:dyDescent="0.25">
      <c r="G896" s="11"/>
      <c r="H896" s="11"/>
      <c r="I896" s="11"/>
      <c r="J896" s="12"/>
    </row>
    <row r="897" spans="7:10" ht="15.75" customHeight="1" x14ac:dyDescent="0.25">
      <c r="G897" s="11"/>
      <c r="H897" s="11"/>
      <c r="I897" s="11"/>
      <c r="J897" s="12"/>
    </row>
    <row r="898" spans="7:10" ht="15.75" customHeight="1" x14ac:dyDescent="0.25">
      <c r="G898" s="11"/>
      <c r="H898" s="11"/>
      <c r="I898" s="11"/>
      <c r="J898" s="12"/>
    </row>
    <row r="899" spans="7:10" ht="15.75" customHeight="1" x14ac:dyDescent="0.25">
      <c r="G899" s="11"/>
      <c r="H899" s="11"/>
      <c r="I899" s="11"/>
      <c r="J899" s="12"/>
    </row>
    <row r="900" spans="7:10" ht="15.75" customHeight="1" x14ac:dyDescent="0.25">
      <c r="G900" s="11"/>
      <c r="H900" s="11"/>
      <c r="I900" s="11"/>
      <c r="J900" s="12"/>
    </row>
    <row r="901" spans="7:10" ht="15.75" customHeight="1" x14ac:dyDescent="0.25">
      <c r="G901" s="11"/>
      <c r="H901" s="11"/>
      <c r="I901" s="11"/>
      <c r="J901" s="12"/>
    </row>
    <row r="902" spans="7:10" ht="15.75" customHeight="1" x14ac:dyDescent="0.25">
      <c r="G902" s="11"/>
      <c r="H902" s="11"/>
      <c r="I902" s="11"/>
      <c r="J902" s="12"/>
    </row>
    <row r="903" spans="7:10" ht="15.75" customHeight="1" x14ac:dyDescent="0.25">
      <c r="G903" s="11"/>
      <c r="H903" s="11"/>
      <c r="I903" s="11"/>
      <c r="J903" s="12"/>
    </row>
    <row r="904" spans="7:10" ht="15.75" customHeight="1" x14ac:dyDescent="0.25">
      <c r="G904" s="11"/>
      <c r="H904" s="11"/>
      <c r="I904" s="11"/>
      <c r="J904" s="12"/>
    </row>
    <row r="905" spans="7:10" ht="15.75" customHeight="1" x14ac:dyDescent="0.25">
      <c r="G905" s="11"/>
      <c r="H905" s="11"/>
      <c r="I905" s="11"/>
      <c r="J905" s="12"/>
    </row>
    <row r="906" spans="7:10" ht="15.75" customHeight="1" x14ac:dyDescent="0.25">
      <c r="G906" s="11"/>
      <c r="H906" s="11"/>
      <c r="I906" s="11"/>
      <c r="J906" s="12"/>
    </row>
    <row r="907" spans="7:10" ht="15.75" customHeight="1" x14ac:dyDescent="0.25">
      <c r="G907" s="11"/>
      <c r="H907" s="11"/>
      <c r="I907" s="11"/>
      <c r="J907" s="12"/>
    </row>
    <row r="908" spans="7:10" ht="15.75" customHeight="1" x14ac:dyDescent="0.25">
      <c r="G908" s="11"/>
      <c r="H908" s="11"/>
      <c r="I908" s="11"/>
      <c r="J908" s="12"/>
    </row>
    <row r="909" spans="7:10" ht="15.75" customHeight="1" x14ac:dyDescent="0.25">
      <c r="G909" s="11"/>
      <c r="H909" s="11"/>
      <c r="I909" s="11"/>
      <c r="J909" s="12"/>
    </row>
    <row r="910" spans="7:10" ht="15.75" customHeight="1" x14ac:dyDescent="0.25">
      <c r="G910" s="11"/>
      <c r="H910" s="11"/>
      <c r="I910" s="11"/>
      <c r="J910" s="12"/>
    </row>
    <row r="911" spans="7:10" ht="15.75" customHeight="1" x14ac:dyDescent="0.25">
      <c r="G911" s="11"/>
      <c r="H911" s="11"/>
      <c r="I911" s="11"/>
      <c r="J911" s="12"/>
    </row>
    <row r="912" spans="7:10" ht="15.75" customHeight="1" x14ac:dyDescent="0.25">
      <c r="G912" s="11"/>
      <c r="H912" s="11"/>
      <c r="I912" s="11"/>
      <c r="J912" s="12"/>
    </row>
    <row r="913" spans="7:10" ht="15.75" customHeight="1" x14ac:dyDescent="0.25">
      <c r="G913" s="11"/>
      <c r="H913" s="11"/>
      <c r="I913" s="11"/>
      <c r="J913" s="12"/>
    </row>
    <row r="914" spans="7:10" ht="15.75" customHeight="1" x14ac:dyDescent="0.25">
      <c r="G914" s="11"/>
      <c r="H914" s="11"/>
      <c r="I914" s="11"/>
      <c r="J914" s="12"/>
    </row>
    <row r="915" spans="7:10" ht="15.75" customHeight="1" x14ac:dyDescent="0.25">
      <c r="G915" s="11"/>
      <c r="H915" s="11"/>
      <c r="I915" s="11"/>
      <c r="J915" s="12"/>
    </row>
    <row r="916" spans="7:10" ht="15.75" customHeight="1" x14ac:dyDescent="0.25">
      <c r="G916" s="11"/>
      <c r="H916" s="11"/>
      <c r="I916" s="11"/>
      <c r="J916" s="12"/>
    </row>
    <row r="917" spans="7:10" ht="15.75" customHeight="1" x14ac:dyDescent="0.25">
      <c r="G917" s="11"/>
      <c r="H917" s="11"/>
      <c r="I917" s="11"/>
      <c r="J917" s="12"/>
    </row>
    <row r="918" spans="7:10" ht="15.75" customHeight="1" x14ac:dyDescent="0.25">
      <c r="G918" s="11"/>
      <c r="H918" s="11"/>
      <c r="I918" s="11"/>
      <c r="J918" s="12"/>
    </row>
    <row r="919" spans="7:10" ht="15.75" customHeight="1" x14ac:dyDescent="0.25">
      <c r="G919" s="11"/>
      <c r="H919" s="11"/>
      <c r="I919" s="11"/>
      <c r="J919" s="12"/>
    </row>
    <row r="920" spans="7:10" ht="15.75" customHeight="1" x14ac:dyDescent="0.25">
      <c r="G920" s="11"/>
      <c r="H920" s="11"/>
      <c r="I920" s="11"/>
      <c r="J920" s="12"/>
    </row>
    <row r="921" spans="7:10" ht="15.75" customHeight="1" x14ac:dyDescent="0.25">
      <c r="G921" s="11"/>
      <c r="H921" s="11"/>
      <c r="I921" s="11"/>
      <c r="J921" s="12"/>
    </row>
    <row r="922" spans="7:10" ht="15.75" customHeight="1" x14ac:dyDescent="0.25">
      <c r="G922" s="11"/>
      <c r="H922" s="11"/>
      <c r="I922" s="11"/>
      <c r="J922" s="12"/>
    </row>
    <row r="923" spans="7:10" ht="15.75" customHeight="1" x14ac:dyDescent="0.25">
      <c r="G923" s="11"/>
      <c r="H923" s="11"/>
      <c r="I923" s="11"/>
      <c r="J923" s="12"/>
    </row>
    <row r="924" spans="7:10" ht="15.75" customHeight="1" x14ac:dyDescent="0.25">
      <c r="G924" s="11"/>
      <c r="H924" s="11"/>
      <c r="I924" s="11"/>
      <c r="J924" s="12"/>
    </row>
    <row r="925" spans="7:10" ht="15.75" customHeight="1" x14ac:dyDescent="0.25">
      <c r="G925" s="11"/>
      <c r="H925" s="11"/>
      <c r="I925" s="11"/>
      <c r="J925" s="12"/>
    </row>
    <row r="926" spans="7:10" ht="15.75" customHeight="1" x14ac:dyDescent="0.25">
      <c r="G926" s="11"/>
      <c r="H926" s="11"/>
      <c r="I926" s="11"/>
      <c r="J926" s="12"/>
    </row>
    <row r="927" spans="7:10" ht="15.75" customHeight="1" x14ac:dyDescent="0.25">
      <c r="G927" s="11"/>
      <c r="H927" s="11"/>
      <c r="I927" s="11"/>
      <c r="J927" s="12"/>
    </row>
    <row r="928" spans="7:10" ht="15.75" customHeight="1" x14ac:dyDescent="0.25">
      <c r="G928" s="11"/>
      <c r="H928" s="11"/>
      <c r="I928" s="11"/>
      <c r="J928" s="12"/>
    </row>
    <row r="929" spans="7:10" ht="15.75" customHeight="1" x14ac:dyDescent="0.25">
      <c r="G929" s="11"/>
      <c r="H929" s="11"/>
      <c r="I929" s="11"/>
      <c r="J929" s="12"/>
    </row>
    <row r="930" spans="7:10" ht="15.75" customHeight="1" x14ac:dyDescent="0.25">
      <c r="G930" s="11"/>
      <c r="H930" s="11"/>
      <c r="I930" s="11"/>
      <c r="J930" s="12"/>
    </row>
    <row r="931" spans="7:10" ht="15.75" customHeight="1" x14ac:dyDescent="0.25">
      <c r="G931" s="11"/>
      <c r="H931" s="11"/>
      <c r="I931" s="11"/>
      <c r="J931" s="12"/>
    </row>
    <row r="932" spans="7:10" ht="15.75" customHeight="1" x14ac:dyDescent="0.25">
      <c r="G932" s="11"/>
      <c r="H932" s="11"/>
      <c r="I932" s="11"/>
      <c r="J932" s="12"/>
    </row>
    <row r="933" spans="7:10" ht="15.75" customHeight="1" x14ac:dyDescent="0.25">
      <c r="G933" s="11"/>
      <c r="H933" s="11"/>
      <c r="I933" s="11"/>
      <c r="J933" s="12"/>
    </row>
    <row r="934" spans="7:10" ht="15.75" customHeight="1" x14ac:dyDescent="0.25">
      <c r="G934" s="11"/>
      <c r="H934" s="11"/>
      <c r="I934" s="11"/>
      <c r="J934" s="12"/>
    </row>
    <row r="935" spans="7:10" ht="15.75" customHeight="1" x14ac:dyDescent="0.25">
      <c r="G935" s="11"/>
      <c r="H935" s="11"/>
      <c r="I935" s="11"/>
      <c r="J935" s="12"/>
    </row>
    <row r="936" spans="7:10" ht="15.75" customHeight="1" x14ac:dyDescent="0.25">
      <c r="G936" s="11"/>
      <c r="H936" s="11"/>
      <c r="I936" s="11"/>
      <c r="J936" s="12"/>
    </row>
    <row r="937" spans="7:10" ht="15.75" customHeight="1" x14ac:dyDescent="0.25">
      <c r="G937" s="11"/>
      <c r="H937" s="11"/>
      <c r="I937" s="11"/>
      <c r="J937" s="12"/>
    </row>
    <row r="938" spans="7:10" ht="15.75" customHeight="1" x14ac:dyDescent="0.25">
      <c r="G938" s="11"/>
      <c r="H938" s="11"/>
      <c r="I938" s="11"/>
      <c r="J938" s="12"/>
    </row>
    <row r="939" spans="7:10" ht="15.75" customHeight="1" x14ac:dyDescent="0.25">
      <c r="G939" s="11"/>
      <c r="H939" s="11"/>
      <c r="I939" s="11"/>
      <c r="J939" s="12"/>
    </row>
    <row r="940" spans="7:10" ht="15.75" customHeight="1" x14ac:dyDescent="0.25">
      <c r="G940" s="11"/>
      <c r="H940" s="11"/>
      <c r="I940" s="11"/>
      <c r="J940" s="12"/>
    </row>
    <row r="941" spans="7:10" ht="15.75" customHeight="1" x14ac:dyDescent="0.25">
      <c r="G941" s="11"/>
      <c r="H941" s="11"/>
      <c r="I941" s="11"/>
      <c r="J941" s="12"/>
    </row>
    <row r="942" spans="7:10" ht="15.75" customHeight="1" x14ac:dyDescent="0.25">
      <c r="G942" s="11"/>
      <c r="H942" s="11"/>
      <c r="I942" s="11"/>
      <c r="J942" s="12"/>
    </row>
    <row r="943" spans="7:10" ht="15.75" customHeight="1" x14ac:dyDescent="0.25">
      <c r="G943" s="11"/>
      <c r="H943" s="11"/>
      <c r="I943" s="11"/>
      <c r="J943" s="12"/>
    </row>
    <row r="944" spans="7:10" ht="15.75" customHeight="1" x14ac:dyDescent="0.25">
      <c r="G944" s="11"/>
      <c r="H944" s="11"/>
      <c r="I944" s="11"/>
      <c r="J944" s="12"/>
    </row>
    <row r="945" spans="7:10" ht="15.75" customHeight="1" x14ac:dyDescent="0.25">
      <c r="G945" s="11"/>
      <c r="H945" s="11"/>
      <c r="I945" s="11"/>
      <c r="J945" s="12"/>
    </row>
    <row r="946" spans="7:10" ht="15.75" customHeight="1" x14ac:dyDescent="0.25">
      <c r="G946" s="11"/>
      <c r="H946" s="11"/>
      <c r="I946" s="11"/>
      <c r="J946" s="12"/>
    </row>
    <row r="947" spans="7:10" ht="15.75" customHeight="1" x14ac:dyDescent="0.25">
      <c r="G947" s="11"/>
      <c r="H947" s="11"/>
      <c r="I947" s="11"/>
      <c r="J947" s="12"/>
    </row>
    <row r="948" spans="7:10" ht="15.75" customHeight="1" x14ac:dyDescent="0.25">
      <c r="G948" s="11"/>
      <c r="H948" s="11"/>
      <c r="I948" s="11"/>
      <c r="J948" s="12"/>
    </row>
    <row r="949" spans="7:10" ht="15.75" customHeight="1" x14ac:dyDescent="0.25">
      <c r="G949" s="11"/>
      <c r="H949" s="11"/>
      <c r="I949" s="11"/>
      <c r="J949" s="12"/>
    </row>
    <row r="950" spans="7:10" ht="15.75" customHeight="1" x14ac:dyDescent="0.25">
      <c r="G950" s="11"/>
      <c r="H950" s="11"/>
      <c r="I950" s="11"/>
      <c r="J950" s="12"/>
    </row>
    <row r="951" spans="7:10" ht="15.75" customHeight="1" x14ac:dyDescent="0.25">
      <c r="G951" s="11"/>
      <c r="H951" s="11"/>
      <c r="I951" s="11"/>
      <c r="J951" s="12"/>
    </row>
    <row r="952" spans="7:10" ht="15.75" customHeight="1" x14ac:dyDescent="0.25">
      <c r="G952" s="11"/>
      <c r="H952" s="11"/>
      <c r="I952" s="11"/>
      <c r="J952" s="12"/>
    </row>
    <row r="953" spans="7:10" ht="15.75" customHeight="1" x14ac:dyDescent="0.25">
      <c r="G953" s="11"/>
      <c r="H953" s="11"/>
      <c r="I953" s="11"/>
      <c r="J953" s="12"/>
    </row>
    <row r="954" spans="7:10" ht="15.75" customHeight="1" x14ac:dyDescent="0.25">
      <c r="G954" s="11"/>
      <c r="H954" s="11"/>
      <c r="I954" s="11"/>
      <c r="J954" s="12"/>
    </row>
    <row r="955" spans="7:10" ht="15.75" customHeight="1" x14ac:dyDescent="0.25">
      <c r="G955" s="11"/>
      <c r="H955" s="11"/>
      <c r="I955" s="11"/>
      <c r="J955" s="12"/>
    </row>
    <row r="956" spans="7:10" ht="15.75" customHeight="1" x14ac:dyDescent="0.25">
      <c r="G956" s="11"/>
      <c r="H956" s="11"/>
      <c r="I956" s="11"/>
      <c r="J956" s="12"/>
    </row>
    <row r="957" spans="7:10" ht="15.75" customHeight="1" x14ac:dyDescent="0.25">
      <c r="G957" s="11"/>
      <c r="H957" s="11"/>
      <c r="I957" s="11"/>
      <c r="J957" s="12"/>
    </row>
    <row r="958" spans="7:10" ht="15.75" customHeight="1" x14ac:dyDescent="0.25">
      <c r="G958" s="11"/>
      <c r="H958" s="11"/>
      <c r="I958" s="11"/>
      <c r="J958" s="12"/>
    </row>
    <row r="959" spans="7:10" ht="15.75" customHeight="1" x14ac:dyDescent="0.25">
      <c r="G959" s="11"/>
      <c r="H959" s="11"/>
      <c r="I959" s="11"/>
      <c r="J959" s="12"/>
    </row>
    <row r="960" spans="7:10" ht="15.75" customHeight="1" x14ac:dyDescent="0.25">
      <c r="G960" s="11"/>
      <c r="H960" s="11"/>
      <c r="I960" s="11"/>
      <c r="J960" s="12"/>
    </row>
    <row r="961" spans="7:10" ht="15.75" customHeight="1" x14ac:dyDescent="0.25">
      <c r="G961" s="11"/>
      <c r="H961" s="11"/>
      <c r="I961" s="11"/>
      <c r="J961" s="12"/>
    </row>
    <row r="962" spans="7:10" ht="15.75" customHeight="1" x14ac:dyDescent="0.25">
      <c r="G962" s="11"/>
      <c r="H962" s="11"/>
      <c r="I962" s="11"/>
      <c r="J962" s="12"/>
    </row>
    <row r="963" spans="7:10" ht="15.75" customHeight="1" x14ac:dyDescent="0.25">
      <c r="G963" s="11"/>
      <c r="H963" s="11"/>
      <c r="I963" s="11"/>
      <c r="J963" s="12"/>
    </row>
    <row r="964" spans="7:10" ht="15.75" customHeight="1" x14ac:dyDescent="0.25">
      <c r="G964" s="11"/>
      <c r="H964" s="11"/>
      <c r="I964" s="11"/>
      <c r="J964" s="12"/>
    </row>
    <row r="965" spans="7:10" ht="15.75" customHeight="1" x14ac:dyDescent="0.25">
      <c r="G965" s="11"/>
      <c r="H965" s="11"/>
      <c r="I965" s="11"/>
      <c r="J965" s="12"/>
    </row>
    <row r="966" spans="7:10" ht="15.75" customHeight="1" x14ac:dyDescent="0.25">
      <c r="G966" s="11"/>
      <c r="H966" s="11"/>
      <c r="I966" s="11"/>
      <c r="J966" s="12"/>
    </row>
    <row r="967" spans="7:10" ht="15.75" customHeight="1" x14ac:dyDescent="0.25">
      <c r="G967" s="11"/>
      <c r="H967" s="11"/>
      <c r="I967" s="11"/>
      <c r="J967" s="12"/>
    </row>
    <row r="968" spans="7:10" ht="15.75" customHeight="1" x14ac:dyDescent="0.25">
      <c r="G968" s="11"/>
      <c r="H968" s="11"/>
      <c r="I968" s="11"/>
      <c r="J968" s="12"/>
    </row>
    <row r="969" spans="7:10" ht="15.75" customHeight="1" x14ac:dyDescent="0.25">
      <c r="G969" s="11"/>
      <c r="H969" s="11"/>
      <c r="I969" s="11"/>
      <c r="J969" s="12"/>
    </row>
    <row r="970" spans="7:10" ht="15.75" customHeight="1" x14ac:dyDescent="0.25">
      <c r="G970" s="11"/>
      <c r="H970" s="11"/>
      <c r="I970" s="11"/>
      <c r="J970" s="12"/>
    </row>
    <row r="971" spans="7:10" ht="15.75" customHeight="1" x14ac:dyDescent="0.25">
      <c r="G971" s="11"/>
      <c r="H971" s="11"/>
      <c r="I971" s="11"/>
      <c r="J971" s="12"/>
    </row>
    <row r="972" spans="7:10" ht="15.75" customHeight="1" x14ac:dyDescent="0.25">
      <c r="G972" s="11"/>
      <c r="H972" s="11"/>
      <c r="I972" s="11"/>
      <c r="J972" s="12"/>
    </row>
    <row r="973" spans="7:10" ht="15.75" customHeight="1" x14ac:dyDescent="0.25">
      <c r="G973" s="11"/>
      <c r="H973" s="11"/>
      <c r="I973" s="11"/>
      <c r="J973" s="12"/>
    </row>
    <row r="974" spans="7:10" ht="15.75" customHeight="1" x14ac:dyDescent="0.25">
      <c r="G974" s="11"/>
      <c r="H974" s="11"/>
      <c r="I974" s="11"/>
      <c r="J974" s="12"/>
    </row>
    <row r="975" spans="7:10" ht="15.75" customHeight="1" x14ac:dyDescent="0.25">
      <c r="G975" s="11"/>
      <c r="H975" s="11"/>
      <c r="I975" s="11"/>
      <c r="J975" s="12"/>
    </row>
    <row r="976" spans="7:10" ht="15.75" customHeight="1" x14ac:dyDescent="0.25">
      <c r="G976" s="11"/>
      <c r="H976" s="11"/>
      <c r="I976" s="11"/>
      <c r="J976" s="12"/>
    </row>
    <row r="977" spans="7:10" ht="15.75" customHeight="1" x14ac:dyDescent="0.25">
      <c r="G977" s="11"/>
      <c r="H977" s="11"/>
      <c r="I977" s="11"/>
      <c r="J977" s="12"/>
    </row>
    <row r="978" spans="7:10" ht="15.75" customHeight="1" x14ac:dyDescent="0.25">
      <c r="G978" s="11"/>
      <c r="H978" s="11"/>
      <c r="I978" s="11"/>
      <c r="J978" s="12"/>
    </row>
    <row r="979" spans="7:10" ht="15.75" customHeight="1" x14ac:dyDescent="0.25">
      <c r="G979" s="11"/>
      <c r="H979" s="11"/>
      <c r="I979" s="11"/>
      <c r="J979" s="12"/>
    </row>
    <row r="980" spans="7:10" ht="15.75" customHeight="1" x14ac:dyDescent="0.25">
      <c r="G980" s="11"/>
      <c r="H980" s="11"/>
      <c r="I980" s="11"/>
      <c r="J980" s="12"/>
    </row>
    <row r="981" spans="7:10" ht="15.75" customHeight="1" x14ac:dyDescent="0.25">
      <c r="G981" s="11"/>
      <c r="H981" s="11"/>
      <c r="I981" s="11"/>
      <c r="J981" s="12"/>
    </row>
    <row r="982" spans="7:10" ht="15.75" customHeight="1" x14ac:dyDescent="0.25">
      <c r="G982" s="11"/>
      <c r="H982" s="11"/>
      <c r="I982" s="11"/>
      <c r="J982" s="12"/>
    </row>
    <row r="983" spans="7:10" ht="15.75" customHeight="1" x14ac:dyDescent="0.25">
      <c r="G983" s="11"/>
      <c r="H983" s="11"/>
      <c r="I983" s="11"/>
      <c r="J983" s="12"/>
    </row>
    <row r="984" spans="7:10" ht="15.75" customHeight="1" x14ac:dyDescent="0.25">
      <c r="G984" s="11"/>
      <c r="H984" s="11"/>
      <c r="I984" s="11"/>
      <c r="J984" s="12"/>
    </row>
    <row r="985" spans="7:10" ht="15.75" customHeight="1" x14ac:dyDescent="0.25">
      <c r="G985" s="11"/>
      <c r="H985" s="11"/>
      <c r="I985" s="11"/>
      <c r="J985" s="12"/>
    </row>
    <row r="986" spans="7:10" ht="15.75" customHeight="1" x14ac:dyDescent="0.25">
      <c r="G986" s="11"/>
      <c r="H986" s="11"/>
      <c r="I986" s="11"/>
      <c r="J986" s="12"/>
    </row>
    <row r="987" spans="7:10" ht="15.75" customHeight="1" x14ac:dyDescent="0.25">
      <c r="G987" s="11"/>
      <c r="H987" s="11"/>
      <c r="I987" s="11"/>
      <c r="J987" s="12"/>
    </row>
    <row r="988" spans="7:10" ht="15.75" customHeight="1" x14ac:dyDescent="0.25">
      <c r="G988" s="11"/>
      <c r="H988" s="11"/>
      <c r="I988" s="11"/>
      <c r="J988" s="12"/>
    </row>
    <row r="989" spans="7:10" ht="15.75" customHeight="1" x14ac:dyDescent="0.25">
      <c r="G989" s="11"/>
      <c r="H989" s="11"/>
      <c r="I989" s="11"/>
      <c r="J989" s="12"/>
    </row>
    <row r="990" spans="7:10" ht="15.75" customHeight="1" x14ac:dyDescent="0.25">
      <c r="G990" s="11"/>
      <c r="H990" s="11"/>
      <c r="I990" s="11"/>
      <c r="J990" s="12"/>
    </row>
    <row r="991" spans="7:10" ht="15.75" customHeight="1" x14ac:dyDescent="0.25">
      <c r="G991" s="11"/>
      <c r="H991" s="11"/>
      <c r="I991" s="11"/>
      <c r="J991" s="12"/>
    </row>
    <row r="992" spans="7:10" ht="15.75" customHeight="1" x14ac:dyDescent="0.25">
      <c r="G992" s="11"/>
      <c r="H992" s="11"/>
      <c r="I992" s="11"/>
      <c r="J992" s="12"/>
    </row>
    <row r="993" spans="7:10" ht="15.75" customHeight="1" x14ac:dyDescent="0.25">
      <c r="G993" s="11"/>
      <c r="H993" s="11"/>
      <c r="I993" s="11"/>
      <c r="J993" s="12"/>
    </row>
    <row r="994" spans="7:10" ht="15.75" customHeight="1" x14ac:dyDescent="0.25">
      <c r="G994" s="11"/>
      <c r="H994" s="11"/>
      <c r="I994" s="11"/>
      <c r="J994" s="12"/>
    </row>
    <row r="995" spans="7:10" ht="15.75" customHeight="1" x14ac:dyDescent="0.25">
      <c r="G995" s="11"/>
      <c r="H995" s="11"/>
      <c r="I995" s="11"/>
      <c r="J995" s="12"/>
    </row>
    <row r="996" spans="7:10" ht="15.75" customHeight="1" x14ac:dyDescent="0.25">
      <c r="G996" s="11"/>
      <c r="H996" s="11"/>
      <c r="I996" s="11"/>
      <c r="J996" s="12"/>
    </row>
    <row r="997" spans="7:10" ht="15.75" customHeight="1" x14ac:dyDescent="0.25">
      <c r="G997" s="11"/>
      <c r="H997" s="11"/>
      <c r="I997" s="11"/>
      <c r="J997" s="12"/>
    </row>
    <row r="998" spans="7:10" ht="15.75" customHeight="1" x14ac:dyDescent="0.25">
      <c r="G998" s="11"/>
      <c r="H998" s="11"/>
      <c r="I998" s="11"/>
      <c r="J998" s="12"/>
    </row>
    <row r="999" spans="7:10" ht="15.75" customHeight="1" x14ac:dyDescent="0.25">
      <c r="G999" s="11"/>
      <c r="H999" s="11"/>
      <c r="I999" s="11"/>
      <c r="J999" s="12"/>
    </row>
    <row r="1000" spans="7:10" ht="15.75" customHeight="1" x14ac:dyDescent="0.25">
      <c r="G1000" s="11"/>
      <c r="H1000" s="11"/>
      <c r="I1000" s="11"/>
      <c r="J1000" s="12"/>
    </row>
  </sheetData>
  <mergeCells count="3">
    <mergeCell ref="A1:J1"/>
    <mergeCell ref="A2:J2"/>
    <mergeCell ref="A55:G55"/>
  </mergeCells>
  <pageMargins left="0.511811024" right="0.511811024" top="0.78740157499999996" bottom="0.78740157499999996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9" workbookViewId="0">
      <selection sqref="A1:XFD1048576"/>
    </sheetView>
  </sheetViews>
  <sheetFormatPr defaultRowHeight="15" x14ac:dyDescent="0.25"/>
  <cols>
    <col min="1" max="1" width="43.28515625" style="79" customWidth="1"/>
    <col min="2" max="2" width="15.5703125" style="79" bestFit="1" customWidth="1"/>
    <col min="3" max="3" width="15.5703125" style="79" customWidth="1"/>
    <col min="4" max="4" width="44.7109375" style="79" bestFit="1" customWidth="1"/>
    <col min="5" max="5" width="44.42578125" style="79" bestFit="1" customWidth="1"/>
    <col min="6" max="6" width="42.42578125" style="79" customWidth="1"/>
    <col min="7" max="7" width="22.42578125" style="99" bestFit="1" customWidth="1"/>
    <col min="8" max="8" width="18.7109375" style="99" bestFit="1" customWidth="1"/>
    <col min="9" max="9" width="21.28515625" style="99" customWidth="1"/>
    <col min="10" max="10" width="16" style="78" customWidth="1"/>
    <col min="11" max="16384" width="9.140625" style="79"/>
  </cols>
  <sheetData>
    <row r="1" spans="1:10" ht="42" customHeight="1" x14ac:dyDescent="0.25">
      <c r="A1" s="187" t="s">
        <v>578</v>
      </c>
      <c r="B1" s="187"/>
      <c r="C1" s="187"/>
      <c r="D1" s="187"/>
      <c r="E1" s="187"/>
      <c r="F1" s="187"/>
      <c r="G1" s="187"/>
      <c r="H1" s="187"/>
      <c r="I1" s="187"/>
    </row>
    <row r="2" spans="1:10" ht="42" customHeight="1" thickBot="1" x14ac:dyDescent="0.3">
      <c r="A2" s="188" t="s">
        <v>1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28.5" customHeight="1" thickBot="1" x14ac:dyDescent="0.3">
      <c r="A3" s="80" t="s">
        <v>2</v>
      </c>
      <c r="B3" s="80" t="s">
        <v>3</v>
      </c>
      <c r="C3" s="81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3" t="s">
        <v>10</v>
      </c>
      <c r="J3" s="84" t="s">
        <v>11</v>
      </c>
    </row>
    <row r="4" spans="1:10" ht="27.75" customHeight="1" x14ac:dyDescent="0.25">
      <c r="A4" s="85" t="s">
        <v>25</v>
      </c>
      <c r="B4" s="85" t="s">
        <v>26</v>
      </c>
      <c r="C4" s="86">
        <v>127</v>
      </c>
      <c r="D4" s="85" t="s">
        <v>259</v>
      </c>
      <c r="E4" s="85" t="s">
        <v>28</v>
      </c>
      <c r="F4" s="87" t="s">
        <v>29</v>
      </c>
      <c r="G4" s="88" t="s">
        <v>17</v>
      </c>
      <c r="H4" s="88" t="s">
        <v>18</v>
      </c>
      <c r="I4" s="89">
        <v>44480</v>
      </c>
      <c r="J4" s="90" t="s">
        <v>24</v>
      </c>
    </row>
    <row r="5" spans="1:10" ht="27" customHeight="1" x14ac:dyDescent="0.25">
      <c r="A5" s="91" t="s">
        <v>30</v>
      </c>
      <c r="B5" s="91" t="s">
        <v>31</v>
      </c>
      <c r="C5" s="92">
        <v>67</v>
      </c>
      <c r="D5" s="91" t="s">
        <v>21</v>
      </c>
      <c r="E5" s="91" t="s">
        <v>32</v>
      </c>
      <c r="F5" s="93" t="s">
        <v>33</v>
      </c>
      <c r="G5" s="94" t="s">
        <v>17</v>
      </c>
      <c r="H5" s="94" t="s">
        <v>18</v>
      </c>
      <c r="I5" s="95">
        <v>43426</v>
      </c>
      <c r="J5" s="90" t="s">
        <v>24</v>
      </c>
    </row>
    <row r="6" spans="1:10" ht="27" customHeight="1" x14ac:dyDescent="0.25">
      <c r="A6" s="91" t="s">
        <v>34</v>
      </c>
      <c r="B6" s="91" t="s">
        <v>35</v>
      </c>
      <c r="C6" s="92">
        <v>102</v>
      </c>
      <c r="D6" s="91" t="s">
        <v>36</v>
      </c>
      <c r="E6" s="91" t="s">
        <v>37</v>
      </c>
      <c r="F6" s="93" t="s">
        <v>38</v>
      </c>
      <c r="G6" s="94" t="s">
        <v>17</v>
      </c>
      <c r="H6" s="94" t="s">
        <v>18</v>
      </c>
      <c r="I6" s="95">
        <v>43844</v>
      </c>
      <c r="J6" s="90" t="s">
        <v>24</v>
      </c>
    </row>
    <row r="7" spans="1:10" ht="27" customHeight="1" x14ac:dyDescent="0.25">
      <c r="A7" s="91" t="s">
        <v>39</v>
      </c>
      <c r="B7" s="91" t="s">
        <v>40</v>
      </c>
      <c r="C7" s="92">
        <v>91</v>
      </c>
      <c r="D7" s="91" t="s">
        <v>21</v>
      </c>
      <c r="E7" s="91" t="s">
        <v>41</v>
      </c>
      <c r="F7" s="93" t="s">
        <v>42</v>
      </c>
      <c r="G7" s="94" t="s">
        <v>17</v>
      </c>
      <c r="H7" s="94" t="s">
        <v>18</v>
      </c>
      <c r="I7" s="95">
        <v>43678</v>
      </c>
      <c r="J7" s="90" t="s">
        <v>24</v>
      </c>
    </row>
    <row r="8" spans="1:10" ht="27" customHeight="1" x14ac:dyDescent="0.25">
      <c r="A8" s="91" t="s">
        <v>43</v>
      </c>
      <c r="B8" s="91" t="s">
        <v>44</v>
      </c>
      <c r="C8" s="92">
        <v>33</v>
      </c>
      <c r="D8" s="91" t="s">
        <v>21</v>
      </c>
      <c r="E8" s="91" t="s">
        <v>32</v>
      </c>
      <c r="F8" s="93" t="s">
        <v>45</v>
      </c>
      <c r="G8" s="94" t="s">
        <v>17</v>
      </c>
      <c r="H8" s="94" t="s">
        <v>18</v>
      </c>
      <c r="I8" s="95">
        <v>42809</v>
      </c>
      <c r="J8" s="90" t="s">
        <v>24</v>
      </c>
    </row>
    <row r="9" spans="1:10" ht="27" customHeight="1" x14ac:dyDescent="0.25">
      <c r="A9" s="91" t="s">
        <v>46</v>
      </c>
      <c r="B9" s="91" t="s">
        <v>47</v>
      </c>
      <c r="C9" s="92">
        <v>83</v>
      </c>
      <c r="D9" s="91" t="s">
        <v>48</v>
      </c>
      <c r="E9" s="91" t="s">
        <v>49</v>
      </c>
      <c r="F9" s="93" t="s">
        <v>50</v>
      </c>
      <c r="G9" s="94" t="s">
        <v>17</v>
      </c>
      <c r="H9" s="94" t="s">
        <v>18</v>
      </c>
      <c r="I9" s="95">
        <v>43775</v>
      </c>
      <c r="J9" s="90" t="s">
        <v>24</v>
      </c>
    </row>
    <row r="10" spans="1:10" ht="27" customHeight="1" x14ac:dyDescent="0.25">
      <c r="A10" s="91" t="s">
        <v>51</v>
      </c>
      <c r="B10" s="91" t="s">
        <v>52</v>
      </c>
      <c r="C10" s="92">
        <v>97</v>
      </c>
      <c r="D10" s="91" t="s">
        <v>53</v>
      </c>
      <c r="E10" s="91" t="s">
        <v>54</v>
      </c>
      <c r="F10" s="93" t="s">
        <v>38</v>
      </c>
      <c r="G10" s="94" t="s">
        <v>17</v>
      </c>
      <c r="H10" s="94" t="s">
        <v>18</v>
      </c>
      <c r="I10" s="95">
        <v>43724</v>
      </c>
      <c r="J10" s="90" t="s">
        <v>24</v>
      </c>
    </row>
    <row r="11" spans="1:10" ht="27" customHeight="1" x14ac:dyDescent="0.25">
      <c r="A11" s="91" t="s">
        <v>55</v>
      </c>
      <c r="B11" s="91" t="s">
        <v>56</v>
      </c>
      <c r="C11" s="92">
        <v>28</v>
      </c>
      <c r="D11" s="91" t="s">
        <v>21</v>
      </c>
      <c r="E11" s="91" t="s">
        <v>22</v>
      </c>
      <c r="F11" s="93" t="s">
        <v>23</v>
      </c>
      <c r="G11" s="94" t="s">
        <v>17</v>
      </c>
      <c r="H11" s="94" t="s">
        <v>18</v>
      </c>
      <c r="I11" s="95">
        <v>42759</v>
      </c>
      <c r="J11" s="90" t="s">
        <v>24</v>
      </c>
    </row>
    <row r="12" spans="1:10" ht="27" customHeight="1" x14ac:dyDescent="0.25">
      <c r="A12" s="91" t="s">
        <v>57</v>
      </c>
      <c r="B12" s="91" t="s">
        <v>58</v>
      </c>
      <c r="C12" s="92">
        <v>134</v>
      </c>
      <c r="D12" s="91" t="s">
        <v>59</v>
      </c>
      <c r="E12" s="91" t="s">
        <v>60</v>
      </c>
      <c r="F12" s="93" t="s">
        <v>61</v>
      </c>
      <c r="G12" s="94" t="s">
        <v>17</v>
      </c>
      <c r="H12" s="94" t="s">
        <v>18</v>
      </c>
      <c r="I12" s="95">
        <v>44567</v>
      </c>
      <c r="J12" s="90" t="s">
        <v>24</v>
      </c>
    </row>
    <row r="13" spans="1:10" ht="27" customHeight="1" x14ac:dyDescent="0.25">
      <c r="A13" s="91" t="s">
        <v>62</v>
      </c>
      <c r="B13" s="91" t="s">
        <v>63</v>
      </c>
      <c r="C13" s="92">
        <v>87</v>
      </c>
      <c r="D13" s="91" t="s">
        <v>21</v>
      </c>
      <c r="E13" s="91" t="s">
        <v>137</v>
      </c>
      <c r="F13" s="93" t="s">
        <v>16</v>
      </c>
      <c r="G13" s="94" t="s">
        <v>17</v>
      </c>
      <c r="H13" s="94" t="s">
        <v>18</v>
      </c>
      <c r="I13" s="95">
        <v>43684</v>
      </c>
      <c r="J13" s="90" t="s">
        <v>24</v>
      </c>
    </row>
    <row r="14" spans="1:10" ht="27" customHeight="1" x14ac:dyDescent="0.25">
      <c r="A14" s="91" t="s">
        <v>66</v>
      </c>
      <c r="B14" s="91" t="s">
        <v>67</v>
      </c>
      <c r="C14" s="92">
        <v>110</v>
      </c>
      <c r="D14" s="91" t="s">
        <v>68</v>
      </c>
      <c r="E14" s="91" t="s">
        <v>60</v>
      </c>
      <c r="F14" s="93" t="s">
        <v>61</v>
      </c>
      <c r="G14" s="94" t="s">
        <v>17</v>
      </c>
      <c r="H14" s="94" t="s">
        <v>18</v>
      </c>
      <c r="I14" s="95">
        <v>43926</v>
      </c>
      <c r="J14" s="90" t="s">
        <v>24</v>
      </c>
    </row>
    <row r="15" spans="1:10" ht="27" customHeight="1" x14ac:dyDescent="0.25">
      <c r="A15" s="91" t="s">
        <v>193</v>
      </c>
      <c r="B15" s="91" t="s">
        <v>194</v>
      </c>
      <c r="C15" s="92">
        <v>139</v>
      </c>
      <c r="D15" s="91" t="s">
        <v>260</v>
      </c>
      <c r="E15" s="91" t="s">
        <v>41</v>
      </c>
      <c r="F15" s="93" t="s">
        <v>42</v>
      </c>
      <c r="G15" s="94" t="s">
        <v>17</v>
      </c>
      <c r="H15" s="94" t="s">
        <v>205</v>
      </c>
      <c r="I15" s="95">
        <v>44609</v>
      </c>
      <c r="J15" s="90" t="s">
        <v>24</v>
      </c>
    </row>
    <row r="16" spans="1:10" ht="27" customHeight="1" x14ac:dyDescent="0.25">
      <c r="A16" s="91" t="s">
        <v>72</v>
      </c>
      <c r="B16" s="91" t="s">
        <v>73</v>
      </c>
      <c r="C16" s="92">
        <v>107</v>
      </c>
      <c r="D16" s="91" t="s">
        <v>59</v>
      </c>
      <c r="E16" s="91" t="s">
        <v>74</v>
      </c>
      <c r="F16" s="93" t="s">
        <v>50</v>
      </c>
      <c r="G16" s="94" t="s">
        <v>17</v>
      </c>
      <c r="H16" s="94" t="s">
        <v>18</v>
      </c>
      <c r="I16" s="95">
        <v>43986</v>
      </c>
      <c r="J16" s="90" t="s">
        <v>24</v>
      </c>
    </row>
    <row r="17" spans="1:10" ht="27" customHeight="1" x14ac:dyDescent="0.25">
      <c r="A17" s="91" t="s">
        <v>75</v>
      </c>
      <c r="B17" s="91" t="s">
        <v>76</v>
      </c>
      <c r="C17" s="92">
        <v>118</v>
      </c>
      <c r="D17" s="91" t="s">
        <v>36</v>
      </c>
      <c r="E17" s="91" t="s">
        <v>77</v>
      </c>
      <c r="F17" s="93" t="s">
        <v>50</v>
      </c>
      <c r="G17" s="94" t="s">
        <v>17</v>
      </c>
      <c r="H17" s="94" t="s">
        <v>18</v>
      </c>
      <c r="I17" s="95">
        <v>43962</v>
      </c>
      <c r="J17" s="96">
        <v>44854</v>
      </c>
    </row>
    <row r="18" spans="1:10" ht="26.25" customHeight="1" x14ac:dyDescent="0.25">
      <c r="A18" s="91" t="s">
        <v>78</v>
      </c>
      <c r="B18" s="91" t="s">
        <v>79</v>
      </c>
      <c r="C18" s="92">
        <v>76</v>
      </c>
      <c r="D18" s="91" t="s">
        <v>36</v>
      </c>
      <c r="E18" s="91" t="s">
        <v>32</v>
      </c>
      <c r="F18" s="93" t="s">
        <v>45</v>
      </c>
      <c r="G18" s="94" t="s">
        <v>17</v>
      </c>
      <c r="H18" s="94" t="s">
        <v>18</v>
      </c>
      <c r="I18" s="95">
        <v>43803</v>
      </c>
      <c r="J18" s="90" t="s">
        <v>24</v>
      </c>
    </row>
    <row r="19" spans="1:10" ht="27" customHeight="1" x14ac:dyDescent="0.25">
      <c r="A19" s="91" t="s">
        <v>80</v>
      </c>
      <c r="B19" s="91" t="s">
        <v>81</v>
      </c>
      <c r="C19" s="92">
        <v>101</v>
      </c>
      <c r="D19" s="91" t="s">
        <v>199</v>
      </c>
      <c r="E19" s="91" t="s">
        <v>148</v>
      </c>
      <c r="F19" s="93" t="s">
        <v>65</v>
      </c>
      <c r="G19" s="94" t="s">
        <v>17</v>
      </c>
      <c r="H19" s="94" t="s">
        <v>18</v>
      </c>
      <c r="I19" s="95">
        <v>43843</v>
      </c>
      <c r="J19" s="90" t="s">
        <v>24</v>
      </c>
    </row>
    <row r="20" spans="1:10" ht="27" customHeight="1" x14ac:dyDescent="0.25">
      <c r="A20" s="91" t="s">
        <v>84</v>
      </c>
      <c r="B20" s="91" t="s">
        <v>85</v>
      </c>
      <c r="C20" s="92">
        <v>125</v>
      </c>
      <c r="D20" s="91" t="s">
        <v>86</v>
      </c>
      <c r="E20" s="91" t="s">
        <v>87</v>
      </c>
      <c r="F20" s="93" t="s">
        <v>16</v>
      </c>
      <c r="G20" s="94" t="s">
        <v>17</v>
      </c>
      <c r="H20" s="94" t="s">
        <v>88</v>
      </c>
      <c r="I20" s="95">
        <v>44124</v>
      </c>
      <c r="J20" s="96">
        <v>44841</v>
      </c>
    </row>
    <row r="21" spans="1:10" ht="27" customHeight="1" x14ac:dyDescent="0.25">
      <c r="A21" s="91" t="s">
        <v>89</v>
      </c>
      <c r="B21" s="91" t="s">
        <v>90</v>
      </c>
      <c r="C21" s="92">
        <v>137</v>
      </c>
      <c r="D21" s="91" t="s">
        <v>91</v>
      </c>
      <c r="E21" s="91" t="s">
        <v>92</v>
      </c>
      <c r="F21" s="93" t="s">
        <v>50</v>
      </c>
      <c r="G21" s="94" t="s">
        <v>17</v>
      </c>
      <c r="H21" s="94" t="s">
        <v>18</v>
      </c>
      <c r="I21" s="95">
        <v>44581</v>
      </c>
      <c r="J21" s="90" t="s">
        <v>24</v>
      </c>
    </row>
    <row r="22" spans="1:10" ht="27" customHeight="1" x14ac:dyDescent="0.25">
      <c r="A22" s="91" t="s">
        <v>93</v>
      </c>
      <c r="B22" s="91" t="s">
        <v>94</v>
      </c>
      <c r="C22" s="92">
        <v>50</v>
      </c>
      <c r="D22" s="91" t="s">
        <v>36</v>
      </c>
      <c r="E22" s="97" t="s">
        <v>41</v>
      </c>
      <c r="F22" s="93" t="s">
        <v>95</v>
      </c>
      <c r="G22" s="94" t="s">
        <v>17</v>
      </c>
      <c r="H22" s="94" t="s">
        <v>18</v>
      </c>
      <c r="I22" s="95">
        <v>42954</v>
      </c>
      <c r="J22" s="90" t="s">
        <v>24</v>
      </c>
    </row>
    <row r="23" spans="1:10" ht="27" customHeight="1" x14ac:dyDescent="0.25">
      <c r="A23" s="91" t="s">
        <v>96</v>
      </c>
      <c r="B23" s="91" t="s">
        <v>97</v>
      </c>
      <c r="C23" s="92">
        <v>27</v>
      </c>
      <c r="D23" s="91" t="s">
        <v>36</v>
      </c>
      <c r="E23" s="91" t="s">
        <v>41</v>
      </c>
      <c r="F23" s="93" t="s">
        <v>95</v>
      </c>
      <c r="G23" s="94" t="s">
        <v>17</v>
      </c>
      <c r="H23" s="94" t="s">
        <v>18</v>
      </c>
      <c r="I23" s="95">
        <v>42725</v>
      </c>
      <c r="J23" s="90" t="s">
        <v>24</v>
      </c>
    </row>
    <row r="24" spans="1:10" ht="27" customHeight="1" x14ac:dyDescent="0.25">
      <c r="A24" s="91" t="s">
        <v>98</v>
      </c>
      <c r="B24" s="91" t="s">
        <v>99</v>
      </c>
      <c r="C24" s="92">
        <v>65</v>
      </c>
      <c r="D24" s="91" t="s">
        <v>14</v>
      </c>
      <c r="E24" s="91" t="s">
        <v>15</v>
      </c>
      <c r="F24" s="93" t="s">
        <v>16</v>
      </c>
      <c r="G24" s="94" t="s">
        <v>17</v>
      </c>
      <c r="H24" s="94" t="s">
        <v>18</v>
      </c>
      <c r="I24" s="95">
        <v>43323</v>
      </c>
      <c r="J24" s="90" t="s">
        <v>24</v>
      </c>
    </row>
    <row r="25" spans="1:10" ht="27" customHeight="1" x14ac:dyDescent="0.25">
      <c r="A25" s="91" t="s">
        <v>100</v>
      </c>
      <c r="B25" s="91" t="s">
        <v>101</v>
      </c>
      <c r="C25" s="92">
        <v>129</v>
      </c>
      <c r="D25" s="91" t="s">
        <v>91</v>
      </c>
      <c r="E25" s="91" t="s">
        <v>92</v>
      </c>
      <c r="F25" s="93" t="s">
        <v>50</v>
      </c>
      <c r="G25" s="94" t="s">
        <v>17</v>
      </c>
      <c r="H25" s="94" t="s">
        <v>18</v>
      </c>
      <c r="I25" s="95">
        <v>44531</v>
      </c>
      <c r="J25" s="90" t="s">
        <v>24</v>
      </c>
    </row>
    <row r="26" spans="1:10" ht="27" customHeight="1" x14ac:dyDescent="0.25">
      <c r="A26" s="91" t="s">
        <v>102</v>
      </c>
      <c r="B26" s="91" t="s">
        <v>103</v>
      </c>
      <c r="C26" s="92">
        <v>106</v>
      </c>
      <c r="D26" s="91" t="s">
        <v>36</v>
      </c>
      <c r="E26" s="91" t="s">
        <v>32</v>
      </c>
      <c r="F26" s="93" t="s">
        <v>104</v>
      </c>
      <c r="G26" s="94" t="s">
        <v>17</v>
      </c>
      <c r="H26" s="94" t="s">
        <v>18</v>
      </c>
      <c r="I26" s="95">
        <v>43986</v>
      </c>
      <c r="J26" s="90" t="s">
        <v>24</v>
      </c>
    </row>
    <row r="27" spans="1:10" ht="27" customHeight="1" x14ac:dyDescent="0.25">
      <c r="A27" s="91" t="s">
        <v>119</v>
      </c>
      <c r="B27" s="91" t="s">
        <v>120</v>
      </c>
      <c r="C27" s="92">
        <v>135</v>
      </c>
      <c r="D27" s="91" t="s">
        <v>21</v>
      </c>
      <c r="E27" s="91" t="s">
        <v>122</v>
      </c>
      <c r="F27" s="93" t="s">
        <v>112</v>
      </c>
      <c r="G27" s="94" t="s">
        <v>17</v>
      </c>
      <c r="H27" s="94" t="s">
        <v>18</v>
      </c>
      <c r="I27" s="95">
        <v>44572</v>
      </c>
      <c r="J27" s="90" t="s">
        <v>24</v>
      </c>
    </row>
    <row r="28" spans="1:10" ht="27" customHeight="1" x14ac:dyDescent="0.25">
      <c r="A28" s="91" t="s">
        <v>123</v>
      </c>
      <c r="B28" s="91" t="s">
        <v>124</v>
      </c>
      <c r="C28" s="92">
        <v>53</v>
      </c>
      <c r="D28" s="91" t="s">
        <v>53</v>
      </c>
      <c r="E28" s="91" t="s">
        <v>125</v>
      </c>
      <c r="F28" s="93" t="s">
        <v>50</v>
      </c>
      <c r="G28" s="94" t="s">
        <v>17</v>
      </c>
      <c r="H28" s="94" t="s">
        <v>18</v>
      </c>
      <c r="I28" s="95">
        <v>43034</v>
      </c>
      <c r="J28" s="90" t="s">
        <v>24</v>
      </c>
    </row>
    <row r="29" spans="1:10" ht="27" customHeight="1" x14ac:dyDescent="0.25">
      <c r="A29" s="91" t="s">
        <v>128</v>
      </c>
      <c r="B29" s="91" t="s">
        <v>129</v>
      </c>
      <c r="C29" s="92">
        <v>89</v>
      </c>
      <c r="D29" s="91" t="s">
        <v>14</v>
      </c>
      <c r="E29" s="91" t="s">
        <v>130</v>
      </c>
      <c r="F29" s="93" t="s">
        <v>95</v>
      </c>
      <c r="G29" s="94" t="s">
        <v>17</v>
      </c>
      <c r="H29" s="94" t="s">
        <v>18</v>
      </c>
      <c r="I29" s="95">
        <v>43715</v>
      </c>
      <c r="J29" s="96">
        <v>44845</v>
      </c>
    </row>
    <row r="30" spans="1:10" ht="27" customHeight="1" x14ac:dyDescent="0.25">
      <c r="A30" s="91" t="s">
        <v>131</v>
      </c>
      <c r="B30" s="91" t="s">
        <v>132</v>
      </c>
      <c r="C30" s="92">
        <v>120</v>
      </c>
      <c r="D30" s="91" t="s">
        <v>21</v>
      </c>
      <c r="E30" s="91" t="s">
        <v>64</v>
      </c>
      <c r="F30" s="93" t="s">
        <v>133</v>
      </c>
      <c r="G30" s="94" t="s">
        <v>17</v>
      </c>
      <c r="H30" s="94" t="s">
        <v>18</v>
      </c>
      <c r="I30" s="95">
        <v>44392</v>
      </c>
      <c r="J30" s="90" t="s">
        <v>24</v>
      </c>
    </row>
    <row r="31" spans="1:10" ht="27" customHeight="1" x14ac:dyDescent="0.25">
      <c r="A31" s="91" t="s">
        <v>138</v>
      </c>
      <c r="B31" s="91" t="s">
        <v>139</v>
      </c>
      <c r="C31" s="92">
        <v>49</v>
      </c>
      <c r="D31" s="91" t="s">
        <v>36</v>
      </c>
      <c r="E31" s="91" t="s">
        <v>41</v>
      </c>
      <c r="F31" s="93" t="s">
        <v>42</v>
      </c>
      <c r="G31" s="94" t="s">
        <v>17</v>
      </c>
      <c r="H31" s="94" t="s">
        <v>18</v>
      </c>
      <c r="I31" s="95">
        <v>42948</v>
      </c>
      <c r="J31" s="90" t="s">
        <v>24</v>
      </c>
    </row>
    <row r="32" spans="1:10" ht="27" customHeight="1" x14ac:dyDescent="0.25">
      <c r="A32" s="91" t="s">
        <v>207</v>
      </c>
      <c r="B32" s="91" t="s">
        <v>208</v>
      </c>
      <c r="C32" s="92">
        <v>142</v>
      </c>
      <c r="D32" s="91" t="s">
        <v>209</v>
      </c>
      <c r="E32" s="91" t="s">
        <v>137</v>
      </c>
      <c r="F32" s="93" t="s">
        <v>16</v>
      </c>
      <c r="G32" s="94" t="s">
        <v>17</v>
      </c>
      <c r="H32" s="94" t="s">
        <v>18</v>
      </c>
      <c r="I32" s="95">
        <v>44655</v>
      </c>
      <c r="J32" s="90" t="s">
        <v>24</v>
      </c>
    </row>
    <row r="33" spans="1:10" ht="27" customHeight="1" x14ac:dyDescent="0.25">
      <c r="A33" s="91" t="s">
        <v>197</v>
      </c>
      <c r="B33" s="91" t="s">
        <v>198</v>
      </c>
      <c r="C33" s="92">
        <v>140</v>
      </c>
      <c r="D33" s="91" t="s">
        <v>199</v>
      </c>
      <c r="E33" s="91" t="s">
        <v>200</v>
      </c>
      <c r="F33" s="93" t="s">
        <v>61</v>
      </c>
      <c r="G33" s="94" t="s">
        <v>17</v>
      </c>
      <c r="H33" s="94" t="s">
        <v>18</v>
      </c>
      <c r="I33" s="95">
        <v>44623</v>
      </c>
      <c r="J33" s="90" t="s">
        <v>24</v>
      </c>
    </row>
    <row r="34" spans="1:10" ht="27" customHeight="1" x14ac:dyDescent="0.25">
      <c r="A34" s="91" t="s">
        <v>140</v>
      </c>
      <c r="B34" s="91" t="s">
        <v>141</v>
      </c>
      <c r="C34" s="92">
        <v>128</v>
      </c>
      <c r="D34" s="91" t="s">
        <v>86</v>
      </c>
      <c r="E34" s="91" t="s">
        <v>87</v>
      </c>
      <c r="F34" s="93" t="s">
        <v>61</v>
      </c>
      <c r="G34" s="94" t="s">
        <v>17</v>
      </c>
      <c r="H34" s="94" t="s">
        <v>88</v>
      </c>
      <c r="I34" s="95">
        <v>44522</v>
      </c>
      <c r="J34" s="90" t="s">
        <v>24</v>
      </c>
    </row>
    <row r="35" spans="1:10" ht="27" customHeight="1" x14ac:dyDescent="0.25">
      <c r="A35" s="91" t="s">
        <v>219</v>
      </c>
      <c r="B35" s="91" t="s">
        <v>220</v>
      </c>
      <c r="C35" s="92">
        <v>146</v>
      </c>
      <c r="D35" s="91" t="s">
        <v>261</v>
      </c>
      <c r="E35" s="91" t="s">
        <v>28</v>
      </c>
      <c r="F35" s="93" t="s">
        <v>221</v>
      </c>
      <c r="G35" s="94" t="s">
        <v>17</v>
      </c>
      <c r="H35" s="94" t="s">
        <v>222</v>
      </c>
      <c r="I35" s="95">
        <v>44346</v>
      </c>
      <c r="J35" s="90" t="s">
        <v>24</v>
      </c>
    </row>
    <row r="36" spans="1:10" ht="27" customHeight="1" x14ac:dyDescent="0.25">
      <c r="A36" s="91" t="s">
        <v>142</v>
      </c>
      <c r="B36" s="91" t="s">
        <v>143</v>
      </c>
      <c r="C36" s="92">
        <v>138</v>
      </c>
      <c r="D36" s="91" t="s">
        <v>144</v>
      </c>
      <c r="E36" s="91" t="s">
        <v>145</v>
      </c>
      <c r="F36" s="93" t="s">
        <v>104</v>
      </c>
      <c r="G36" s="94" t="s">
        <v>17</v>
      </c>
      <c r="H36" s="94" t="s">
        <v>18</v>
      </c>
      <c r="I36" s="95">
        <v>44582</v>
      </c>
      <c r="J36" s="90" t="s">
        <v>24</v>
      </c>
    </row>
    <row r="37" spans="1:10" ht="27" customHeight="1" x14ac:dyDescent="0.25">
      <c r="A37" s="91" t="s">
        <v>146</v>
      </c>
      <c r="B37" s="91" t="s">
        <v>147</v>
      </c>
      <c r="C37" s="92">
        <v>80</v>
      </c>
      <c r="D37" s="91" t="s">
        <v>246</v>
      </c>
      <c r="E37" s="91" t="s">
        <v>246</v>
      </c>
      <c r="F37" s="93" t="s">
        <v>50</v>
      </c>
      <c r="G37" s="94" t="s">
        <v>17</v>
      </c>
      <c r="H37" s="94" t="s">
        <v>18</v>
      </c>
      <c r="I37" s="95">
        <v>43713</v>
      </c>
      <c r="J37" s="90" t="s">
        <v>24</v>
      </c>
    </row>
    <row r="38" spans="1:10" ht="27" customHeight="1" x14ac:dyDescent="0.25">
      <c r="A38" s="91" t="s">
        <v>149</v>
      </c>
      <c r="B38" s="91" t="s">
        <v>150</v>
      </c>
      <c r="C38" s="92">
        <v>36</v>
      </c>
      <c r="D38" s="91" t="s">
        <v>36</v>
      </c>
      <c r="E38" s="91" t="s">
        <v>41</v>
      </c>
      <c r="F38" s="93" t="s">
        <v>95</v>
      </c>
      <c r="G38" s="94" t="s">
        <v>17</v>
      </c>
      <c r="H38" s="94" t="s">
        <v>18</v>
      </c>
      <c r="I38" s="95">
        <v>42829</v>
      </c>
      <c r="J38" s="90" t="s">
        <v>24</v>
      </c>
    </row>
    <row r="39" spans="1:10" ht="27" customHeight="1" x14ac:dyDescent="0.25">
      <c r="A39" s="91" t="s">
        <v>151</v>
      </c>
      <c r="B39" s="91" t="s">
        <v>152</v>
      </c>
      <c r="C39" s="92">
        <v>109</v>
      </c>
      <c r="D39" s="91" t="s">
        <v>36</v>
      </c>
      <c r="E39" s="91" t="s">
        <v>153</v>
      </c>
      <c r="F39" s="93" t="s">
        <v>50</v>
      </c>
      <c r="G39" s="94" t="s">
        <v>17</v>
      </c>
      <c r="H39" s="94" t="s">
        <v>18</v>
      </c>
      <c r="I39" s="95">
        <v>44078</v>
      </c>
      <c r="J39" s="96">
        <v>44846</v>
      </c>
    </row>
    <row r="40" spans="1:10" ht="27" customHeight="1" x14ac:dyDescent="0.25">
      <c r="A40" s="91" t="s">
        <v>154</v>
      </c>
      <c r="B40" s="91" t="s">
        <v>155</v>
      </c>
      <c r="C40" s="92">
        <v>42</v>
      </c>
      <c r="D40" s="91" t="s">
        <v>36</v>
      </c>
      <c r="E40" s="97" t="s">
        <v>41</v>
      </c>
      <c r="F40" s="93" t="s">
        <v>95</v>
      </c>
      <c r="G40" s="94" t="s">
        <v>17</v>
      </c>
      <c r="H40" s="94" t="s">
        <v>18</v>
      </c>
      <c r="I40" s="95">
        <v>42926</v>
      </c>
      <c r="J40" s="90" t="s">
        <v>24</v>
      </c>
    </row>
    <row r="41" spans="1:10" ht="27" customHeight="1" x14ac:dyDescent="0.25">
      <c r="A41" s="91" t="s">
        <v>156</v>
      </c>
      <c r="B41" s="91" t="s">
        <v>157</v>
      </c>
      <c r="C41" s="92">
        <v>122</v>
      </c>
      <c r="D41" s="91" t="s">
        <v>53</v>
      </c>
      <c r="E41" s="91" t="s">
        <v>158</v>
      </c>
      <c r="F41" s="93" t="s">
        <v>50</v>
      </c>
      <c r="G41" s="94" t="s">
        <v>17</v>
      </c>
      <c r="H41" s="94" t="s">
        <v>18</v>
      </c>
      <c r="I41" s="95">
        <v>44397</v>
      </c>
      <c r="J41" s="90" t="s">
        <v>24</v>
      </c>
    </row>
    <row r="42" spans="1:10" ht="27" customHeight="1" x14ac:dyDescent="0.25">
      <c r="A42" s="91" t="s">
        <v>159</v>
      </c>
      <c r="B42" s="91" t="s">
        <v>160</v>
      </c>
      <c r="C42" s="92">
        <v>136</v>
      </c>
      <c r="D42" s="91" t="s">
        <v>161</v>
      </c>
      <c r="E42" s="91" t="s">
        <v>223</v>
      </c>
      <c r="F42" s="93" t="s">
        <v>16</v>
      </c>
      <c r="G42" s="94" t="s">
        <v>17</v>
      </c>
      <c r="H42" s="94" t="s">
        <v>18</v>
      </c>
      <c r="I42" s="95">
        <v>44579</v>
      </c>
      <c r="J42" s="90" t="s">
        <v>24</v>
      </c>
    </row>
    <row r="43" spans="1:10" ht="27" customHeight="1" x14ac:dyDescent="0.25">
      <c r="A43" s="91" t="s">
        <v>224</v>
      </c>
      <c r="B43" s="91" t="s">
        <v>225</v>
      </c>
      <c r="C43" s="92">
        <v>145</v>
      </c>
      <c r="D43" s="91" t="s">
        <v>261</v>
      </c>
      <c r="E43" s="91" t="s">
        <v>28</v>
      </c>
      <c r="F43" s="93" t="s">
        <v>61</v>
      </c>
      <c r="G43" s="94" t="s">
        <v>17</v>
      </c>
      <c r="H43" s="94" t="s">
        <v>18</v>
      </c>
      <c r="I43" s="95">
        <v>44690</v>
      </c>
      <c r="J43" s="90" t="s">
        <v>24</v>
      </c>
    </row>
    <row r="44" spans="1:10" ht="27" customHeight="1" x14ac:dyDescent="0.25">
      <c r="A44" s="91" t="s">
        <v>164</v>
      </c>
      <c r="B44" s="91" t="s">
        <v>165</v>
      </c>
      <c r="C44" s="92">
        <v>58</v>
      </c>
      <c r="D44" s="91" t="s">
        <v>36</v>
      </c>
      <c r="E44" s="91" t="s">
        <v>32</v>
      </c>
      <c r="F44" s="93" t="s">
        <v>33</v>
      </c>
      <c r="G44" s="94" t="s">
        <v>17</v>
      </c>
      <c r="H44" s="94" t="s">
        <v>18</v>
      </c>
      <c r="I44" s="95">
        <v>44566</v>
      </c>
      <c r="J44" s="90" t="s">
        <v>24</v>
      </c>
    </row>
    <row r="45" spans="1:10" ht="27" customHeight="1" x14ac:dyDescent="0.25">
      <c r="A45" s="91" t="s">
        <v>201</v>
      </c>
      <c r="B45" s="91" t="s">
        <v>202</v>
      </c>
      <c r="C45" s="92">
        <v>141</v>
      </c>
      <c r="D45" s="91" t="s">
        <v>203</v>
      </c>
      <c r="E45" s="91" t="s">
        <v>255</v>
      </c>
      <c r="F45" s="93" t="s">
        <v>133</v>
      </c>
      <c r="G45" s="94" t="s">
        <v>17</v>
      </c>
      <c r="H45" s="94" t="s">
        <v>205</v>
      </c>
      <c r="I45" s="95">
        <v>44638</v>
      </c>
      <c r="J45" s="90" t="s">
        <v>24</v>
      </c>
    </row>
    <row r="46" spans="1:10" ht="27" customHeight="1" x14ac:dyDescent="0.25">
      <c r="A46" s="91" t="s">
        <v>166</v>
      </c>
      <c r="B46" s="91" t="s">
        <v>167</v>
      </c>
      <c r="C46" s="92">
        <v>133</v>
      </c>
      <c r="D46" s="91" t="s">
        <v>168</v>
      </c>
      <c r="E46" s="91" t="s">
        <v>169</v>
      </c>
      <c r="F46" s="93" t="s">
        <v>112</v>
      </c>
      <c r="G46" s="94" t="s">
        <v>17</v>
      </c>
      <c r="H46" s="94" t="s">
        <v>18</v>
      </c>
      <c r="I46" s="95">
        <v>44566</v>
      </c>
      <c r="J46" s="90" t="s">
        <v>24</v>
      </c>
    </row>
    <row r="47" spans="1:10" ht="27" customHeight="1" x14ac:dyDescent="0.25">
      <c r="A47" s="91" t="s">
        <v>170</v>
      </c>
      <c r="B47" s="91" t="s">
        <v>171</v>
      </c>
      <c r="C47" s="92">
        <v>43</v>
      </c>
      <c r="D47" s="91" t="s">
        <v>36</v>
      </c>
      <c r="E47" s="91" t="s">
        <v>137</v>
      </c>
      <c r="F47" s="93" t="s">
        <v>16</v>
      </c>
      <c r="G47" s="94" t="s">
        <v>17</v>
      </c>
      <c r="H47" s="94" t="s">
        <v>18</v>
      </c>
      <c r="I47" s="95">
        <v>42928</v>
      </c>
      <c r="J47" s="90" t="s">
        <v>24</v>
      </c>
    </row>
    <row r="48" spans="1:10" ht="27" customHeight="1" x14ac:dyDescent="0.25">
      <c r="A48" s="91" t="s">
        <v>172</v>
      </c>
      <c r="B48" s="91" t="s">
        <v>173</v>
      </c>
      <c r="C48" s="92">
        <v>73</v>
      </c>
      <c r="D48" s="91" t="s">
        <v>36</v>
      </c>
      <c r="E48" s="91" t="s">
        <v>32</v>
      </c>
      <c r="F48" s="93" t="s">
        <v>104</v>
      </c>
      <c r="G48" s="94" t="s">
        <v>17</v>
      </c>
      <c r="H48" s="94" t="s">
        <v>18</v>
      </c>
      <c r="I48" s="95">
        <v>43742</v>
      </c>
      <c r="J48" s="90" t="s">
        <v>24</v>
      </c>
    </row>
    <row r="49" spans="1:9" ht="15.75" thickBot="1" x14ac:dyDescent="0.3">
      <c r="A49" s="98"/>
    </row>
    <row r="50" spans="1:9" ht="42" customHeight="1" thickBot="1" x14ac:dyDescent="0.3">
      <c r="A50" s="189" t="s">
        <v>195</v>
      </c>
      <c r="B50" s="190"/>
      <c r="C50" s="190"/>
      <c r="D50" s="190"/>
      <c r="E50" s="190"/>
      <c r="F50" s="190"/>
      <c r="G50" s="191"/>
      <c r="H50" s="100"/>
      <c r="I50" s="100"/>
    </row>
    <row r="51" spans="1:9" ht="28.5" customHeight="1" x14ac:dyDescent="0.25">
      <c r="A51" s="101" t="s">
        <v>2</v>
      </c>
      <c r="B51" s="101" t="s">
        <v>3</v>
      </c>
      <c r="C51" s="101" t="s">
        <v>4</v>
      </c>
      <c r="D51" s="101" t="s">
        <v>5</v>
      </c>
      <c r="E51" s="101" t="s">
        <v>7</v>
      </c>
      <c r="F51" s="101" t="s">
        <v>8</v>
      </c>
      <c r="G51" s="102" t="s">
        <v>175</v>
      </c>
      <c r="H51" s="103"/>
    </row>
    <row r="52" spans="1:9" ht="27" customHeight="1" x14ac:dyDescent="0.25">
      <c r="A52" s="91" t="s">
        <v>216</v>
      </c>
      <c r="B52" s="91" t="s">
        <v>217</v>
      </c>
      <c r="C52" s="92">
        <v>143</v>
      </c>
      <c r="D52" s="91" t="s">
        <v>178</v>
      </c>
      <c r="E52" s="93" t="s">
        <v>50</v>
      </c>
      <c r="F52" s="94" t="s">
        <v>179</v>
      </c>
      <c r="G52" s="104">
        <v>44663</v>
      </c>
      <c r="H52" s="105"/>
    </row>
    <row r="53" spans="1:9" ht="45.75" customHeight="1" x14ac:dyDescent="0.25">
      <c r="A53" s="93" t="s">
        <v>180</v>
      </c>
      <c r="B53" s="93" t="s">
        <v>181</v>
      </c>
      <c r="C53" s="94" t="s">
        <v>24</v>
      </c>
      <c r="D53" s="93" t="s">
        <v>182</v>
      </c>
      <c r="E53" s="93" t="s">
        <v>183</v>
      </c>
      <c r="F53" s="94" t="s">
        <v>184</v>
      </c>
      <c r="G53" s="106">
        <v>43948</v>
      </c>
      <c r="H53" s="107"/>
    </row>
    <row r="54" spans="1:9" ht="31.5" customHeight="1" x14ac:dyDescent="0.25">
      <c r="A54" s="91" t="s">
        <v>185</v>
      </c>
      <c r="B54" s="91" t="s">
        <v>186</v>
      </c>
      <c r="C54" s="92">
        <v>132</v>
      </c>
      <c r="D54" s="91" t="s">
        <v>187</v>
      </c>
      <c r="E54" s="93" t="s">
        <v>112</v>
      </c>
      <c r="F54" s="94" t="s">
        <v>179</v>
      </c>
      <c r="G54" s="104">
        <v>44532</v>
      </c>
      <c r="H54" s="105"/>
    </row>
    <row r="55" spans="1:9" ht="31.5" customHeight="1" x14ac:dyDescent="0.25">
      <c r="A55" s="91" t="s">
        <v>188</v>
      </c>
      <c r="B55" s="91" t="s">
        <v>189</v>
      </c>
      <c r="C55" s="92">
        <v>131</v>
      </c>
      <c r="D55" s="91" t="s">
        <v>190</v>
      </c>
      <c r="E55" s="93" t="s">
        <v>191</v>
      </c>
      <c r="F55" s="94" t="s">
        <v>179</v>
      </c>
      <c r="G55" s="104">
        <v>44532</v>
      </c>
      <c r="H55" s="105"/>
    </row>
  </sheetData>
  <mergeCells count="3">
    <mergeCell ref="A1:I1"/>
    <mergeCell ref="A2:J2"/>
    <mergeCell ref="A50:G5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49" workbookViewId="0">
      <selection sqref="A1:XFD1048576"/>
    </sheetView>
  </sheetViews>
  <sheetFormatPr defaultRowHeight="15" x14ac:dyDescent="0.25"/>
  <cols>
    <col min="1" max="1" width="43.28515625" style="79" customWidth="1"/>
    <col min="2" max="2" width="15.5703125" style="79" bestFit="1" customWidth="1"/>
    <col min="3" max="3" width="15.5703125" style="79" customWidth="1"/>
    <col min="4" max="4" width="44.7109375" style="79" bestFit="1" customWidth="1"/>
    <col min="5" max="5" width="44.42578125" style="79" bestFit="1" customWidth="1"/>
    <col min="6" max="6" width="42.42578125" style="79" customWidth="1"/>
    <col min="7" max="7" width="22.42578125" style="99" bestFit="1" customWidth="1"/>
    <col min="8" max="8" width="18.7109375" style="99" bestFit="1" customWidth="1"/>
    <col min="9" max="9" width="21.28515625" style="99" customWidth="1"/>
    <col min="10" max="10" width="16" style="78" customWidth="1"/>
    <col min="11" max="16384" width="9.140625" style="79"/>
  </cols>
  <sheetData>
    <row r="1" spans="1:10" ht="42" customHeight="1" x14ac:dyDescent="0.25">
      <c r="A1" s="187" t="s">
        <v>587</v>
      </c>
      <c r="B1" s="187"/>
      <c r="C1" s="187"/>
      <c r="D1" s="187"/>
      <c r="E1" s="187"/>
      <c r="F1" s="187"/>
      <c r="G1" s="187"/>
      <c r="H1" s="187"/>
      <c r="I1" s="187"/>
    </row>
    <row r="2" spans="1:10" ht="42" customHeight="1" thickBot="1" x14ac:dyDescent="0.3">
      <c r="A2" s="188" t="s">
        <v>1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28.5" customHeight="1" thickBot="1" x14ac:dyDescent="0.3">
      <c r="A3" s="80" t="s">
        <v>2</v>
      </c>
      <c r="B3" s="80" t="s">
        <v>3</v>
      </c>
      <c r="C3" s="81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3" t="s">
        <v>10</v>
      </c>
      <c r="J3" s="84" t="s">
        <v>11</v>
      </c>
    </row>
    <row r="4" spans="1:10" ht="27.75" customHeight="1" x14ac:dyDescent="0.25">
      <c r="A4" s="85" t="s">
        <v>25</v>
      </c>
      <c r="B4" s="85" t="s">
        <v>26</v>
      </c>
      <c r="C4" s="121">
        <v>127</v>
      </c>
      <c r="D4" s="85" t="s">
        <v>259</v>
      </c>
      <c r="E4" s="85" t="s">
        <v>28</v>
      </c>
      <c r="F4" s="87" t="s">
        <v>29</v>
      </c>
      <c r="G4" s="88" t="s">
        <v>17</v>
      </c>
      <c r="H4" s="88" t="s">
        <v>18</v>
      </c>
      <c r="I4" s="89">
        <v>44480</v>
      </c>
      <c r="J4" s="90" t="s">
        <v>24</v>
      </c>
    </row>
    <row r="5" spans="1:10" ht="27" customHeight="1" x14ac:dyDescent="0.25">
      <c r="A5" s="91" t="s">
        <v>30</v>
      </c>
      <c r="B5" s="91" t="s">
        <v>31</v>
      </c>
      <c r="C5" s="92">
        <v>67</v>
      </c>
      <c r="D5" s="91" t="s">
        <v>21</v>
      </c>
      <c r="E5" s="91" t="s">
        <v>32</v>
      </c>
      <c r="F5" s="93" t="s">
        <v>33</v>
      </c>
      <c r="G5" s="94" t="s">
        <v>17</v>
      </c>
      <c r="H5" s="94" t="s">
        <v>18</v>
      </c>
      <c r="I5" s="95">
        <v>43426</v>
      </c>
      <c r="J5" s="90" t="s">
        <v>24</v>
      </c>
    </row>
    <row r="6" spans="1:10" ht="27" customHeight="1" x14ac:dyDescent="0.25">
      <c r="A6" s="91" t="s">
        <v>34</v>
      </c>
      <c r="B6" s="91" t="s">
        <v>35</v>
      </c>
      <c r="C6" s="92">
        <v>102</v>
      </c>
      <c r="D6" s="91" t="s">
        <v>36</v>
      </c>
      <c r="E6" s="91" t="s">
        <v>37</v>
      </c>
      <c r="F6" s="93" t="s">
        <v>38</v>
      </c>
      <c r="G6" s="94" t="s">
        <v>17</v>
      </c>
      <c r="H6" s="94" t="s">
        <v>18</v>
      </c>
      <c r="I6" s="95">
        <v>43844</v>
      </c>
      <c r="J6" s="90" t="s">
        <v>24</v>
      </c>
    </row>
    <row r="7" spans="1:10" ht="27" customHeight="1" x14ac:dyDescent="0.25">
      <c r="A7" s="91" t="s">
        <v>39</v>
      </c>
      <c r="B7" s="91" t="s">
        <v>40</v>
      </c>
      <c r="C7" s="92">
        <v>91</v>
      </c>
      <c r="D7" s="91" t="s">
        <v>21</v>
      </c>
      <c r="E7" s="91" t="s">
        <v>41</v>
      </c>
      <c r="F7" s="93" t="s">
        <v>42</v>
      </c>
      <c r="G7" s="94" t="s">
        <v>17</v>
      </c>
      <c r="H7" s="94" t="s">
        <v>18</v>
      </c>
      <c r="I7" s="95">
        <v>43678</v>
      </c>
      <c r="J7" s="90" t="s">
        <v>24</v>
      </c>
    </row>
    <row r="8" spans="1:10" ht="27" customHeight="1" x14ac:dyDescent="0.25">
      <c r="A8" s="91" t="s">
        <v>43</v>
      </c>
      <c r="B8" s="91" t="s">
        <v>44</v>
      </c>
      <c r="C8" s="92">
        <v>33</v>
      </c>
      <c r="D8" s="91" t="s">
        <v>21</v>
      </c>
      <c r="E8" s="91" t="s">
        <v>32</v>
      </c>
      <c r="F8" s="93" t="s">
        <v>45</v>
      </c>
      <c r="G8" s="94" t="s">
        <v>17</v>
      </c>
      <c r="H8" s="94" t="s">
        <v>18</v>
      </c>
      <c r="I8" s="95">
        <v>42809</v>
      </c>
      <c r="J8" s="90" t="s">
        <v>24</v>
      </c>
    </row>
    <row r="9" spans="1:10" ht="27" customHeight="1" x14ac:dyDescent="0.25">
      <c r="A9" s="91" t="s">
        <v>46</v>
      </c>
      <c r="B9" s="91" t="s">
        <v>47</v>
      </c>
      <c r="C9" s="92">
        <v>83</v>
      </c>
      <c r="D9" s="91" t="s">
        <v>48</v>
      </c>
      <c r="E9" s="91" t="s">
        <v>49</v>
      </c>
      <c r="F9" s="93" t="s">
        <v>50</v>
      </c>
      <c r="G9" s="94" t="s">
        <v>17</v>
      </c>
      <c r="H9" s="94" t="s">
        <v>18</v>
      </c>
      <c r="I9" s="95">
        <v>43775</v>
      </c>
      <c r="J9" s="90" t="s">
        <v>24</v>
      </c>
    </row>
    <row r="10" spans="1:10" ht="27" customHeight="1" x14ac:dyDescent="0.25">
      <c r="A10" s="91" t="s">
        <v>51</v>
      </c>
      <c r="B10" s="91" t="s">
        <v>52</v>
      </c>
      <c r="C10" s="92">
        <v>97</v>
      </c>
      <c r="D10" s="91" t="s">
        <v>53</v>
      </c>
      <c r="E10" s="91" t="s">
        <v>54</v>
      </c>
      <c r="F10" s="93" t="s">
        <v>38</v>
      </c>
      <c r="G10" s="94" t="s">
        <v>17</v>
      </c>
      <c r="H10" s="94" t="s">
        <v>18</v>
      </c>
      <c r="I10" s="95">
        <v>43724</v>
      </c>
      <c r="J10" s="90" t="s">
        <v>24</v>
      </c>
    </row>
    <row r="11" spans="1:10" ht="27" customHeight="1" x14ac:dyDescent="0.25">
      <c r="A11" s="91" t="s">
        <v>55</v>
      </c>
      <c r="B11" s="91" t="s">
        <v>56</v>
      </c>
      <c r="C11" s="92">
        <v>28</v>
      </c>
      <c r="D11" s="91" t="s">
        <v>21</v>
      </c>
      <c r="E11" s="91" t="s">
        <v>22</v>
      </c>
      <c r="F11" s="93" t="s">
        <v>23</v>
      </c>
      <c r="G11" s="94" t="s">
        <v>17</v>
      </c>
      <c r="H11" s="94" t="s">
        <v>18</v>
      </c>
      <c r="I11" s="95">
        <v>42759</v>
      </c>
      <c r="J11" s="90" t="s">
        <v>24</v>
      </c>
    </row>
    <row r="12" spans="1:10" ht="27" customHeight="1" x14ac:dyDescent="0.25">
      <c r="A12" s="91" t="s">
        <v>57</v>
      </c>
      <c r="B12" s="91" t="s">
        <v>58</v>
      </c>
      <c r="C12" s="92">
        <v>134</v>
      </c>
      <c r="D12" s="91" t="s">
        <v>59</v>
      </c>
      <c r="E12" s="91" t="s">
        <v>60</v>
      </c>
      <c r="F12" s="93" t="s">
        <v>61</v>
      </c>
      <c r="G12" s="94" t="s">
        <v>17</v>
      </c>
      <c r="H12" s="94" t="s">
        <v>18</v>
      </c>
      <c r="I12" s="95">
        <v>44567</v>
      </c>
      <c r="J12" s="90" t="s">
        <v>24</v>
      </c>
    </row>
    <row r="13" spans="1:10" ht="27" customHeight="1" x14ac:dyDescent="0.25">
      <c r="A13" s="91" t="s">
        <v>62</v>
      </c>
      <c r="B13" s="91" t="s">
        <v>63</v>
      </c>
      <c r="C13" s="92">
        <v>87</v>
      </c>
      <c r="D13" s="91" t="s">
        <v>21</v>
      </c>
      <c r="E13" s="91" t="s">
        <v>137</v>
      </c>
      <c r="F13" s="93" t="s">
        <v>16</v>
      </c>
      <c r="G13" s="94" t="s">
        <v>17</v>
      </c>
      <c r="H13" s="94" t="s">
        <v>18</v>
      </c>
      <c r="I13" s="95">
        <v>43684</v>
      </c>
      <c r="J13" s="90" t="s">
        <v>24</v>
      </c>
    </row>
    <row r="14" spans="1:10" ht="27" customHeight="1" x14ac:dyDescent="0.25">
      <c r="A14" s="91" t="s">
        <v>66</v>
      </c>
      <c r="B14" s="91" t="s">
        <v>67</v>
      </c>
      <c r="C14" s="92">
        <v>110</v>
      </c>
      <c r="D14" s="91" t="s">
        <v>68</v>
      </c>
      <c r="E14" s="91" t="s">
        <v>60</v>
      </c>
      <c r="F14" s="93" t="s">
        <v>61</v>
      </c>
      <c r="G14" s="94" t="s">
        <v>17</v>
      </c>
      <c r="H14" s="94" t="s">
        <v>18</v>
      </c>
      <c r="I14" s="95">
        <v>43926</v>
      </c>
      <c r="J14" s="90" t="s">
        <v>24</v>
      </c>
    </row>
    <row r="15" spans="1:10" ht="27" customHeight="1" x14ac:dyDescent="0.25">
      <c r="A15" s="91" t="s">
        <v>193</v>
      </c>
      <c r="B15" s="91" t="s">
        <v>194</v>
      </c>
      <c r="C15" s="92">
        <v>139</v>
      </c>
      <c r="D15" s="91" t="s">
        <v>260</v>
      </c>
      <c r="E15" s="91" t="s">
        <v>41</v>
      </c>
      <c r="F15" s="93" t="s">
        <v>42</v>
      </c>
      <c r="G15" s="94" t="s">
        <v>17</v>
      </c>
      <c r="H15" s="94" t="s">
        <v>205</v>
      </c>
      <c r="I15" s="95">
        <v>44609</v>
      </c>
      <c r="J15" s="90" t="s">
        <v>24</v>
      </c>
    </row>
    <row r="16" spans="1:10" ht="27" customHeight="1" x14ac:dyDescent="0.25">
      <c r="A16" s="91" t="s">
        <v>72</v>
      </c>
      <c r="B16" s="91" t="s">
        <v>73</v>
      </c>
      <c r="C16" s="92">
        <v>107</v>
      </c>
      <c r="D16" s="91" t="s">
        <v>59</v>
      </c>
      <c r="E16" s="91" t="s">
        <v>74</v>
      </c>
      <c r="F16" s="93" t="s">
        <v>50</v>
      </c>
      <c r="G16" s="94" t="s">
        <v>17</v>
      </c>
      <c r="H16" s="94" t="s">
        <v>18</v>
      </c>
      <c r="I16" s="95">
        <v>43986</v>
      </c>
      <c r="J16" s="90" t="s">
        <v>24</v>
      </c>
    </row>
    <row r="17" spans="1:10" ht="26.25" customHeight="1" x14ac:dyDescent="0.25">
      <c r="A17" s="91" t="s">
        <v>78</v>
      </c>
      <c r="B17" s="91" t="s">
        <v>79</v>
      </c>
      <c r="C17" s="92">
        <v>76</v>
      </c>
      <c r="D17" s="91" t="s">
        <v>36</v>
      </c>
      <c r="E17" s="91" t="s">
        <v>32</v>
      </c>
      <c r="F17" s="93" t="s">
        <v>45</v>
      </c>
      <c r="G17" s="94" t="s">
        <v>17</v>
      </c>
      <c r="H17" s="94" t="s">
        <v>18</v>
      </c>
      <c r="I17" s="95">
        <v>43803</v>
      </c>
      <c r="J17" s="90" t="s">
        <v>24</v>
      </c>
    </row>
    <row r="18" spans="1:10" ht="27" customHeight="1" x14ac:dyDescent="0.25">
      <c r="A18" s="91" t="s">
        <v>80</v>
      </c>
      <c r="B18" s="91" t="s">
        <v>81</v>
      </c>
      <c r="C18" s="92">
        <v>101</v>
      </c>
      <c r="D18" s="91" t="s">
        <v>199</v>
      </c>
      <c r="E18" s="91" t="s">
        <v>148</v>
      </c>
      <c r="F18" s="93" t="s">
        <v>65</v>
      </c>
      <c r="G18" s="94" t="s">
        <v>17</v>
      </c>
      <c r="H18" s="94" t="s">
        <v>18</v>
      </c>
      <c r="I18" s="95">
        <v>43843</v>
      </c>
      <c r="J18" s="90" t="s">
        <v>24</v>
      </c>
    </row>
    <row r="19" spans="1:10" ht="27" customHeight="1" x14ac:dyDescent="0.25">
      <c r="A19" s="91" t="s">
        <v>89</v>
      </c>
      <c r="B19" s="91" t="s">
        <v>90</v>
      </c>
      <c r="C19" s="92">
        <v>137</v>
      </c>
      <c r="D19" s="91" t="s">
        <v>91</v>
      </c>
      <c r="E19" s="91" t="s">
        <v>92</v>
      </c>
      <c r="F19" s="93" t="s">
        <v>50</v>
      </c>
      <c r="G19" s="94" t="s">
        <v>17</v>
      </c>
      <c r="H19" s="94" t="s">
        <v>18</v>
      </c>
      <c r="I19" s="95">
        <v>44581</v>
      </c>
      <c r="J19" s="90" t="s">
        <v>24</v>
      </c>
    </row>
    <row r="20" spans="1:10" ht="27" customHeight="1" x14ac:dyDescent="0.25">
      <c r="A20" s="91" t="s">
        <v>93</v>
      </c>
      <c r="B20" s="91" t="s">
        <v>94</v>
      </c>
      <c r="C20" s="92">
        <v>50</v>
      </c>
      <c r="D20" s="91" t="s">
        <v>36</v>
      </c>
      <c r="E20" s="97" t="s">
        <v>41</v>
      </c>
      <c r="F20" s="93" t="s">
        <v>95</v>
      </c>
      <c r="G20" s="94" t="s">
        <v>17</v>
      </c>
      <c r="H20" s="94" t="s">
        <v>18</v>
      </c>
      <c r="I20" s="95">
        <v>42954</v>
      </c>
      <c r="J20" s="90" t="s">
        <v>24</v>
      </c>
    </row>
    <row r="21" spans="1:10" ht="27" customHeight="1" x14ac:dyDescent="0.25">
      <c r="A21" s="91" t="s">
        <v>96</v>
      </c>
      <c r="B21" s="91" t="s">
        <v>97</v>
      </c>
      <c r="C21" s="92">
        <v>27</v>
      </c>
      <c r="D21" s="91" t="s">
        <v>36</v>
      </c>
      <c r="E21" s="91" t="s">
        <v>41</v>
      </c>
      <c r="F21" s="93" t="s">
        <v>95</v>
      </c>
      <c r="G21" s="94" t="s">
        <v>17</v>
      </c>
      <c r="H21" s="94" t="s">
        <v>18</v>
      </c>
      <c r="I21" s="95">
        <v>42725</v>
      </c>
      <c r="J21" s="90" t="s">
        <v>24</v>
      </c>
    </row>
    <row r="22" spans="1:10" ht="27" customHeight="1" x14ac:dyDescent="0.25">
      <c r="A22" s="91" t="s">
        <v>98</v>
      </c>
      <c r="B22" s="91" t="s">
        <v>99</v>
      </c>
      <c r="C22" s="92">
        <v>65</v>
      </c>
      <c r="D22" s="91" t="s">
        <v>14</v>
      </c>
      <c r="E22" s="91" t="s">
        <v>15</v>
      </c>
      <c r="F22" s="93" t="s">
        <v>16</v>
      </c>
      <c r="G22" s="94" t="s">
        <v>17</v>
      </c>
      <c r="H22" s="94" t="s">
        <v>18</v>
      </c>
      <c r="I22" s="95">
        <v>43323</v>
      </c>
      <c r="J22" s="90" t="s">
        <v>24</v>
      </c>
    </row>
    <row r="23" spans="1:10" ht="27" customHeight="1" x14ac:dyDescent="0.25">
      <c r="A23" s="91" t="s">
        <v>100</v>
      </c>
      <c r="B23" s="91" t="s">
        <v>101</v>
      </c>
      <c r="C23" s="92">
        <v>129</v>
      </c>
      <c r="D23" s="91" t="s">
        <v>91</v>
      </c>
      <c r="E23" s="91" t="s">
        <v>92</v>
      </c>
      <c r="F23" s="93" t="s">
        <v>50</v>
      </c>
      <c r="G23" s="94" t="s">
        <v>17</v>
      </c>
      <c r="H23" s="94" t="s">
        <v>18</v>
      </c>
      <c r="I23" s="95">
        <v>44531</v>
      </c>
      <c r="J23" s="90" t="s">
        <v>24</v>
      </c>
    </row>
    <row r="24" spans="1:10" ht="27" customHeight="1" x14ac:dyDescent="0.25">
      <c r="A24" s="91" t="s">
        <v>102</v>
      </c>
      <c r="B24" s="91" t="s">
        <v>103</v>
      </c>
      <c r="C24" s="92">
        <v>106</v>
      </c>
      <c r="D24" s="91" t="s">
        <v>36</v>
      </c>
      <c r="E24" s="91" t="s">
        <v>32</v>
      </c>
      <c r="F24" s="93" t="s">
        <v>104</v>
      </c>
      <c r="G24" s="94" t="s">
        <v>17</v>
      </c>
      <c r="H24" s="94" t="s">
        <v>18</v>
      </c>
      <c r="I24" s="95">
        <v>43986</v>
      </c>
      <c r="J24" s="90" t="s">
        <v>24</v>
      </c>
    </row>
    <row r="25" spans="1:10" ht="27" customHeight="1" x14ac:dyDescent="0.25">
      <c r="A25" s="91" t="s">
        <v>119</v>
      </c>
      <c r="B25" s="91" t="s">
        <v>120</v>
      </c>
      <c r="C25" s="92">
        <v>135</v>
      </c>
      <c r="D25" s="91" t="s">
        <v>21</v>
      </c>
      <c r="E25" s="91" t="s">
        <v>122</v>
      </c>
      <c r="F25" s="93" t="s">
        <v>112</v>
      </c>
      <c r="G25" s="94" t="s">
        <v>17</v>
      </c>
      <c r="H25" s="94" t="s">
        <v>18</v>
      </c>
      <c r="I25" s="95">
        <v>44572</v>
      </c>
      <c r="J25" s="90" t="s">
        <v>24</v>
      </c>
    </row>
    <row r="26" spans="1:10" ht="27" customHeight="1" x14ac:dyDescent="0.25">
      <c r="A26" s="91" t="s">
        <v>123</v>
      </c>
      <c r="B26" s="91" t="s">
        <v>124</v>
      </c>
      <c r="C26" s="92">
        <v>53</v>
      </c>
      <c r="D26" s="91" t="s">
        <v>53</v>
      </c>
      <c r="E26" s="91" t="s">
        <v>125</v>
      </c>
      <c r="F26" s="93" t="s">
        <v>50</v>
      </c>
      <c r="G26" s="94" t="s">
        <v>17</v>
      </c>
      <c r="H26" s="94" t="s">
        <v>18</v>
      </c>
      <c r="I26" s="95">
        <v>43034</v>
      </c>
      <c r="J26" s="90" t="s">
        <v>24</v>
      </c>
    </row>
    <row r="27" spans="1:10" ht="27" customHeight="1" x14ac:dyDescent="0.25">
      <c r="A27" s="91" t="s">
        <v>131</v>
      </c>
      <c r="B27" s="91" t="s">
        <v>132</v>
      </c>
      <c r="C27" s="92">
        <v>120</v>
      </c>
      <c r="D27" s="91" t="s">
        <v>21</v>
      </c>
      <c r="E27" s="91" t="s">
        <v>64</v>
      </c>
      <c r="F27" s="93" t="s">
        <v>133</v>
      </c>
      <c r="G27" s="94" t="s">
        <v>17</v>
      </c>
      <c r="H27" s="94" t="s">
        <v>18</v>
      </c>
      <c r="I27" s="95">
        <v>44392</v>
      </c>
      <c r="J27" s="90" t="s">
        <v>24</v>
      </c>
    </row>
    <row r="28" spans="1:10" ht="27" customHeight="1" x14ac:dyDescent="0.25">
      <c r="A28" s="91" t="s">
        <v>138</v>
      </c>
      <c r="B28" s="91" t="s">
        <v>139</v>
      </c>
      <c r="C28" s="92">
        <v>49</v>
      </c>
      <c r="D28" s="91" t="s">
        <v>36</v>
      </c>
      <c r="E28" s="91" t="s">
        <v>41</v>
      </c>
      <c r="F28" s="93" t="s">
        <v>42</v>
      </c>
      <c r="G28" s="94" t="s">
        <v>17</v>
      </c>
      <c r="H28" s="94" t="s">
        <v>18</v>
      </c>
      <c r="I28" s="95">
        <v>42948</v>
      </c>
      <c r="J28" s="90" t="s">
        <v>24</v>
      </c>
    </row>
    <row r="29" spans="1:10" ht="27" customHeight="1" x14ac:dyDescent="0.25">
      <c r="A29" s="91" t="s">
        <v>207</v>
      </c>
      <c r="B29" s="91" t="s">
        <v>208</v>
      </c>
      <c r="C29" s="92">
        <v>142</v>
      </c>
      <c r="D29" s="91" t="s">
        <v>209</v>
      </c>
      <c r="E29" s="91" t="s">
        <v>137</v>
      </c>
      <c r="F29" s="93" t="s">
        <v>16</v>
      </c>
      <c r="G29" s="94" t="s">
        <v>17</v>
      </c>
      <c r="H29" s="94" t="s">
        <v>18</v>
      </c>
      <c r="I29" s="95">
        <v>44655</v>
      </c>
      <c r="J29" s="90" t="s">
        <v>24</v>
      </c>
    </row>
    <row r="30" spans="1:10" ht="27" customHeight="1" x14ac:dyDescent="0.25">
      <c r="A30" s="91" t="s">
        <v>197</v>
      </c>
      <c r="B30" s="91" t="s">
        <v>198</v>
      </c>
      <c r="C30" s="92">
        <v>140</v>
      </c>
      <c r="D30" s="91" t="s">
        <v>199</v>
      </c>
      <c r="E30" s="91" t="s">
        <v>200</v>
      </c>
      <c r="F30" s="93" t="s">
        <v>61</v>
      </c>
      <c r="G30" s="94" t="s">
        <v>17</v>
      </c>
      <c r="H30" s="94" t="s">
        <v>18</v>
      </c>
      <c r="I30" s="95">
        <v>44623</v>
      </c>
      <c r="J30" s="90" t="s">
        <v>24</v>
      </c>
    </row>
    <row r="31" spans="1:10" ht="27" customHeight="1" x14ac:dyDescent="0.25">
      <c r="A31" s="91" t="s">
        <v>140</v>
      </c>
      <c r="B31" s="91" t="s">
        <v>141</v>
      </c>
      <c r="C31" s="92">
        <v>128</v>
      </c>
      <c r="D31" s="91" t="s">
        <v>86</v>
      </c>
      <c r="E31" s="91" t="s">
        <v>87</v>
      </c>
      <c r="F31" s="93" t="s">
        <v>61</v>
      </c>
      <c r="G31" s="94" t="s">
        <v>17</v>
      </c>
      <c r="H31" s="94" t="s">
        <v>88</v>
      </c>
      <c r="I31" s="95">
        <v>44522</v>
      </c>
      <c r="J31" s="90" t="s">
        <v>24</v>
      </c>
    </row>
    <row r="32" spans="1:10" ht="27" customHeight="1" x14ac:dyDescent="0.25">
      <c r="A32" s="91" t="s">
        <v>219</v>
      </c>
      <c r="B32" s="91" t="s">
        <v>220</v>
      </c>
      <c r="C32" s="92">
        <v>146</v>
      </c>
      <c r="D32" s="91" t="s">
        <v>261</v>
      </c>
      <c r="E32" s="91" t="s">
        <v>28</v>
      </c>
      <c r="F32" s="93" t="s">
        <v>221</v>
      </c>
      <c r="G32" s="94" t="s">
        <v>17</v>
      </c>
      <c r="H32" s="94" t="s">
        <v>222</v>
      </c>
      <c r="I32" s="95">
        <v>44346</v>
      </c>
      <c r="J32" s="90" t="s">
        <v>24</v>
      </c>
    </row>
    <row r="33" spans="1:10" ht="27" customHeight="1" x14ac:dyDescent="0.25">
      <c r="A33" s="91" t="s">
        <v>142</v>
      </c>
      <c r="B33" s="91" t="s">
        <v>143</v>
      </c>
      <c r="C33" s="92">
        <v>138</v>
      </c>
      <c r="D33" s="91" t="s">
        <v>144</v>
      </c>
      <c r="E33" s="91" t="s">
        <v>145</v>
      </c>
      <c r="F33" s="93" t="s">
        <v>104</v>
      </c>
      <c r="G33" s="94" t="s">
        <v>17</v>
      </c>
      <c r="H33" s="94" t="s">
        <v>18</v>
      </c>
      <c r="I33" s="95">
        <v>44582</v>
      </c>
      <c r="J33" s="90" t="s">
        <v>24</v>
      </c>
    </row>
    <row r="34" spans="1:10" ht="27" customHeight="1" x14ac:dyDescent="0.25">
      <c r="A34" s="91" t="s">
        <v>146</v>
      </c>
      <c r="B34" s="91" t="s">
        <v>147</v>
      </c>
      <c r="C34" s="92">
        <v>80</v>
      </c>
      <c r="D34" s="91" t="s">
        <v>246</v>
      </c>
      <c r="E34" s="91" t="s">
        <v>246</v>
      </c>
      <c r="F34" s="93" t="s">
        <v>50</v>
      </c>
      <c r="G34" s="94" t="s">
        <v>17</v>
      </c>
      <c r="H34" s="94" t="s">
        <v>18</v>
      </c>
      <c r="I34" s="95">
        <v>43713</v>
      </c>
      <c r="J34" s="90" t="s">
        <v>24</v>
      </c>
    </row>
    <row r="35" spans="1:10" ht="27" customHeight="1" x14ac:dyDescent="0.25">
      <c r="A35" s="91" t="s">
        <v>149</v>
      </c>
      <c r="B35" s="91" t="s">
        <v>150</v>
      </c>
      <c r="C35" s="92">
        <v>36</v>
      </c>
      <c r="D35" s="91" t="s">
        <v>36</v>
      </c>
      <c r="E35" s="91" t="s">
        <v>41</v>
      </c>
      <c r="F35" s="93" t="s">
        <v>95</v>
      </c>
      <c r="G35" s="94" t="s">
        <v>17</v>
      </c>
      <c r="H35" s="94" t="s">
        <v>18</v>
      </c>
      <c r="I35" s="95">
        <v>42829</v>
      </c>
      <c r="J35" s="90" t="s">
        <v>24</v>
      </c>
    </row>
    <row r="36" spans="1:10" ht="27" customHeight="1" x14ac:dyDescent="0.25">
      <c r="A36" s="91" t="s">
        <v>154</v>
      </c>
      <c r="B36" s="91" t="s">
        <v>155</v>
      </c>
      <c r="C36" s="92">
        <v>42</v>
      </c>
      <c r="D36" s="91" t="s">
        <v>36</v>
      </c>
      <c r="E36" s="97" t="s">
        <v>41</v>
      </c>
      <c r="F36" s="93" t="s">
        <v>95</v>
      </c>
      <c r="G36" s="94" t="s">
        <v>17</v>
      </c>
      <c r="H36" s="94" t="s">
        <v>18</v>
      </c>
      <c r="I36" s="95">
        <v>42926</v>
      </c>
      <c r="J36" s="90" t="s">
        <v>24</v>
      </c>
    </row>
    <row r="37" spans="1:10" ht="27" customHeight="1" x14ac:dyDescent="0.25">
      <c r="A37" s="91" t="s">
        <v>156</v>
      </c>
      <c r="B37" s="91" t="s">
        <v>157</v>
      </c>
      <c r="C37" s="92">
        <v>122</v>
      </c>
      <c r="D37" s="91" t="s">
        <v>53</v>
      </c>
      <c r="E37" s="91" t="s">
        <v>158</v>
      </c>
      <c r="F37" s="93" t="s">
        <v>50</v>
      </c>
      <c r="G37" s="94" t="s">
        <v>17</v>
      </c>
      <c r="H37" s="94" t="s">
        <v>18</v>
      </c>
      <c r="I37" s="95">
        <v>44397</v>
      </c>
      <c r="J37" s="90" t="s">
        <v>24</v>
      </c>
    </row>
    <row r="38" spans="1:10" ht="27" customHeight="1" x14ac:dyDescent="0.25">
      <c r="A38" s="91" t="s">
        <v>159</v>
      </c>
      <c r="B38" s="91" t="s">
        <v>160</v>
      </c>
      <c r="C38" s="92">
        <v>136</v>
      </c>
      <c r="D38" s="91" t="s">
        <v>161</v>
      </c>
      <c r="E38" s="91" t="s">
        <v>223</v>
      </c>
      <c r="F38" s="93" t="s">
        <v>16</v>
      </c>
      <c r="G38" s="94" t="s">
        <v>17</v>
      </c>
      <c r="H38" s="94" t="s">
        <v>18</v>
      </c>
      <c r="I38" s="95">
        <v>44579</v>
      </c>
      <c r="J38" s="90" t="s">
        <v>24</v>
      </c>
    </row>
    <row r="39" spans="1:10" ht="27" customHeight="1" x14ac:dyDescent="0.25">
      <c r="A39" s="91" t="s">
        <v>224</v>
      </c>
      <c r="B39" s="91" t="s">
        <v>225</v>
      </c>
      <c r="C39" s="92">
        <v>145</v>
      </c>
      <c r="D39" s="91" t="s">
        <v>261</v>
      </c>
      <c r="E39" s="91" t="s">
        <v>28</v>
      </c>
      <c r="F39" s="93" t="s">
        <v>61</v>
      </c>
      <c r="G39" s="94" t="s">
        <v>17</v>
      </c>
      <c r="H39" s="94" t="s">
        <v>18</v>
      </c>
      <c r="I39" s="95">
        <v>44690</v>
      </c>
      <c r="J39" s="90" t="s">
        <v>24</v>
      </c>
    </row>
    <row r="40" spans="1:10" ht="27" customHeight="1" x14ac:dyDescent="0.25">
      <c r="A40" s="91" t="s">
        <v>164</v>
      </c>
      <c r="B40" s="91" t="s">
        <v>165</v>
      </c>
      <c r="C40" s="92">
        <v>58</v>
      </c>
      <c r="D40" s="91" t="s">
        <v>36</v>
      </c>
      <c r="E40" s="91" t="s">
        <v>32</v>
      </c>
      <c r="F40" s="93" t="s">
        <v>33</v>
      </c>
      <c r="G40" s="94" t="s">
        <v>17</v>
      </c>
      <c r="H40" s="94" t="s">
        <v>18</v>
      </c>
      <c r="I40" s="95">
        <v>44566</v>
      </c>
      <c r="J40" s="90" t="s">
        <v>24</v>
      </c>
    </row>
    <row r="41" spans="1:10" ht="27" customHeight="1" x14ac:dyDescent="0.25">
      <c r="A41" s="91" t="s">
        <v>201</v>
      </c>
      <c r="B41" s="91" t="s">
        <v>202</v>
      </c>
      <c r="C41" s="92">
        <v>141</v>
      </c>
      <c r="D41" s="91" t="s">
        <v>203</v>
      </c>
      <c r="E41" s="91" t="s">
        <v>255</v>
      </c>
      <c r="F41" s="93" t="s">
        <v>133</v>
      </c>
      <c r="G41" s="94" t="s">
        <v>17</v>
      </c>
      <c r="H41" s="94" t="s">
        <v>205</v>
      </c>
      <c r="I41" s="95">
        <v>44638</v>
      </c>
      <c r="J41" s="90" t="s">
        <v>24</v>
      </c>
    </row>
    <row r="42" spans="1:10" ht="27" customHeight="1" x14ac:dyDescent="0.25">
      <c r="A42" s="91" t="s">
        <v>166</v>
      </c>
      <c r="B42" s="91" t="s">
        <v>167</v>
      </c>
      <c r="C42" s="92">
        <v>133</v>
      </c>
      <c r="D42" s="91" t="s">
        <v>168</v>
      </c>
      <c r="E42" s="91" t="s">
        <v>169</v>
      </c>
      <c r="F42" s="93" t="s">
        <v>112</v>
      </c>
      <c r="G42" s="94" t="s">
        <v>17</v>
      </c>
      <c r="H42" s="94" t="s">
        <v>18</v>
      </c>
      <c r="I42" s="95">
        <v>44566</v>
      </c>
      <c r="J42" s="90" t="s">
        <v>24</v>
      </c>
    </row>
    <row r="43" spans="1:10" ht="27" customHeight="1" x14ac:dyDescent="0.25">
      <c r="A43" s="91" t="s">
        <v>170</v>
      </c>
      <c r="B43" s="91" t="s">
        <v>171</v>
      </c>
      <c r="C43" s="92">
        <v>43</v>
      </c>
      <c r="D43" s="91" t="s">
        <v>36</v>
      </c>
      <c r="E43" s="91" t="s">
        <v>137</v>
      </c>
      <c r="F43" s="93" t="s">
        <v>16</v>
      </c>
      <c r="G43" s="94" t="s">
        <v>17</v>
      </c>
      <c r="H43" s="94" t="s">
        <v>18</v>
      </c>
      <c r="I43" s="95">
        <v>42928</v>
      </c>
      <c r="J43" s="90" t="s">
        <v>24</v>
      </c>
    </row>
    <row r="44" spans="1:10" ht="27" customHeight="1" x14ac:dyDescent="0.25">
      <c r="A44" s="91" t="s">
        <v>172</v>
      </c>
      <c r="B44" s="91" t="s">
        <v>173</v>
      </c>
      <c r="C44" s="92">
        <v>73</v>
      </c>
      <c r="D44" s="91" t="s">
        <v>36</v>
      </c>
      <c r="E44" s="91" t="s">
        <v>32</v>
      </c>
      <c r="F44" s="93" t="s">
        <v>104</v>
      </c>
      <c r="G44" s="94" t="s">
        <v>17</v>
      </c>
      <c r="H44" s="94" t="s">
        <v>18</v>
      </c>
      <c r="I44" s="95">
        <v>43742</v>
      </c>
      <c r="J44" s="90" t="s">
        <v>24</v>
      </c>
    </row>
    <row r="45" spans="1:10" ht="15.75" thickBot="1" x14ac:dyDescent="0.3">
      <c r="A45" s="98"/>
    </row>
    <row r="46" spans="1:10" ht="42" customHeight="1" thickBot="1" x14ac:dyDescent="0.3">
      <c r="A46" s="189" t="s">
        <v>195</v>
      </c>
      <c r="B46" s="190"/>
      <c r="C46" s="190"/>
      <c r="D46" s="190"/>
      <c r="E46" s="190"/>
      <c r="F46" s="190"/>
      <c r="G46" s="191"/>
      <c r="H46" s="100"/>
      <c r="I46" s="100"/>
    </row>
    <row r="47" spans="1:10" ht="28.5" customHeight="1" x14ac:dyDescent="0.25">
      <c r="A47" s="101" t="s">
        <v>2</v>
      </c>
      <c r="B47" s="101" t="s">
        <v>3</v>
      </c>
      <c r="C47" s="101" t="s">
        <v>4</v>
      </c>
      <c r="D47" s="101" t="s">
        <v>5</v>
      </c>
      <c r="E47" s="101" t="s">
        <v>7</v>
      </c>
      <c r="F47" s="101" t="s">
        <v>8</v>
      </c>
      <c r="G47" s="102" t="s">
        <v>175</v>
      </c>
      <c r="H47" s="103"/>
    </row>
    <row r="48" spans="1:10" ht="27" customHeight="1" x14ac:dyDescent="0.25">
      <c r="A48" s="91" t="s">
        <v>216</v>
      </c>
      <c r="B48" s="91" t="s">
        <v>217</v>
      </c>
      <c r="C48" s="92">
        <v>143</v>
      </c>
      <c r="D48" s="91" t="s">
        <v>178</v>
      </c>
      <c r="E48" s="93" t="s">
        <v>50</v>
      </c>
      <c r="F48" s="94" t="s">
        <v>179</v>
      </c>
      <c r="G48" s="104">
        <v>44663</v>
      </c>
      <c r="H48" s="105"/>
    </row>
    <row r="49" spans="1:8" ht="45.75" customHeight="1" x14ac:dyDescent="0.25">
      <c r="A49" s="93" t="s">
        <v>180</v>
      </c>
      <c r="B49" s="93" t="s">
        <v>181</v>
      </c>
      <c r="C49" s="94" t="s">
        <v>24</v>
      </c>
      <c r="D49" s="93" t="s">
        <v>182</v>
      </c>
      <c r="E49" s="93" t="s">
        <v>183</v>
      </c>
      <c r="F49" s="94" t="s">
        <v>184</v>
      </c>
      <c r="G49" s="106">
        <v>43948</v>
      </c>
      <c r="H49" s="107"/>
    </row>
    <row r="50" spans="1:8" ht="31.5" customHeight="1" x14ac:dyDescent="0.25">
      <c r="A50" s="91" t="s">
        <v>185</v>
      </c>
      <c r="B50" s="91" t="s">
        <v>186</v>
      </c>
      <c r="C50" s="92">
        <v>132</v>
      </c>
      <c r="D50" s="91" t="s">
        <v>187</v>
      </c>
      <c r="E50" s="93" t="s">
        <v>112</v>
      </c>
      <c r="F50" s="94" t="s">
        <v>179</v>
      </c>
      <c r="G50" s="104">
        <v>44532</v>
      </c>
      <c r="H50" s="105"/>
    </row>
    <row r="51" spans="1:8" ht="31.5" customHeight="1" x14ac:dyDescent="0.25">
      <c r="A51" s="91" t="s">
        <v>188</v>
      </c>
      <c r="B51" s="91" t="s">
        <v>189</v>
      </c>
      <c r="C51" s="92">
        <v>131</v>
      </c>
      <c r="D51" s="91" t="s">
        <v>190</v>
      </c>
      <c r="E51" s="93" t="s">
        <v>191</v>
      </c>
      <c r="F51" s="94" t="s">
        <v>179</v>
      </c>
      <c r="G51" s="104">
        <v>44532</v>
      </c>
      <c r="H51" s="105"/>
    </row>
  </sheetData>
  <mergeCells count="3">
    <mergeCell ref="A1:I1"/>
    <mergeCell ref="A2:J2"/>
    <mergeCell ref="A46:G4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3" workbookViewId="0">
      <selection sqref="A1:XFD1048576"/>
    </sheetView>
  </sheetViews>
  <sheetFormatPr defaultRowHeight="15" x14ac:dyDescent="0.25"/>
  <cols>
    <col min="1" max="1" width="43.28515625" style="79" customWidth="1"/>
    <col min="2" max="2" width="15.5703125" style="79" bestFit="1" customWidth="1"/>
    <col min="3" max="3" width="15.5703125" style="79" customWidth="1"/>
    <col min="4" max="4" width="44.7109375" style="79" bestFit="1" customWidth="1"/>
    <col min="5" max="5" width="44.42578125" style="79" bestFit="1" customWidth="1"/>
    <col min="6" max="6" width="42.42578125" style="79" customWidth="1"/>
    <col min="7" max="7" width="22.42578125" style="99" bestFit="1" customWidth="1"/>
    <col min="8" max="8" width="18.7109375" style="99" bestFit="1" customWidth="1"/>
    <col min="9" max="9" width="21.28515625" style="99" customWidth="1"/>
    <col min="10" max="16384" width="9.140625" style="79"/>
  </cols>
  <sheetData>
    <row r="1" spans="1:9" ht="42" customHeight="1" x14ac:dyDescent="0.25">
      <c r="A1" s="187" t="s">
        <v>596</v>
      </c>
      <c r="B1" s="187"/>
      <c r="C1" s="187"/>
      <c r="D1" s="187"/>
      <c r="E1" s="187"/>
      <c r="F1" s="187"/>
      <c r="G1" s="187"/>
      <c r="H1" s="187"/>
      <c r="I1" s="187"/>
    </row>
    <row r="2" spans="1:9" ht="42" customHeight="1" thickBot="1" x14ac:dyDescent="0.3">
      <c r="A2" s="188" t="s">
        <v>1</v>
      </c>
      <c r="B2" s="187"/>
      <c r="C2" s="187"/>
      <c r="D2" s="187"/>
      <c r="E2" s="187"/>
      <c r="F2" s="187"/>
      <c r="G2" s="187"/>
      <c r="H2" s="187"/>
      <c r="I2" s="187"/>
    </row>
    <row r="3" spans="1:9" ht="28.5" customHeight="1" thickBot="1" x14ac:dyDescent="0.3">
      <c r="A3" s="80" t="s">
        <v>2</v>
      </c>
      <c r="B3" s="80" t="s">
        <v>3</v>
      </c>
      <c r="C3" s="81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3" t="s">
        <v>10</v>
      </c>
    </row>
    <row r="4" spans="1:9" ht="27.75" customHeight="1" x14ac:dyDescent="0.25">
      <c r="A4" s="85" t="s">
        <v>25</v>
      </c>
      <c r="B4" s="85" t="s">
        <v>26</v>
      </c>
      <c r="C4" s="163">
        <v>127</v>
      </c>
      <c r="D4" s="85" t="s">
        <v>259</v>
      </c>
      <c r="E4" s="85" t="s">
        <v>28</v>
      </c>
      <c r="F4" s="87" t="s">
        <v>29</v>
      </c>
      <c r="G4" s="88" t="s">
        <v>17</v>
      </c>
      <c r="H4" s="88" t="s">
        <v>18</v>
      </c>
      <c r="I4" s="89">
        <v>44480</v>
      </c>
    </row>
    <row r="5" spans="1:9" ht="27" customHeight="1" x14ac:dyDescent="0.25">
      <c r="A5" s="91" t="s">
        <v>30</v>
      </c>
      <c r="B5" s="91" t="s">
        <v>31</v>
      </c>
      <c r="C5" s="92">
        <v>67</v>
      </c>
      <c r="D5" s="91" t="s">
        <v>21</v>
      </c>
      <c r="E5" s="91" t="s">
        <v>32</v>
      </c>
      <c r="F5" s="93" t="s">
        <v>33</v>
      </c>
      <c r="G5" s="94" t="s">
        <v>17</v>
      </c>
      <c r="H5" s="94" t="s">
        <v>18</v>
      </c>
      <c r="I5" s="95">
        <v>43426</v>
      </c>
    </row>
    <row r="6" spans="1:9" ht="27" customHeight="1" x14ac:dyDescent="0.25">
      <c r="A6" s="91" t="s">
        <v>34</v>
      </c>
      <c r="B6" s="91" t="s">
        <v>35</v>
      </c>
      <c r="C6" s="92">
        <v>102</v>
      </c>
      <c r="D6" s="91" t="s">
        <v>36</v>
      </c>
      <c r="E6" s="91" t="s">
        <v>37</v>
      </c>
      <c r="F6" s="93" t="s">
        <v>38</v>
      </c>
      <c r="G6" s="94" t="s">
        <v>17</v>
      </c>
      <c r="H6" s="94" t="s">
        <v>18</v>
      </c>
      <c r="I6" s="95">
        <v>43844</v>
      </c>
    </row>
    <row r="7" spans="1:9" ht="27" customHeight="1" x14ac:dyDescent="0.25">
      <c r="A7" s="91" t="s">
        <v>39</v>
      </c>
      <c r="B7" s="91" t="s">
        <v>40</v>
      </c>
      <c r="C7" s="92">
        <v>91</v>
      </c>
      <c r="D7" s="91" t="s">
        <v>21</v>
      </c>
      <c r="E7" s="91" t="s">
        <v>41</v>
      </c>
      <c r="F7" s="93" t="s">
        <v>42</v>
      </c>
      <c r="G7" s="94" t="s">
        <v>17</v>
      </c>
      <c r="H7" s="94" t="s">
        <v>18</v>
      </c>
      <c r="I7" s="95">
        <v>43678</v>
      </c>
    </row>
    <row r="8" spans="1:9" ht="27" customHeight="1" x14ac:dyDescent="0.25">
      <c r="A8" s="91" t="s">
        <v>43</v>
      </c>
      <c r="B8" s="91" t="s">
        <v>44</v>
      </c>
      <c r="C8" s="92">
        <v>33</v>
      </c>
      <c r="D8" s="91" t="s">
        <v>21</v>
      </c>
      <c r="E8" s="91" t="s">
        <v>32</v>
      </c>
      <c r="F8" s="93" t="s">
        <v>45</v>
      </c>
      <c r="G8" s="94" t="s">
        <v>17</v>
      </c>
      <c r="H8" s="94" t="s">
        <v>18</v>
      </c>
      <c r="I8" s="95">
        <v>42809</v>
      </c>
    </row>
    <row r="9" spans="1:9" ht="27" customHeight="1" x14ac:dyDescent="0.25">
      <c r="A9" s="91" t="s">
        <v>46</v>
      </c>
      <c r="B9" s="91" t="s">
        <v>47</v>
      </c>
      <c r="C9" s="92">
        <v>83</v>
      </c>
      <c r="D9" s="91" t="s">
        <v>48</v>
      </c>
      <c r="E9" s="91" t="s">
        <v>49</v>
      </c>
      <c r="F9" s="93" t="s">
        <v>50</v>
      </c>
      <c r="G9" s="94" t="s">
        <v>17</v>
      </c>
      <c r="H9" s="94" t="s">
        <v>18</v>
      </c>
      <c r="I9" s="95">
        <v>43775</v>
      </c>
    </row>
    <row r="10" spans="1:9" ht="27" customHeight="1" x14ac:dyDescent="0.25">
      <c r="A10" s="91" t="s">
        <v>51</v>
      </c>
      <c r="B10" s="91" t="s">
        <v>52</v>
      </c>
      <c r="C10" s="92">
        <v>97</v>
      </c>
      <c r="D10" s="91" t="s">
        <v>53</v>
      </c>
      <c r="E10" s="91" t="s">
        <v>54</v>
      </c>
      <c r="F10" s="93" t="s">
        <v>38</v>
      </c>
      <c r="G10" s="94" t="s">
        <v>17</v>
      </c>
      <c r="H10" s="94" t="s">
        <v>18</v>
      </c>
      <c r="I10" s="95">
        <v>43724</v>
      </c>
    </row>
    <row r="11" spans="1:9" ht="27" customHeight="1" x14ac:dyDescent="0.25">
      <c r="A11" s="91" t="s">
        <v>55</v>
      </c>
      <c r="B11" s="91" t="s">
        <v>56</v>
      </c>
      <c r="C11" s="92">
        <v>28</v>
      </c>
      <c r="D11" s="91" t="s">
        <v>21</v>
      </c>
      <c r="E11" s="91" t="s">
        <v>22</v>
      </c>
      <c r="F11" s="93" t="s">
        <v>23</v>
      </c>
      <c r="G11" s="94" t="s">
        <v>17</v>
      </c>
      <c r="H11" s="94" t="s">
        <v>18</v>
      </c>
      <c r="I11" s="95">
        <v>42759</v>
      </c>
    </row>
    <row r="12" spans="1:9" ht="27" customHeight="1" x14ac:dyDescent="0.25">
      <c r="A12" s="91" t="s">
        <v>57</v>
      </c>
      <c r="B12" s="91" t="s">
        <v>58</v>
      </c>
      <c r="C12" s="92">
        <v>134</v>
      </c>
      <c r="D12" s="91" t="s">
        <v>59</v>
      </c>
      <c r="E12" s="91" t="s">
        <v>60</v>
      </c>
      <c r="F12" s="93" t="s">
        <v>61</v>
      </c>
      <c r="G12" s="94" t="s">
        <v>17</v>
      </c>
      <c r="H12" s="94" t="s">
        <v>18</v>
      </c>
      <c r="I12" s="95">
        <v>44567</v>
      </c>
    </row>
    <row r="13" spans="1:9" ht="27" customHeight="1" x14ac:dyDescent="0.25">
      <c r="A13" s="91" t="s">
        <v>62</v>
      </c>
      <c r="B13" s="91" t="s">
        <v>63</v>
      </c>
      <c r="C13" s="92">
        <v>87</v>
      </c>
      <c r="D13" s="91" t="s">
        <v>21</v>
      </c>
      <c r="E13" s="91" t="s">
        <v>137</v>
      </c>
      <c r="F13" s="93" t="s">
        <v>16</v>
      </c>
      <c r="G13" s="94" t="s">
        <v>17</v>
      </c>
      <c r="H13" s="94" t="s">
        <v>18</v>
      </c>
      <c r="I13" s="95">
        <v>43684</v>
      </c>
    </row>
    <row r="14" spans="1:9" ht="27" customHeight="1" x14ac:dyDescent="0.25">
      <c r="A14" s="91" t="s">
        <v>66</v>
      </c>
      <c r="B14" s="91" t="s">
        <v>67</v>
      </c>
      <c r="C14" s="92">
        <v>110</v>
      </c>
      <c r="D14" s="91" t="s">
        <v>68</v>
      </c>
      <c r="E14" s="91" t="s">
        <v>60</v>
      </c>
      <c r="F14" s="93" t="s">
        <v>61</v>
      </c>
      <c r="G14" s="94" t="s">
        <v>17</v>
      </c>
      <c r="H14" s="94" t="s">
        <v>18</v>
      </c>
      <c r="I14" s="95">
        <v>43926</v>
      </c>
    </row>
    <row r="15" spans="1:9" ht="27" customHeight="1" x14ac:dyDescent="0.25">
      <c r="A15" s="91" t="s">
        <v>193</v>
      </c>
      <c r="B15" s="91" t="s">
        <v>194</v>
      </c>
      <c r="C15" s="92">
        <v>139</v>
      </c>
      <c r="D15" s="91" t="s">
        <v>260</v>
      </c>
      <c r="E15" s="91" t="s">
        <v>41</v>
      </c>
      <c r="F15" s="93" t="s">
        <v>42</v>
      </c>
      <c r="G15" s="94" t="s">
        <v>17</v>
      </c>
      <c r="H15" s="94" t="s">
        <v>205</v>
      </c>
      <c r="I15" s="95">
        <v>44609</v>
      </c>
    </row>
    <row r="16" spans="1:9" ht="27" customHeight="1" x14ac:dyDescent="0.25">
      <c r="A16" s="91" t="s">
        <v>72</v>
      </c>
      <c r="B16" s="91" t="s">
        <v>73</v>
      </c>
      <c r="C16" s="92">
        <v>107</v>
      </c>
      <c r="D16" s="91" t="s">
        <v>59</v>
      </c>
      <c r="E16" s="91" t="s">
        <v>74</v>
      </c>
      <c r="F16" s="93" t="s">
        <v>50</v>
      </c>
      <c r="G16" s="94" t="s">
        <v>17</v>
      </c>
      <c r="H16" s="94" t="s">
        <v>18</v>
      </c>
      <c r="I16" s="95">
        <v>43986</v>
      </c>
    </row>
    <row r="17" spans="1:9" ht="26.25" customHeight="1" x14ac:dyDescent="0.25">
      <c r="A17" s="91" t="s">
        <v>78</v>
      </c>
      <c r="B17" s="91" t="s">
        <v>79</v>
      </c>
      <c r="C17" s="92">
        <v>76</v>
      </c>
      <c r="D17" s="91" t="s">
        <v>36</v>
      </c>
      <c r="E17" s="91" t="s">
        <v>32</v>
      </c>
      <c r="F17" s="93" t="s">
        <v>45</v>
      </c>
      <c r="G17" s="94" t="s">
        <v>17</v>
      </c>
      <c r="H17" s="94" t="s">
        <v>18</v>
      </c>
      <c r="I17" s="95">
        <v>43803</v>
      </c>
    </row>
    <row r="18" spans="1:9" ht="27" customHeight="1" x14ac:dyDescent="0.25">
      <c r="A18" s="91" t="s">
        <v>80</v>
      </c>
      <c r="B18" s="91" t="s">
        <v>81</v>
      </c>
      <c r="C18" s="92">
        <v>101</v>
      </c>
      <c r="D18" s="91" t="s">
        <v>199</v>
      </c>
      <c r="E18" s="91" t="s">
        <v>148</v>
      </c>
      <c r="F18" s="93" t="s">
        <v>65</v>
      </c>
      <c r="G18" s="94" t="s">
        <v>17</v>
      </c>
      <c r="H18" s="94" t="s">
        <v>18</v>
      </c>
      <c r="I18" s="95">
        <v>43843</v>
      </c>
    </row>
    <row r="19" spans="1:9" ht="27" customHeight="1" x14ac:dyDescent="0.25">
      <c r="A19" s="91" t="s">
        <v>89</v>
      </c>
      <c r="B19" s="91" t="s">
        <v>90</v>
      </c>
      <c r="C19" s="92">
        <v>137</v>
      </c>
      <c r="D19" s="91" t="s">
        <v>91</v>
      </c>
      <c r="E19" s="91" t="s">
        <v>92</v>
      </c>
      <c r="F19" s="93" t="s">
        <v>50</v>
      </c>
      <c r="G19" s="94" t="s">
        <v>17</v>
      </c>
      <c r="H19" s="94" t="s">
        <v>18</v>
      </c>
      <c r="I19" s="95">
        <v>44581</v>
      </c>
    </row>
    <row r="20" spans="1:9" ht="27" customHeight="1" x14ac:dyDescent="0.25">
      <c r="A20" s="91" t="s">
        <v>93</v>
      </c>
      <c r="B20" s="91" t="s">
        <v>94</v>
      </c>
      <c r="C20" s="92">
        <v>50</v>
      </c>
      <c r="D20" s="91" t="s">
        <v>36</v>
      </c>
      <c r="E20" s="97" t="s">
        <v>41</v>
      </c>
      <c r="F20" s="93" t="s">
        <v>95</v>
      </c>
      <c r="G20" s="94" t="s">
        <v>17</v>
      </c>
      <c r="H20" s="94" t="s">
        <v>18</v>
      </c>
      <c r="I20" s="95">
        <v>42954</v>
      </c>
    </row>
    <row r="21" spans="1:9" ht="27" customHeight="1" x14ac:dyDescent="0.25">
      <c r="A21" s="91" t="s">
        <v>96</v>
      </c>
      <c r="B21" s="91" t="s">
        <v>97</v>
      </c>
      <c r="C21" s="92">
        <v>27</v>
      </c>
      <c r="D21" s="91" t="s">
        <v>36</v>
      </c>
      <c r="E21" s="91" t="s">
        <v>41</v>
      </c>
      <c r="F21" s="93" t="s">
        <v>95</v>
      </c>
      <c r="G21" s="94" t="s">
        <v>17</v>
      </c>
      <c r="H21" s="94" t="s">
        <v>18</v>
      </c>
      <c r="I21" s="95">
        <v>42725</v>
      </c>
    </row>
    <row r="22" spans="1:9" ht="27" customHeight="1" x14ac:dyDescent="0.25">
      <c r="A22" s="91" t="s">
        <v>98</v>
      </c>
      <c r="B22" s="91" t="s">
        <v>99</v>
      </c>
      <c r="C22" s="92">
        <v>65</v>
      </c>
      <c r="D22" s="91" t="s">
        <v>14</v>
      </c>
      <c r="E22" s="91" t="s">
        <v>15</v>
      </c>
      <c r="F22" s="93" t="s">
        <v>16</v>
      </c>
      <c r="G22" s="94" t="s">
        <v>17</v>
      </c>
      <c r="H22" s="94" t="s">
        <v>18</v>
      </c>
      <c r="I22" s="95">
        <v>43323</v>
      </c>
    </row>
    <row r="23" spans="1:9" ht="27" customHeight="1" x14ac:dyDescent="0.25">
      <c r="A23" s="91" t="s">
        <v>100</v>
      </c>
      <c r="B23" s="91" t="s">
        <v>101</v>
      </c>
      <c r="C23" s="92">
        <v>129</v>
      </c>
      <c r="D23" s="91" t="s">
        <v>91</v>
      </c>
      <c r="E23" s="91" t="s">
        <v>92</v>
      </c>
      <c r="F23" s="93" t="s">
        <v>50</v>
      </c>
      <c r="G23" s="94" t="s">
        <v>17</v>
      </c>
      <c r="H23" s="94" t="s">
        <v>18</v>
      </c>
      <c r="I23" s="95">
        <v>44531</v>
      </c>
    </row>
    <row r="24" spans="1:9" ht="27" customHeight="1" x14ac:dyDescent="0.25">
      <c r="A24" s="91" t="s">
        <v>102</v>
      </c>
      <c r="B24" s="91" t="s">
        <v>103</v>
      </c>
      <c r="C24" s="92">
        <v>106</v>
      </c>
      <c r="D24" s="91" t="s">
        <v>36</v>
      </c>
      <c r="E24" s="91" t="s">
        <v>32</v>
      </c>
      <c r="F24" s="93" t="s">
        <v>104</v>
      </c>
      <c r="G24" s="94" t="s">
        <v>17</v>
      </c>
      <c r="H24" s="94" t="s">
        <v>18</v>
      </c>
      <c r="I24" s="95">
        <v>43986</v>
      </c>
    </row>
    <row r="25" spans="1:9" ht="27" customHeight="1" x14ac:dyDescent="0.25">
      <c r="A25" s="91" t="s">
        <v>119</v>
      </c>
      <c r="B25" s="91" t="s">
        <v>120</v>
      </c>
      <c r="C25" s="92">
        <v>135</v>
      </c>
      <c r="D25" s="91" t="s">
        <v>21</v>
      </c>
      <c r="E25" s="91" t="s">
        <v>122</v>
      </c>
      <c r="F25" s="93" t="s">
        <v>112</v>
      </c>
      <c r="G25" s="94" t="s">
        <v>17</v>
      </c>
      <c r="H25" s="94" t="s">
        <v>18</v>
      </c>
      <c r="I25" s="95">
        <v>44572</v>
      </c>
    </row>
    <row r="26" spans="1:9" ht="27" customHeight="1" x14ac:dyDescent="0.25">
      <c r="A26" s="91" t="s">
        <v>123</v>
      </c>
      <c r="B26" s="91" t="s">
        <v>124</v>
      </c>
      <c r="C26" s="92">
        <v>53</v>
      </c>
      <c r="D26" s="91" t="s">
        <v>53</v>
      </c>
      <c r="E26" s="91" t="s">
        <v>125</v>
      </c>
      <c r="F26" s="93" t="s">
        <v>50</v>
      </c>
      <c r="G26" s="94" t="s">
        <v>17</v>
      </c>
      <c r="H26" s="94" t="s">
        <v>18</v>
      </c>
      <c r="I26" s="95">
        <v>43034</v>
      </c>
    </row>
    <row r="27" spans="1:9" ht="27" customHeight="1" x14ac:dyDescent="0.25">
      <c r="A27" s="91" t="s">
        <v>131</v>
      </c>
      <c r="B27" s="91" t="s">
        <v>132</v>
      </c>
      <c r="C27" s="92">
        <v>120</v>
      </c>
      <c r="D27" s="91" t="s">
        <v>21</v>
      </c>
      <c r="E27" s="91" t="s">
        <v>64</v>
      </c>
      <c r="F27" s="93" t="s">
        <v>133</v>
      </c>
      <c r="G27" s="94" t="s">
        <v>17</v>
      </c>
      <c r="H27" s="94" t="s">
        <v>18</v>
      </c>
      <c r="I27" s="95">
        <v>44392</v>
      </c>
    </row>
    <row r="28" spans="1:9" ht="27" customHeight="1" x14ac:dyDescent="0.25">
      <c r="A28" s="91" t="s">
        <v>138</v>
      </c>
      <c r="B28" s="91" t="s">
        <v>139</v>
      </c>
      <c r="C28" s="92">
        <v>49</v>
      </c>
      <c r="D28" s="91" t="s">
        <v>36</v>
      </c>
      <c r="E28" s="91" t="s">
        <v>41</v>
      </c>
      <c r="F28" s="93" t="s">
        <v>42</v>
      </c>
      <c r="G28" s="94" t="s">
        <v>17</v>
      </c>
      <c r="H28" s="94" t="s">
        <v>18</v>
      </c>
      <c r="I28" s="95">
        <v>42948</v>
      </c>
    </row>
    <row r="29" spans="1:9" ht="27" customHeight="1" x14ac:dyDescent="0.25">
      <c r="A29" s="91" t="s">
        <v>207</v>
      </c>
      <c r="B29" s="91" t="s">
        <v>208</v>
      </c>
      <c r="C29" s="92">
        <v>142</v>
      </c>
      <c r="D29" s="91" t="s">
        <v>209</v>
      </c>
      <c r="E29" s="91" t="s">
        <v>137</v>
      </c>
      <c r="F29" s="93" t="s">
        <v>16</v>
      </c>
      <c r="G29" s="94" t="s">
        <v>17</v>
      </c>
      <c r="H29" s="94" t="s">
        <v>18</v>
      </c>
      <c r="I29" s="95">
        <v>44655</v>
      </c>
    </row>
    <row r="30" spans="1:9" ht="27" customHeight="1" x14ac:dyDescent="0.25">
      <c r="A30" s="91" t="s">
        <v>197</v>
      </c>
      <c r="B30" s="91" t="s">
        <v>198</v>
      </c>
      <c r="C30" s="92">
        <v>140</v>
      </c>
      <c r="D30" s="91" t="s">
        <v>199</v>
      </c>
      <c r="E30" s="91" t="s">
        <v>200</v>
      </c>
      <c r="F30" s="93" t="s">
        <v>61</v>
      </c>
      <c r="G30" s="94" t="s">
        <v>17</v>
      </c>
      <c r="H30" s="94" t="s">
        <v>18</v>
      </c>
      <c r="I30" s="95">
        <v>44623</v>
      </c>
    </row>
    <row r="31" spans="1:9" ht="27" customHeight="1" x14ac:dyDescent="0.25">
      <c r="A31" s="91" t="s">
        <v>140</v>
      </c>
      <c r="B31" s="91" t="s">
        <v>141</v>
      </c>
      <c r="C31" s="92">
        <v>128</v>
      </c>
      <c r="D31" s="91" t="s">
        <v>86</v>
      </c>
      <c r="E31" s="91" t="s">
        <v>87</v>
      </c>
      <c r="F31" s="93" t="s">
        <v>61</v>
      </c>
      <c r="G31" s="94" t="s">
        <v>17</v>
      </c>
      <c r="H31" s="94" t="s">
        <v>88</v>
      </c>
      <c r="I31" s="95">
        <v>44522</v>
      </c>
    </row>
    <row r="32" spans="1:9" ht="27" customHeight="1" x14ac:dyDescent="0.25">
      <c r="A32" s="91" t="s">
        <v>219</v>
      </c>
      <c r="B32" s="91" t="s">
        <v>220</v>
      </c>
      <c r="C32" s="92">
        <v>146</v>
      </c>
      <c r="D32" s="91" t="s">
        <v>261</v>
      </c>
      <c r="E32" s="91" t="s">
        <v>28</v>
      </c>
      <c r="F32" s="93" t="s">
        <v>221</v>
      </c>
      <c r="G32" s="94" t="s">
        <v>17</v>
      </c>
      <c r="H32" s="94" t="s">
        <v>222</v>
      </c>
      <c r="I32" s="95">
        <v>44346</v>
      </c>
    </row>
    <row r="33" spans="1:9" ht="27" customHeight="1" x14ac:dyDescent="0.25">
      <c r="A33" s="91" t="s">
        <v>142</v>
      </c>
      <c r="B33" s="91" t="s">
        <v>143</v>
      </c>
      <c r="C33" s="92">
        <v>138</v>
      </c>
      <c r="D33" s="91" t="s">
        <v>144</v>
      </c>
      <c r="E33" s="91" t="s">
        <v>145</v>
      </c>
      <c r="F33" s="93" t="s">
        <v>104</v>
      </c>
      <c r="G33" s="94" t="s">
        <v>17</v>
      </c>
      <c r="H33" s="94" t="s">
        <v>18</v>
      </c>
      <c r="I33" s="95">
        <v>44582</v>
      </c>
    </row>
    <row r="34" spans="1:9" ht="27" customHeight="1" x14ac:dyDescent="0.25">
      <c r="A34" s="91" t="s">
        <v>146</v>
      </c>
      <c r="B34" s="91" t="s">
        <v>147</v>
      </c>
      <c r="C34" s="92">
        <v>80</v>
      </c>
      <c r="D34" s="91" t="s">
        <v>246</v>
      </c>
      <c r="E34" s="91" t="s">
        <v>246</v>
      </c>
      <c r="F34" s="93" t="s">
        <v>50</v>
      </c>
      <c r="G34" s="94" t="s">
        <v>17</v>
      </c>
      <c r="H34" s="94" t="s">
        <v>18</v>
      </c>
      <c r="I34" s="95">
        <v>43713</v>
      </c>
    </row>
    <row r="35" spans="1:9" ht="27" customHeight="1" x14ac:dyDescent="0.25">
      <c r="A35" s="91" t="s">
        <v>149</v>
      </c>
      <c r="B35" s="91" t="s">
        <v>150</v>
      </c>
      <c r="C35" s="92">
        <v>36</v>
      </c>
      <c r="D35" s="91" t="s">
        <v>36</v>
      </c>
      <c r="E35" s="91" t="s">
        <v>41</v>
      </c>
      <c r="F35" s="93" t="s">
        <v>95</v>
      </c>
      <c r="G35" s="94" t="s">
        <v>17</v>
      </c>
      <c r="H35" s="94" t="s">
        <v>18</v>
      </c>
      <c r="I35" s="95">
        <v>42829</v>
      </c>
    </row>
    <row r="36" spans="1:9" ht="27" customHeight="1" x14ac:dyDescent="0.25">
      <c r="A36" s="91" t="s">
        <v>154</v>
      </c>
      <c r="B36" s="91" t="s">
        <v>155</v>
      </c>
      <c r="C36" s="92">
        <v>42</v>
      </c>
      <c r="D36" s="91" t="s">
        <v>36</v>
      </c>
      <c r="E36" s="97" t="s">
        <v>41</v>
      </c>
      <c r="F36" s="93" t="s">
        <v>95</v>
      </c>
      <c r="G36" s="94" t="s">
        <v>17</v>
      </c>
      <c r="H36" s="94" t="s">
        <v>18</v>
      </c>
      <c r="I36" s="95">
        <v>42926</v>
      </c>
    </row>
    <row r="37" spans="1:9" ht="27" customHeight="1" x14ac:dyDescent="0.25">
      <c r="A37" s="91" t="s">
        <v>156</v>
      </c>
      <c r="B37" s="91" t="s">
        <v>157</v>
      </c>
      <c r="C37" s="92">
        <v>122</v>
      </c>
      <c r="D37" s="91" t="s">
        <v>53</v>
      </c>
      <c r="E37" s="91" t="s">
        <v>158</v>
      </c>
      <c r="F37" s="93" t="s">
        <v>50</v>
      </c>
      <c r="G37" s="94" t="s">
        <v>17</v>
      </c>
      <c r="H37" s="94" t="s">
        <v>18</v>
      </c>
      <c r="I37" s="95">
        <v>44397</v>
      </c>
    </row>
    <row r="38" spans="1:9" ht="27" customHeight="1" x14ac:dyDescent="0.25">
      <c r="A38" s="91" t="s">
        <v>159</v>
      </c>
      <c r="B38" s="91" t="s">
        <v>160</v>
      </c>
      <c r="C38" s="92">
        <v>136</v>
      </c>
      <c r="D38" s="91" t="s">
        <v>161</v>
      </c>
      <c r="E38" s="91" t="s">
        <v>223</v>
      </c>
      <c r="F38" s="93" t="s">
        <v>16</v>
      </c>
      <c r="G38" s="94" t="s">
        <v>17</v>
      </c>
      <c r="H38" s="94" t="s">
        <v>18</v>
      </c>
      <c r="I38" s="95">
        <v>44579</v>
      </c>
    </row>
    <row r="39" spans="1:9" ht="27" customHeight="1" x14ac:dyDescent="0.25">
      <c r="A39" s="91" t="s">
        <v>224</v>
      </c>
      <c r="B39" s="91" t="s">
        <v>225</v>
      </c>
      <c r="C39" s="92">
        <v>145</v>
      </c>
      <c r="D39" s="91" t="s">
        <v>261</v>
      </c>
      <c r="E39" s="91" t="s">
        <v>28</v>
      </c>
      <c r="F39" s="93" t="s">
        <v>61</v>
      </c>
      <c r="G39" s="94" t="s">
        <v>17</v>
      </c>
      <c r="H39" s="94" t="s">
        <v>18</v>
      </c>
      <c r="I39" s="95">
        <v>44690</v>
      </c>
    </row>
    <row r="40" spans="1:9" ht="27" customHeight="1" x14ac:dyDescent="0.25">
      <c r="A40" s="91" t="s">
        <v>164</v>
      </c>
      <c r="B40" s="91" t="s">
        <v>165</v>
      </c>
      <c r="C40" s="92">
        <v>58</v>
      </c>
      <c r="D40" s="91" t="s">
        <v>36</v>
      </c>
      <c r="E40" s="91" t="s">
        <v>32</v>
      </c>
      <c r="F40" s="93" t="s">
        <v>33</v>
      </c>
      <c r="G40" s="94" t="s">
        <v>17</v>
      </c>
      <c r="H40" s="94" t="s">
        <v>18</v>
      </c>
      <c r="I40" s="95">
        <v>44566</v>
      </c>
    </row>
    <row r="41" spans="1:9" ht="27" customHeight="1" x14ac:dyDescent="0.25">
      <c r="A41" s="91" t="s">
        <v>201</v>
      </c>
      <c r="B41" s="91" t="s">
        <v>202</v>
      </c>
      <c r="C41" s="92">
        <v>141</v>
      </c>
      <c r="D41" s="91" t="s">
        <v>203</v>
      </c>
      <c r="E41" s="91" t="s">
        <v>255</v>
      </c>
      <c r="F41" s="93" t="s">
        <v>133</v>
      </c>
      <c r="G41" s="94" t="s">
        <v>17</v>
      </c>
      <c r="H41" s="94" t="s">
        <v>205</v>
      </c>
      <c r="I41" s="95">
        <v>44638</v>
      </c>
    </row>
    <row r="42" spans="1:9" ht="27" customHeight="1" x14ac:dyDescent="0.25">
      <c r="A42" s="91" t="s">
        <v>166</v>
      </c>
      <c r="B42" s="91" t="s">
        <v>167</v>
      </c>
      <c r="C42" s="92">
        <v>133</v>
      </c>
      <c r="D42" s="91" t="s">
        <v>168</v>
      </c>
      <c r="E42" s="91" t="s">
        <v>169</v>
      </c>
      <c r="F42" s="93" t="s">
        <v>112</v>
      </c>
      <c r="G42" s="94" t="s">
        <v>17</v>
      </c>
      <c r="H42" s="94" t="s">
        <v>18</v>
      </c>
      <c r="I42" s="95">
        <v>44566</v>
      </c>
    </row>
    <row r="43" spans="1:9" ht="27" customHeight="1" x14ac:dyDescent="0.25">
      <c r="A43" s="91" t="s">
        <v>170</v>
      </c>
      <c r="B43" s="91" t="s">
        <v>171</v>
      </c>
      <c r="C43" s="92">
        <v>43</v>
      </c>
      <c r="D43" s="91" t="s">
        <v>36</v>
      </c>
      <c r="E43" s="91" t="s">
        <v>137</v>
      </c>
      <c r="F43" s="93" t="s">
        <v>16</v>
      </c>
      <c r="G43" s="94" t="s">
        <v>17</v>
      </c>
      <c r="H43" s="94" t="s">
        <v>18</v>
      </c>
      <c r="I43" s="95">
        <v>42928</v>
      </c>
    </row>
    <row r="44" spans="1:9" ht="27" customHeight="1" x14ac:dyDescent="0.25">
      <c r="A44" s="91" t="s">
        <v>172</v>
      </c>
      <c r="B44" s="91" t="s">
        <v>173</v>
      </c>
      <c r="C44" s="92">
        <v>73</v>
      </c>
      <c r="D44" s="91" t="s">
        <v>36</v>
      </c>
      <c r="E44" s="91" t="s">
        <v>32</v>
      </c>
      <c r="F44" s="93" t="s">
        <v>104</v>
      </c>
      <c r="G44" s="94" t="s">
        <v>17</v>
      </c>
      <c r="H44" s="94" t="s">
        <v>18</v>
      </c>
      <c r="I44" s="95">
        <v>43742</v>
      </c>
    </row>
    <row r="45" spans="1:9" ht="15.75" thickBot="1" x14ac:dyDescent="0.3">
      <c r="A45" s="98"/>
    </row>
    <row r="46" spans="1:9" ht="42" customHeight="1" thickBot="1" x14ac:dyDescent="0.3">
      <c r="A46" s="189" t="s">
        <v>195</v>
      </c>
      <c r="B46" s="190"/>
      <c r="C46" s="190"/>
      <c r="D46" s="190"/>
      <c r="E46" s="190"/>
      <c r="F46" s="190"/>
      <c r="G46" s="191"/>
      <c r="H46" s="100"/>
      <c r="I46" s="100"/>
    </row>
    <row r="47" spans="1:9" ht="28.5" customHeight="1" x14ac:dyDescent="0.25">
      <c r="A47" s="101" t="s">
        <v>2</v>
      </c>
      <c r="B47" s="101" t="s">
        <v>3</v>
      </c>
      <c r="C47" s="101" t="s">
        <v>4</v>
      </c>
      <c r="D47" s="101" t="s">
        <v>5</v>
      </c>
      <c r="E47" s="101" t="s">
        <v>7</v>
      </c>
      <c r="F47" s="101" t="s">
        <v>8</v>
      </c>
      <c r="G47" s="102" t="s">
        <v>175</v>
      </c>
      <c r="H47" s="103"/>
    </row>
    <row r="48" spans="1:9" ht="27" customHeight="1" x14ac:dyDescent="0.25">
      <c r="A48" s="91" t="s">
        <v>216</v>
      </c>
      <c r="B48" s="91" t="s">
        <v>217</v>
      </c>
      <c r="C48" s="92">
        <v>143</v>
      </c>
      <c r="D48" s="91" t="s">
        <v>178</v>
      </c>
      <c r="E48" s="93" t="s">
        <v>50</v>
      </c>
      <c r="F48" s="94" t="s">
        <v>179</v>
      </c>
      <c r="G48" s="104">
        <v>44663</v>
      </c>
      <c r="H48" s="105"/>
    </row>
    <row r="49" spans="1:8" ht="45.75" customHeight="1" x14ac:dyDescent="0.25">
      <c r="A49" s="93" t="s">
        <v>180</v>
      </c>
      <c r="B49" s="93" t="s">
        <v>181</v>
      </c>
      <c r="C49" s="94" t="s">
        <v>24</v>
      </c>
      <c r="D49" s="93" t="s">
        <v>182</v>
      </c>
      <c r="E49" s="93" t="s">
        <v>183</v>
      </c>
      <c r="F49" s="94" t="s">
        <v>184</v>
      </c>
      <c r="G49" s="106">
        <v>43948</v>
      </c>
      <c r="H49" s="107"/>
    </row>
    <row r="50" spans="1:8" ht="31.5" customHeight="1" x14ac:dyDescent="0.25">
      <c r="A50" s="91" t="s">
        <v>185</v>
      </c>
      <c r="B50" s="91" t="s">
        <v>186</v>
      </c>
      <c r="C50" s="92">
        <v>132</v>
      </c>
      <c r="D50" s="91" t="s">
        <v>187</v>
      </c>
      <c r="E50" s="93" t="s">
        <v>112</v>
      </c>
      <c r="F50" s="94" t="s">
        <v>179</v>
      </c>
      <c r="G50" s="104">
        <v>44532</v>
      </c>
      <c r="H50" s="105"/>
    </row>
    <row r="51" spans="1:8" ht="31.5" customHeight="1" x14ac:dyDescent="0.25">
      <c r="A51" s="91" t="s">
        <v>188</v>
      </c>
      <c r="B51" s="91" t="s">
        <v>189</v>
      </c>
      <c r="C51" s="92">
        <v>131</v>
      </c>
      <c r="D51" s="91" t="s">
        <v>190</v>
      </c>
      <c r="E51" s="93" t="s">
        <v>191</v>
      </c>
      <c r="F51" s="94" t="s">
        <v>179</v>
      </c>
      <c r="G51" s="104">
        <v>44532</v>
      </c>
      <c r="H51" s="105"/>
    </row>
  </sheetData>
  <mergeCells count="3">
    <mergeCell ref="A1:I1"/>
    <mergeCell ref="A2:I2"/>
    <mergeCell ref="A46:G46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0"/>
  <sheetViews>
    <sheetView topLeftCell="A46" workbookViewId="0">
      <selection sqref="A1:J1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10" ht="47.25" customHeight="1" x14ac:dyDescent="0.25">
      <c r="A1" s="192" t="s">
        <v>262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264</v>
      </c>
      <c r="G3" s="200" t="s">
        <v>265</v>
      </c>
      <c r="H3" s="195"/>
      <c r="I3" s="201"/>
      <c r="J3" s="198" t="s">
        <v>266</v>
      </c>
    </row>
    <row r="4" spans="1:10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</row>
    <row r="5" spans="1:10" ht="27" customHeight="1" x14ac:dyDescent="0.25">
      <c r="A5" s="4" t="s">
        <v>20</v>
      </c>
      <c r="B5" s="4">
        <v>121</v>
      </c>
      <c r="C5" s="3" t="s">
        <v>21</v>
      </c>
      <c r="D5" s="3" t="s">
        <v>22</v>
      </c>
      <c r="E5" s="36">
        <v>9483.66</v>
      </c>
      <c r="F5" s="37">
        <v>0</v>
      </c>
      <c r="G5" s="37">
        <v>828.38</v>
      </c>
      <c r="H5" s="37">
        <v>1510.84</v>
      </c>
      <c r="I5" s="37">
        <v>0</v>
      </c>
      <c r="J5" s="37">
        <f t="shared" ref="J5:J51" si="0">E5+F5-G5-H5-I5</f>
        <v>7144.4400000000005</v>
      </c>
    </row>
    <row r="6" spans="1:10" ht="27.75" customHeight="1" x14ac:dyDescent="0.25">
      <c r="A6" s="4" t="s">
        <v>26</v>
      </c>
      <c r="B6" s="4">
        <v>127</v>
      </c>
      <c r="C6" s="3" t="s">
        <v>27</v>
      </c>
      <c r="D6" s="3" t="s">
        <v>28</v>
      </c>
      <c r="E6" s="36">
        <v>3477.34</v>
      </c>
      <c r="F6" s="37">
        <v>0</v>
      </c>
      <c r="G6" s="37">
        <v>326.27</v>
      </c>
      <c r="H6" s="37">
        <v>117.86</v>
      </c>
      <c r="I6" s="37">
        <v>0</v>
      </c>
      <c r="J6" s="37">
        <f t="shared" si="0"/>
        <v>3033.21</v>
      </c>
    </row>
    <row r="7" spans="1:10" ht="27" customHeight="1" x14ac:dyDescent="0.25">
      <c r="A7" s="4" t="s">
        <v>31</v>
      </c>
      <c r="B7" s="4">
        <v>67</v>
      </c>
      <c r="C7" s="3" t="s">
        <v>21</v>
      </c>
      <c r="D7" s="3" t="s">
        <v>32</v>
      </c>
      <c r="E7" s="36">
        <v>9483.66</v>
      </c>
      <c r="F7" s="37">
        <v>0</v>
      </c>
      <c r="G7" s="37">
        <v>828.38</v>
      </c>
      <c r="H7" s="37">
        <v>1510.84</v>
      </c>
      <c r="I7" s="37">
        <v>0</v>
      </c>
      <c r="J7" s="37">
        <f t="shared" si="0"/>
        <v>7144.4400000000005</v>
      </c>
    </row>
    <row r="8" spans="1:10" ht="27" customHeight="1" x14ac:dyDescent="0.25">
      <c r="A8" s="4" t="s">
        <v>35</v>
      </c>
      <c r="B8" s="4">
        <v>102</v>
      </c>
      <c r="C8" s="3" t="s">
        <v>36</v>
      </c>
      <c r="D8" s="3" t="s">
        <v>37</v>
      </c>
      <c r="E8" s="36">
        <v>9483.66</v>
      </c>
      <c r="F8" s="36">
        <f>1053.74+3314.29</f>
        <v>4368.03</v>
      </c>
      <c r="G8" s="37">
        <f>490.9+721.31</f>
        <v>1212.21</v>
      </c>
      <c r="H8" s="37">
        <f>409.77+724.37</f>
        <v>1134.1399999999999</v>
      </c>
      <c r="I8" s="37">
        <v>0</v>
      </c>
      <c r="J8" s="37">
        <f t="shared" si="0"/>
        <v>11505.34</v>
      </c>
    </row>
    <row r="9" spans="1:10" ht="27" customHeight="1" x14ac:dyDescent="0.25">
      <c r="A9" s="4" t="s">
        <v>40</v>
      </c>
      <c r="B9" s="4">
        <v>91</v>
      </c>
      <c r="C9" s="3" t="s">
        <v>21</v>
      </c>
      <c r="D9" s="3" t="s">
        <v>41</v>
      </c>
      <c r="E9" s="36">
        <v>9483.66</v>
      </c>
      <c r="F9" s="36">
        <f>1580.61+4741.83</f>
        <v>6322.44</v>
      </c>
      <c r="G9" s="37">
        <f t="shared" ref="G9:G10" si="1">736.42+500.03</f>
        <v>1236.4499999999998</v>
      </c>
      <c r="H9" s="37">
        <f>510.38+282.12</f>
        <v>792.5</v>
      </c>
      <c r="I9" s="37">
        <v>0</v>
      </c>
      <c r="J9" s="37">
        <f t="shared" si="0"/>
        <v>13777.149999999998</v>
      </c>
    </row>
    <row r="10" spans="1:10" ht="27" customHeight="1" x14ac:dyDescent="0.25">
      <c r="A10" s="4" t="s">
        <v>44</v>
      </c>
      <c r="B10" s="4">
        <v>33</v>
      </c>
      <c r="C10" s="3" t="s">
        <v>21</v>
      </c>
      <c r="D10" s="3" t="s">
        <v>32</v>
      </c>
      <c r="E10" s="36">
        <v>9483.66</v>
      </c>
      <c r="F10" s="36">
        <v>1580.61</v>
      </c>
      <c r="G10" s="37">
        <f t="shared" si="1"/>
        <v>1236.4499999999998</v>
      </c>
      <c r="H10" s="37">
        <f>614.66+367.43</f>
        <v>982.08999999999992</v>
      </c>
      <c r="I10" s="37">
        <v>0</v>
      </c>
      <c r="J10" s="37">
        <f t="shared" si="0"/>
        <v>8845.73</v>
      </c>
    </row>
    <row r="11" spans="1:10" ht="27" customHeight="1" x14ac:dyDescent="0.25">
      <c r="A11" s="4" t="s">
        <v>47</v>
      </c>
      <c r="B11" s="4">
        <v>83</v>
      </c>
      <c r="C11" s="3" t="s">
        <v>48</v>
      </c>
      <c r="D11" s="3" t="s">
        <v>49</v>
      </c>
      <c r="E11" s="36">
        <v>5530.44</v>
      </c>
      <c r="F11" s="36">
        <v>0</v>
      </c>
      <c r="G11" s="37">
        <v>610.48</v>
      </c>
      <c r="H11" s="37">
        <v>347.46</v>
      </c>
      <c r="I11" s="37">
        <v>548.74</v>
      </c>
      <c r="J11" s="37">
        <f t="shared" si="0"/>
        <v>4023.7599999999993</v>
      </c>
    </row>
    <row r="12" spans="1:10" ht="27" customHeight="1" x14ac:dyDescent="0.25">
      <c r="A12" s="4" t="s">
        <v>52</v>
      </c>
      <c r="B12" s="4">
        <v>97</v>
      </c>
      <c r="C12" s="3" t="s">
        <v>53</v>
      </c>
      <c r="D12" s="3" t="s">
        <v>54</v>
      </c>
      <c r="E12" s="36">
        <v>15054.4</v>
      </c>
      <c r="F12" s="36">
        <v>0</v>
      </c>
      <c r="G12" s="37">
        <v>828.38</v>
      </c>
      <c r="H12" s="37">
        <v>3042.8</v>
      </c>
      <c r="I12" s="37">
        <v>0</v>
      </c>
      <c r="J12" s="37">
        <f t="shared" si="0"/>
        <v>11183.220000000001</v>
      </c>
    </row>
    <row r="13" spans="1:10" ht="27" customHeight="1" x14ac:dyDescent="0.25">
      <c r="A13" s="4" t="s">
        <v>56</v>
      </c>
      <c r="B13" s="4">
        <v>28</v>
      </c>
      <c r="C13" s="3" t="s">
        <v>21</v>
      </c>
      <c r="D13" s="3" t="s">
        <v>22</v>
      </c>
      <c r="E13" s="36">
        <v>9483.66</v>
      </c>
      <c r="F13" s="36">
        <v>0</v>
      </c>
      <c r="G13" s="37">
        <v>828.38</v>
      </c>
      <c r="H13" s="37">
        <v>1354.43</v>
      </c>
      <c r="I13" s="37">
        <v>0</v>
      </c>
      <c r="J13" s="37">
        <f t="shared" si="0"/>
        <v>7300.85</v>
      </c>
    </row>
    <row r="14" spans="1:10" ht="27" customHeight="1" x14ac:dyDescent="0.25">
      <c r="A14" s="4" t="s">
        <v>58</v>
      </c>
      <c r="B14" s="4">
        <v>134</v>
      </c>
      <c r="C14" s="3" t="s">
        <v>59</v>
      </c>
      <c r="D14" s="3" t="s">
        <v>60</v>
      </c>
      <c r="E14" s="36">
        <v>5224.8500000000004</v>
      </c>
      <c r="F14" s="36">
        <v>0</v>
      </c>
      <c r="G14" s="37">
        <v>567.65</v>
      </c>
      <c r="H14" s="37">
        <v>369.08</v>
      </c>
      <c r="I14" s="37">
        <v>0</v>
      </c>
      <c r="J14" s="37">
        <f t="shared" si="0"/>
        <v>4288.1200000000008</v>
      </c>
    </row>
    <row r="15" spans="1:10" ht="27" customHeight="1" x14ac:dyDescent="0.25">
      <c r="A15" s="4" t="s">
        <v>63</v>
      </c>
      <c r="B15" s="4">
        <v>87</v>
      </c>
      <c r="C15" s="3" t="s">
        <v>59</v>
      </c>
      <c r="D15" s="3" t="s">
        <v>64</v>
      </c>
      <c r="E15" s="36">
        <v>6269.82</v>
      </c>
      <c r="F15" s="36">
        <v>0</v>
      </c>
      <c r="G15" s="37">
        <v>713.95</v>
      </c>
      <c r="H15" s="37">
        <v>658.58</v>
      </c>
      <c r="I15" s="37">
        <v>0</v>
      </c>
      <c r="J15" s="37">
        <f t="shared" si="0"/>
        <v>4897.29</v>
      </c>
    </row>
    <row r="16" spans="1:10" ht="27" customHeight="1" x14ac:dyDescent="0.25">
      <c r="A16" s="4" t="s">
        <v>67</v>
      </c>
      <c r="B16" s="4">
        <v>110</v>
      </c>
      <c r="C16" s="3" t="s">
        <v>68</v>
      </c>
      <c r="D16" s="3" t="s">
        <v>60</v>
      </c>
      <c r="E16" s="36">
        <v>7056.73</v>
      </c>
      <c r="F16" s="36">
        <v>0</v>
      </c>
      <c r="G16" s="37">
        <v>824.11</v>
      </c>
      <c r="H16" s="37">
        <v>792.47</v>
      </c>
      <c r="I16" s="37">
        <v>0</v>
      </c>
      <c r="J16" s="37">
        <f t="shared" si="0"/>
        <v>5440.15</v>
      </c>
    </row>
    <row r="17" spans="1:10" ht="27" customHeight="1" x14ac:dyDescent="0.25">
      <c r="A17" s="4" t="s">
        <v>70</v>
      </c>
      <c r="B17" s="4">
        <v>130</v>
      </c>
      <c r="C17" s="3" t="s">
        <v>14</v>
      </c>
      <c r="D17" s="3" t="s">
        <v>71</v>
      </c>
      <c r="E17" s="36">
        <v>15054.4</v>
      </c>
      <c r="F17" s="36">
        <v>0</v>
      </c>
      <c r="G17" s="37">
        <v>828.38</v>
      </c>
      <c r="H17" s="37">
        <v>2938.52</v>
      </c>
      <c r="I17" s="37">
        <v>0</v>
      </c>
      <c r="J17" s="37">
        <f t="shared" si="0"/>
        <v>11287.5</v>
      </c>
    </row>
    <row r="18" spans="1:10" ht="27" customHeight="1" x14ac:dyDescent="0.25">
      <c r="A18" s="4" t="s">
        <v>73</v>
      </c>
      <c r="B18" s="4">
        <v>107</v>
      </c>
      <c r="C18" s="3" t="s">
        <v>59</v>
      </c>
      <c r="D18" s="3" t="s">
        <v>74</v>
      </c>
      <c r="E18" s="36">
        <v>6269.82</v>
      </c>
      <c r="F18" s="36">
        <v>1044.97</v>
      </c>
      <c r="G18" s="37">
        <f>473.58+69.62+285.18</f>
        <v>828.38000000000011</v>
      </c>
      <c r="H18" s="37">
        <f>367.19+65.71</f>
        <v>432.9</v>
      </c>
      <c r="I18" s="37">
        <v>0</v>
      </c>
      <c r="J18" s="37">
        <f t="shared" si="0"/>
        <v>6053.51</v>
      </c>
    </row>
    <row r="19" spans="1:10" ht="27" customHeight="1" x14ac:dyDescent="0.25">
      <c r="A19" s="4" t="s">
        <v>76</v>
      </c>
      <c r="B19" s="4">
        <v>118</v>
      </c>
      <c r="C19" s="3" t="s">
        <v>36</v>
      </c>
      <c r="D19" s="3" t="s">
        <v>77</v>
      </c>
      <c r="E19" s="36">
        <v>9483.66</v>
      </c>
      <c r="F19" s="36">
        <v>0</v>
      </c>
      <c r="G19" s="37">
        <v>828.38</v>
      </c>
      <c r="H19" s="37">
        <v>1510.84</v>
      </c>
      <c r="I19" s="37">
        <v>0</v>
      </c>
      <c r="J19" s="37">
        <f t="shared" si="0"/>
        <v>7144.4400000000005</v>
      </c>
    </row>
    <row r="20" spans="1:10" ht="27" customHeight="1" x14ac:dyDescent="0.25">
      <c r="A20" s="4" t="s">
        <v>79</v>
      </c>
      <c r="B20" s="4">
        <v>76</v>
      </c>
      <c r="C20" s="3" t="s">
        <v>36</v>
      </c>
      <c r="D20" s="3" t="s">
        <v>32</v>
      </c>
      <c r="E20" s="36">
        <v>9483.66</v>
      </c>
      <c r="F20" s="36">
        <v>0</v>
      </c>
      <c r="G20" s="37">
        <v>828.38</v>
      </c>
      <c r="H20" s="37">
        <v>1354.43</v>
      </c>
      <c r="I20" s="37">
        <v>0</v>
      </c>
      <c r="J20" s="37">
        <f t="shared" si="0"/>
        <v>7300.85</v>
      </c>
    </row>
    <row r="21" spans="1:10" ht="27.75" customHeight="1" x14ac:dyDescent="0.25">
      <c r="A21" s="4" t="s">
        <v>81</v>
      </c>
      <c r="B21" s="4">
        <v>101</v>
      </c>
      <c r="C21" s="3" t="s">
        <v>36</v>
      </c>
      <c r="D21" s="3" t="s">
        <v>64</v>
      </c>
      <c r="E21" s="36">
        <v>9483.66</v>
      </c>
      <c r="F21" s="36">
        <f>105.38+1053.74+3161.22</f>
        <v>4320.34</v>
      </c>
      <c r="G21" s="37">
        <f>37.6+828.28</f>
        <v>865.88</v>
      </c>
      <c r="H21" s="37">
        <f>62.1+1434.25</f>
        <v>1496.35</v>
      </c>
      <c r="I21" s="37">
        <v>0</v>
      </c>
      <c r="J21" s="37">
        <f t="shared" si="0"/>
        <v>11441.77</v>
      </c>
    </row>
    <row r="22" spans="1:10" ht="27" customHeight="1" x14ac:dyDescent="0.25">
      <c r="A22" s="4" t="s">
        <v>83</v>
      </c>
      <c r="B22" s="4">
        <v>48</v>
      </c>
      <c r="C22" s="3" t="s">
        <v>36</v>
      </c>
      <c r="D22" s="3" t="s">
        <v>22</v>
      </c>
      <c r="E22" s="36">
        <v>9483.66</v>
      </c>
      <c r="F22" s="36">
        <v>0</v>
      </c>
      <c r="G22" s="37">
        <v>828.38</v>
      </c>
      <c r="H22" s="37">
        <v>1458.7</v>
      </c>
      <c r="I22" s="37">
        <v>0</v>
      </c>
      <c r="J22" s="37">
        <f t="shared" si="0"/>
        <v>7196.5800000000008</v>
      </c>
    </row>
    <row r="23" spans="1:10" ht="27" customHeight="1" x14ac:dyDescent="0.25">
      <c r="A23" s="4" t="s">
        <v>85</v>
      </c>
      <c r="B23" s="4">
        <v>125</v>
      </c>
      <c r="C23" s="3" t="s">
        <v>86</v>
      </c>
      <c r="D23" s="3" t="s">
        <v>87</v>
      </c>
      <c r="E23" s="36">
        <v>774.99</v>
      </c>
      <c r="F23" s="36">
        <v>0</v>
      </c>
      <c r="G23" s="37">
        <v>58.12</v>
      </c>
      <c r="H23" s="37">
        <v>0</v>
      </c>
      <c r="I23" s="37">
        <v>0</v>
      </c>
      <c r="J23" s="37">
        <f t="shared" si="0"/>
        <v>716.87</v>
      </c>
    </row>
    <row r="24" spans="1:10" ht="27" customHeight="1" x14ac:dyDescent="0.25">
      <c r="A24" s="4" t="s">
        <v>90</v>
      </c>
      <c r="B24" s="4">
        <v>137</v>
      </c>
      <c r="C24" s="3" t="s">
        <v>91</v>
      </c>
      <c r="D24" s="3" t="s">
        <v>92</v>
      </c>
      <c r="E24" s="36">
        <v>4904.41</v>
      </c>
      <c r="F24" s="36">
        <v>0</v>
      </c>
      <c r="G24" s="37">
        <v>828.38</v>
      </c>
      <c r="H24" s="37">
        <v>349.73</v>
      </c>
      <c r="I24" s="37">
        <v>0</v>
      </c>
      <c r="J24" s="37">
        <f t="shared" si="0"/>
        <v>3726.2999999999997</v>
      </c>
    </row>
    <row r="25" spans="1:10" ht="27" customHeight="1" x14ac:dyDescent="0.25">
      <c r="A25" s="4" t="s">
        <v>94</v>
      </c>
      <c r="B25" s="4">
        <v>50</v>
      </c>
      <c r="C25" s="3" t="s">
        <v>36</v>
      </c>
      <c r="D25" s="8" t="s">
        <v>41</v>
      </c>
      <c r="E25" s="36">
        <v>9483.66</v>
      </c>
      <c r="F25" s="36">
        <v>0</v>
      </c>
      <c r="G25" s="37">
        <v>828.38</v>
      </c>
      <c r="H25" s="37">
        <v>1510.84</v>
      </c>
      <c r="I25" s="37">
        <v>0</v>
      </c>
      <c r="J25" s="37">
        <f t="shared" si="0"/>
        <v>7144.4400000000005</v>
      </c>
    </row>
    <row r="26" spans="1:10" ht="27" customHeight="1" x14ac:dyDescent="0.25">
      <c r="A26" s="4" t="s">
        <v>97</v>
      </c>
      <c r="B26" s="4">
        <v>27</v>
      </c>
      <c r="C26" s="3" t="s">
        <v>36</v>
      </c>
      <c r="D26" s="3" t="s">
        <v>41</v>
      </c>
      <c r="E26" s="36">
        <v>9483.66</v>
      </c>
      <c r="F26" s="36">
        <v>0</v>
      </c>
      <c r="G26" s="37">
        <v>828.38</v>
      </c>
      <c r="H26" s="37">
        <v>1458.7</v>
      </c>
      <c r="I26" s="37">
        <v>0</v>
      </c>
      <c r="J26" s="37">
        <f t="shared" si="0"/>
        <v>7196.5800000000008</v>
      </c>
    </row>
    <row r="27" spans="1:10" ht="27" customHeight="1" x14ac:dyDescent="0.25">
      <c r="A27" s="4" t="s">
        <v>99</v>
      </c>
      <c r="B27" s="4">
        <v>65</v>
      </c>
      <c r="C27" s="3" t="s">
        <v>14</v>
      </c>
      <c r="D27" s="3" t="s">
        <v>15</v>
      </c>
      <c r="E27" s="36">
        <v>15054.4</v>
      </c>
      <c r="F27" s="36">
        <f>20.83+6.94+2334.85</f>
        <v>2362.62</v>
      </c>
      <c r="G27" s="37">
        <f>751.94+828.28</f>
        <v>1580.22</v>
      </c>
      <c r="H27" s="37">
        <f>1440.05+1265.47</f>
        <v>2705.52</v>
      </c>
      <c r="I27" s="37">
        <v>0</v>
      </c>
      <c r="J27" s="37">
        <f t="shared" si="0"/>
        <v>13131.28</v>
      </c>
    </row>
    <row r="28" spans="1:10" ht="27" customHeight="1" x14ac:dyDescent="0.25">
      <c r="A28" s="4" t="s">
        <v>101</v>
      </c>
      <c r="B28" s="4">
        <v>129</v>
      </c>
      <c r="C28" s="3" t="s">
        <v>91</v>
      </c>
      <c r="D28" s="3" t="s">
        <v>92</v>
      </c>
      <c r="E28" s="36">
        <v>13375.65</v>
      </c>
      <c r="F28" s="36">
        <v>0</v>
      </c>
      <c r="G28" s="37">
        <v>828.38</v>
      </c>
      <c r="H28" s="37">
        <v>2581.14</v>
      </c>
      <c r="I28" s="37">
        <v>0</v>
      </c>
      <c r="J28" s="37">
        <f t="shared" si="0"/>
        <v>9966.130000000001</v>
      </c>
    </row>
    <row r="29" spans="1:10" ht="27" customHeight="1" x14ac:dyDescent="0.25">
      <c r="A29" s="4" t="s">
        <v>103</v>
      </c>
      <c r="B29" s="4">
        <v>106</v>
      </c>
      <c r="C29" s="3" t="s">
        <v>36</v>
      </c>
      <c r="D29" s="3" t="s">
        <v>32</v>
      </c>
      <c r="E29" s="36">
        <v>9483.66</v>
      </c>
      <c r="F29" s="36">
        <v>0</v>
      </c>
      <c r="G29" s="37">
        <v>828.38</v>
      </c>
      <c r="H29" s="37">
        <v>1458.7</v>
      </c>
      <c r="I29" s="37">
        <v>0</v>
      </c>
      <c r="J29" s="37">
        <f t="shared" si="0"/>
        <v>7196.5800000000008</v>
      </c>
    </row>
    <row r="30" spans="1:10" ht="27" customHeight="1" x14ac:dyDescent="0.25">
      <c r="A30" s="4" t="s">
        <v>106</v>
      </c>
      <c r="B30" s="4">
        <v>56</v>
      </c>
      <c r="C30" s="3" t="s">
        <v>53</v>
      </c>
      <c r="D30" s="3" t="s">
        <v>107</v>
      </c>
      <c r="E30" s="36">
        <v>15054.4</v>
      </c>
      <c r="F30" s="36">
        <v>0</v>
      </c>
      <c r="G30" s="37">
        <v>828.38</v>
      </c>
      <c r="H30" s="37">
        <v>2990.66</v>
      </c>
      <c r="I30" s="37">
        <v>0</v>
      </c>
      <c r="J30" s="37">
        <f t="shared" si="0"/>
        <v>11235.36</v>
      </c>
    </row>
    <row r="31" spans="1:10" ht="27" customHeight="1" x14ac:dyDescent="0.25">
      <c r="A31" s="4" t="s">
        <v>114</v>
      </c>
      <c r="B31" s="4">
        <v>114</v>
      </c>
      <c r="C31" s="3" t="s">
        <v>36</v>
      </c>
      <c r="D31" s="3" t="s">
        <v>32</v>
      </c>
      <c r="E31" s="36">
        <v>9483.66</v>
      </c>
      <c r="F31" s="36">
        <f>1580.61</f>
        <v>1580.61</v>
      </c>
      <c r="G31" s="37">
        <f>736.42+500.03</f>
        <v>1236.4499999999998</v>
      </c>
      <c r="H31" s="37">
        <f>666.8+410.09</f>
        <v>1076.8899999999999</v>
      </c>
      <c r="I31" s="37">
        <v>0</v>
      </c>
      <c r="J31" s="37">
        <f t="shared" si="0"/>
        <v>8750.93</v>
      </c>
    </row>
    <row r="32" spans="1:10" ht="27" customHeight="1" x14ac:dyDescent="0.25">
      <c r="A32" s="4" t="s">
        <v>120</v>
      </c>
      <c r="B32" s="4">
        <v>135</v>
      </c>
      <c r="C32" s="3" t="s">
        <v>121</v>
      </c>
      <c r="D32" s="3" t="s">
        <v>122</v>
      </c>
      <c r="E32" s="36">
        <v>7268.44</v>
      </c>
      <c r="F32" s="36">
        <v>0</v>
      </c>
      <c r="G32" s="37">
        <v>514.55999999999995</v>
      </c>
      <c r="H32" s="37">
        <v>338.36</v>
      </c>
      <c r="I32" s="37">
        <v>0</v>
      </c>
      <c r="J32" s="37">
        <f t="shared" si="0"/>
        <v>6415.5199999999995</v>
      </c>
    </row>
    <row r="33" spans="1:10" ht="27" customHeight="1" x14ac:dyDescent="0.25">
      <c r="A33" s="4" t="s">
        <v>124</v>
      </c>
      <c r="B33" s="4">
        <v>53</v>
      </c>
      <c r="C33" s="3" t="s">
        <v>53</v>
      </c>
      <c r="D33" s="3" t="s">
        <v>125</v>
      </c>
      <c r="E33" s="36">
        <v>15054.4</v>
      </c>
      <c r="F33" s="36">
        <v>0</v>
      </c>
      <c r="G33" s="37">
        <v>828.38</v>
      </c>
      <c r="H33" s="37">
        <v>3042.8</v>
      </c>
      <c r="I33" s="37">
        <v>0</v>
      </c>
      <c r="J33" s="37">
        <f t="shared" si="0"/>
        <v>11183.220000000001</v>
      </c>
    </row>
    <row r="34" spans="1:10" ht="27" customHeight="1" x14ac:dyDescent="0.25">
      <c r="A34" s="4" t="s">
        <v>127</v>
      </c>
      <c r="B34" s="4">
        <v>14</v>
      </c>
      <c r="C34" s="3" t="s">
        <v>36</v>
      </c>
      <c r="D34" s="3" t="s">
        <v>22</v>
      </c>
      <c r="E34" s="36">
        <v>9483.66</v>
      </c>
      <c r="F34" s="36">
        <v>0</v>
      </c>
      <c r="G34" s="37">
        <v>828.38</v>
      </c>
      <c r="H34" s="37">
        <v>1406.57</v>
      </c>
      <c r="I34" s="37">
        <v>0</v>
      </c>
      <c r="J34" s="37">
        <f t="shared" si="0"/>
        <v>7248.7100000000009</v>
      </c>
    </row>
    <row r="35" spans="1:10" ht="27" customHeight="1" x14ac:dyDescent="0.25">
      <c r="A35" s="4" t="s">
        <v>129</v>
      </c>
      <c r="B35" s="4">
        <v>89</v>
      </c>
      <c r="C35" s="3" t="s">
        <v>14</v>
      </c>
      <c r="D35" s="3" t="s">
        <v>130</v>
      </c>
      <c r="E35" s="36">
        <v>15054.4</v>
      </c>
      <c r="F35" s="36">
        <v>0</v>
      </c>
      <c r="G35" s="37">
        <v>828.38</v>
      </c>
      <c r="H35" s="37">
        <v>2990.66</v>
      </c>
      <c r="I35" s="37">
        <v>0</v>
      </c>
      <c r="J35" s="37">
        <f t="shared" si="0"/>
        <v>11235.36</v>
      </c>
    </row>
    <row r="36" spans="1:10" ht="27" customHeight="1" x14ac:dyDescent="0.25">
      <c r="A36" s="4" t="s">
        <v>132</v>
      </c>
      <c r="B36" s="4">
        <v>120</v>
      </c>
      <c r="C36" s="3" t="s">
        <v>68</v>
      </c>
      <c r="D36" s="3" t="s">
        <v>64</v>
      </c>
      <c r="E36" s="36">
        <v>7056.73</v>
      </c>
      <c r="F36" s="36">
        <v>0</v>
      </c>
      <c r="G36" s="37">
        <v>824.11</v>
      </c>
      <c r="H36" s="37">
        <v>844.61</v>
      </c>
      <c r="I36" s="37">
        <v>0</v>
      </c>
      <c r="J36" s="37">
        <f t="shared" si="0"/>
        <v>5388.01</v>
      </c>
    </row>
    <row r="37" spans="1:10" ht="27" customHeight="1" x14ac:dyDescent="0.25">
      <c r="A37" s="4" t="s">
        <v>135</v>
      </c>
      <c r="B37" s="4">
        <v>124</v>
      </c>
      <c r="C37" s="3" t="s">
        <v>136</v>
      </c>
      <c r="D37" s="3" t="s">
        <v>137</v>
      </c>
      <c r="E37" s="36">
        <v>8426.1200000000008</v>
      </c>
      <c r="F37" s="36">
        <v>0</v>
      </c>
      <c r="G37" s="37">
        <v>828.38</v>
      </c>
      <c r="H37" s="37">
        <v>1220.02</v>
      </c>
      <c r="I37" s="37">
        <v>0</v>
      </c>
      <c r="J37" s="37">
        <f t="shared" si="0"/>
        <v>6377.7200000000012</v>
      </c>
    </row>
    <row r="38" spans="1:10" ht="27" customHeight="1" x14ac:dyDescent="0.25">
      <c r="A38" s="4" t="s">
        <v>139</v>
      </c>
      <c r="B38" s="4">
        <v>49</v>
      </c>
      <c r="C38" s="3" t="s">
        <v>36</v>
      </c>
      <c r="D38" s="3" t="s">
        <v>41</v>
      </c>
      <c r="E38" s="36">
        <v>9483.66</v>
      </c>
      <c r="F38" s="36">
        <v>0</v>
      </c>
      <c r="G38" s="37">
        <v>828.38</v>
      </c>
      <c r="H38" s="37">
        <v>1458.7</v>
      </c>
      <c r="I38" s="37">
        <v>0</v>
      </c>
      <c r="J38" s="37">
        <f t="shared" si="0"/>
        <v>7196.5800000000008</v>
      </c>
    </row>
    <row r="39" spans="1:10" ht="27" customHeight="1" x14ac:dyDescent="0.25">
      <c r="A39" s="4" t="s">
        <v>141</v>
      </c>
      <c r="B39" s="4">
        <v>128</v>
      </c>
      <c r="C39" s="3" t="s">
        <v>86</v>
      </c>
      <c r="D39" s="3" t="s">
        <v>87</v>
      </c>
      <c r="E39" s="36">
        <v>774.99</v>
      </c>
      <c r="F39" s="36">
        <v>0</v>
      </c>
      <c r="G39" s="37">
        <v>58.12</v>
      </c>
      <c r="H39" s="37">
        <v>0</v>
      </c>
      <c r="I39" s="37">
        <v>0</v>
      </c>
      <c r="J39" s="37">
        <f t="shared" si="0"/>
        <v>716.87</v>
      </c>
    </row>
    <row r="40" spans="1:10" ht="27" customHeight="1" x14ac:dyDescent="0.25">
      <c r="A40" s="4" t="s">
        <v>143</v>
      </c>
      <c r="B40" s="4">
        <v>138</v>
      </c>
      <c r="C40" s="3" t="s">
        <v>144</v>
      </c>
      <c r="D40" s="3" t="s">
        <v>145</v>
      </c>
      <c r="E40" s="36">
        <v>4730.07</v>
      </c>
      <c r="F40" s="36">
        <v>0</v>
      </c>
      <c r="G40" s="37">
        <v>498.38</v>
      </c>
      <c r="H40" s="37">
        <v>316</v>
      </c>
      <c r="I40" s="37">
        <v>0</v>
      </c>
      <c r="J40" s="37">
        <f t="shared" si="0"/>
        <v>3915.6899999999996</v>
      </c>
    </row>
    <row r="41" spans="1:10" ht="27" customHeight="1" x14ac:dyDescent="0.25">
      <c r="A41" s="4" t="s">
        <v>147</v>
      </c>
      <c r="B41" s="4">
        <v>80</v>
      </c>
      <c r="C41" s="3" t="s">
        <v>14</v>
      </c>
      <c r="D41" s="3" t="s">
        <v>148</v>
      </c>
      <c r="E41" s="36">
        <v>15054.4</v>
      </c>
      <c r="F41" s="36">
        <v>0</v>
      </c>
      <c r="G41" s="37">
        <v>828.38</v>
      </c>
      <c r="H41" s="37">
        <v>3042.8</v>
      </c>
      <c r="I41" s="37">
        <v>0</v>
      </c>
      <c r="J41" s="37">
        <f t="shared" si="0"/>
        <v>11183.220000000001</v>
      </c>
    </row>
    <row r="42" spans="1:10" ht="27" customHeight="1" x14ac:dyDescent="0.25">
      <c r="A42" s="4" t="s">
        <v>150</v>
      </c>
      <c r="B42" s="4">
        <v>36</v>
      </c>
      <c r="C42" s="3" t="s">
        <v>36</v>
      </c>
      <c r="D42" s="3" t="s">
        <v>41</v>
      </c>
      <c r="E42" s="36">
        <v>9483.66</v>
      </c>
      <c r="F42" s="36">
        <f>421.49</f>
        <v>421.49</v>
      </c>
      <c r="G42" s="37">
        <f>187.99+828.38</f>
        <v>1016.37</v>
      </c>
      <c r="H42" s="37">
        <f>181.57+1162.67</f>
        <v>1344.24</v>
      </c>
      <c r="I42" s="37">
        <v>0</v>
      </c>
      <c r="J42" s="37">
        <f t="shared" si="0"/>
        <v>7544.5399999999991</v>
      </c>
    </row>
    <row r="43" spans="1:10" ht="27" customHeight="1" x14ac:dyDescent="0.25">
      <c r="A43" s="4" t="s">
        <v>152</v>
      </c>
      <c r="B43" s="4">
        <v>109</v>
      </c>
      <c r="C43" s="3" t="s">
        <v>36</v>
      </c>
      <c r="D43" s="3" t="s">
        <v>153</v>
      </c>
      <c r="E43" s="36">
        <v>9483.66</v>
      </c>
      <c r="F43" s="36">
        <v>1580.61</v>
      </c>
      <c r="G43" s="37">
        <f>736.42+500.03</f>
        <v>1236.4499999999998</v>
      </c>
      <c r="H43" s="37">
        <f>666.8+410.09</f>
        <v>1076.8899999999999</v>
      </c>
      <c r="I43" s="37">
        <v>0</v>
      </c>
      <c r="J43" s="37">
        <f t="shared" si="0"/>
        <v>8750.93</v>
      </c>
    </row>
    <row r="44" spans="1:10" ht="27" customHeight="1" x14ac:dyDescent="0.25">
      <c r="A44" s="4" t="s">
        <v>155</v>
      </c>
      <c r="B44" s="4">
        <v>42</v>
      </c>
      <c r="C44" s="3" t="s">
        <v>36</v>
      </c>
      <c r="D44" s="8" t="s">
        <v>41</v>
      </c>
      <c r="E44" s="36">
        <v>9483.66</v>
      </c>
      <c r="F44" s="36">
        <v>0</v>
      </c>
      <c r="G44" s="37">
        <v>828.38</v>
      </c>
      <c r="H44" s="37">
        <v>1510.84</v>
      </c>
      <c r="I44" s="37">
        <v>0</v>
      </c>
      <c r="J44" s="37">
        <f t="shared" si="0"/>
        <v>7144.4400000000005</v>
      </c>
    </row>
    <row r="45" spans="1:10" ht="27" customHeight="1" x14ac:dyDescent="0.25">
      <c r="A45" s="4" t="s">
        <v>157</v>
      </c>
      <c r="B45" s="4">
        <v>122</v>
      </c>
      <c r="C45" s="3" t="s">
        <v>53</v>
      </c>
      <c r="D45" s="3" t="s">
        <v>158</v>
      </c>
      <c r="E45" s="36">
        <v>15054.4</v>
      </c>
      <c r="F45" s="36">
        <v>0</v>
      </c>
      <c r="G45" s="37">
        <v>828.38</v>
      </c>
      <c r="H45" s="37">
        <v>3042.8</v>
      </c>
      <c r="I45" s="37">
        <v>0</v>
      </c>
      <c r="J45" s="37">
        <f t="shared" si="0"/>
        <v>11183.220000000001</v>
      </c>
    </row>
    <row r="46" spans="1:10" ht="27" customHeight="1" x14ac:dyDescent="0.25">
      <c r="A46" s="4" t="s">
        <v>160</v>
      </c>
      <c r="B46" s="4">
        <v>136</v>
      </c>
      <c r="C46" s="3" t="s">
        <v>161</v>
      </c>
      <c r="D46" s="3" t="s">
        <v>137</v>
      </c>
      <c r="E46" s="36">
        <v>3898.89</v>
      </c>
      <c r="F46" s="36">
        <v>0</v>
      </c>
      <c r="G46" s="37">
        <v>394.75</v>
      </c>
      <c r="H46" s="37">
        <v>184.47</v>
      </c>
      <c r="I46" s="37">
        <v>0</v>
      </c>
      <c r="J46" s="37">
        <f t="shared" si="0"/>
        <v>3319.67</v>
      </c>
    </row>
    <row r="47" spans="1:10" ht="27" customHeight="1" x14ac:dyDescent="0.25">
      <c r="A47" s="4" t="s">
        <v>163</v>
      </c>
      <c r="B47" s="4">
        <v>126</v>
      </c>
      <c r="C47" s="3" t="s">
        <v>36</v>
      </c>
      <c r="D47" s="3" t="s">
        <v>22</v>
      </c>
      <c r="E47" s="36">
        <v>9483.66</v>
      </c>
      <c r="F47" s="36">
        <v>0</v>
      </c>
      <c r="G47" s="37">
        <v>828.38</v>
      </c>
      <c r="H47" s="37">
        <v>1510.84</v>
      </c>
      <c r="I47" s="37">
        <v>0</v>
      </c>
      <c r="J47" s="37">
        <f t="shared" si="0"/>
        <v>7144.4400000000005</v>
      </c>
    </row>
    <row r="48" spans="1:10" ht="27" customHeight="1" x14ac:dyDescent="0.25">
      <c r="A48" s="4" t="s">
        <v>165</v>
      </c>
      <c r="B48" s="4">
        <v>58</v>
      </c>
      <c r="C48" s="3" t="s">
        <v>36</v>
      </c>
      <c r="D48" s="3" t="s">
        <v>32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</row>
    <row r="49" spans="1:10" ht="27" customHeight="1" x14ac:dyDescent="0.25">
      <c r="A49" s="4" t="s">
        <v>167</v>
      </c>
      <c r="B49" s="4">
        <v>133</v>
      </c>
      <c r="C49" s="3" t="s">
        <v>168</v>
      </c>
      <c r="D49" s="3" t="s">
        <v>169</v>
      </c>
      <c r="E49" s="36">
        <v>8884.4699999999993</v>
      </c>
      <c r="F49" s="36">
        <v>0</v>
      </c>
      <c r="G49" s="37">
        <v>828.38</v>
      </c>
      <c r="H49" s="37">
        <v>1346.06</v>
      </c>
      <c r="I49" s="37">
        <v>0</v>
      </c>
      <c r="J49" s="37">
        <f t="shared" si="0"/>
        <v>6710.0299999999988</v>
      </c>
    </row>
    <row r="50" spans="1:10" ht="27" customHeight="1" x14ac:dyDescent="0.25">
      <c r="A50" s="4" t="s">
        <v>171</v>
      </c>
      <c r="B50" s="4">
        <v>43</v>
      </c>
      <c r="C50" s="3" t="s">
        <v>36</v>
      </c>
      <c r="D50" s="3" t="s">
        <v>137</v>
      </c>
      <c r="E50" s="36">
        <v>9483.66</v>
      </c>
      <c r="F50" s="36">
        <v>0</v>
      </c>
      <c r="G50" s="37">
        <v>828.38</v>
      </c>
      <c r="H50" s="37">
        <v>1510.84</v>
      </c>
      <c r="I50" s="37">
        <v>0</v>
      </c>
      <c r="J50" s="37">
        <f t="shared" si="0"/>
        <v>7144.4400000000005</v>
      </c>
    </row>
    <row r="51" spans="1:10" ht="27" customHeight="1" x14ac:dyDescent="0.25">
      <c r="A51" s="4" t="s">
        <v>173</v>
      </c>
      <c r="B51" s="4">
        <v>73</v>
      </c>
      <c r="C51" s="3" t="s">
        <v>36</v>
      </c>
      <c r="D51" s="3" t="s">
        <v>32</v>
      </c>
      <c r="E51" s="36">
        <v>9483.66</v>
      </c>
      <c r="F51" s="36">
        <v>0</v>
      </c>
      <c r="G51" s="37">
        <v>828.38</v>
      </c>
      <c r="H51" s="37">
        <v>1510.84</v>
      </c>
      <c r="I51" s="37">
        <v>0</v>
      </c>
      <c r="J51" s="37">
        <f t="shared" si="0"/>
        <v>7144.4400000000005</v>
      </c>
    </row>
    <row r="52" spans="1:10" ht="15.75" customHeight="1" x14ac:dyDescent="0.25">
      <c r="A52" s="11"/>
      <c r="B52" s="11"/>
      <c r="D52" s="11"/>
      <c r="E52" s="38"/>
      <c r="F52" s="38"/>
      <c r="G52" s="39"/>
      <c r="H52" s="39"/>
      <c r="I52" s="39"/>
      <c r="J52" s="39"/>
    </row>
    <row r="53" spans="1:10" ht="42" customHeight="1" x14ac:dyDescent="0.25">
      <c r="A53" s="202" t="s">
        <v>174</v>
      </c>
      <c r="B53" s="182"/>
      <c r="C53" s="182"/>
      <c r="D53" s="182"/>
      <c r="E53" s="182"/>
      <c r="F53" s="182"/>
      <c r="G53" s="182"/>
      <c r="H53" s="183"/>
      <c r="I53" s="40"/>
      <c r="J53" s="40"/>
    </row>
    <row r="54" spans="1:10" ht="28.5" customHeight="1" x14ac:dyDescent="0.25">
      <c r="A54" s="203" t="s">
        <v>3</v>
      </c>
      <c r="B54" s="203" t="s">
        <v>4</v>
      </c>
      <c r="C54" s="203" t="s">
        <v>5</v>
      </c>
      <c r="D54" s="199" t="s">
        <v>263</v>
      </c>
      <c r="E54" s="199" t="s">
        <v>264</v>
      </c>
      <c r="F54" s="2" t="s">
        <v>265</v>
      </c>
      <c r="G54" s="2"/>
      <c r="H54" s="199" t="s">
        <v>266</v>
      </c>
      <c r="I54" s="39"/>
      <c r="J54" s="39"/>
    </row>
    <row r="55" spans="1:10" ht="28.5" customHeight="1" x14ac:dyDescent="0.25">
      <c r="A55" s="197"/>
      <c r="B55" s="197"/>
      <c r="C55" s="197"/>
      <c r="D55" s="197"/>
      <c r="E55" s="197"/>
      <c r="F55" s="41" t="s">
        <v>267</v>
      </c>
      <c r="G55" s="41" t="s">
        <v>268</v>
      </c>
      <c r="H55" s="197"/>
      <c r="I55" s="39"/>
      <c r="J55" s="39"/>
    </row>
    <row r="56" spans="1:10" ht="27" customHeight="1" x14ac:dyDescent="0.25">
      <c r="A56" s="4" t="s">
        <v>177</v>
      </c>
      <c r="B56" s="4">
        <v>75</v>
      </c>
      <c r="C56" s="3" t="s">
        <v>178</v>
      </c>
      <c r="D56" s="42">
        <v>31612.2</v>
      </c>
      <c r="E56" s="36">
        <f>3512.47+10537.4</f>
        <v>14049.869999999999</v>
      </c>
      <c r="F56" s="37">
        <v>779.59</v>
      </c>
      <c r="G56" s="37">
        <v>5584.19</v>
      </c>
      <c r="H56" s="37">
        <f>D56+E56-F56-G56</f>
        <v>39298.29</v>
      </c>
      <c r="I56" s="39"/>
      <c r="J56" s="43"/>
    </row>
    <row r="57" spans="1:10" ht="46.5" customHeight="1" x14ac:dyDescent="0.25">
      <c r="A57" s="4" t="s">
        <v>181</v>
      </c>
      <c r="B57" s="4" t="s">
        <v>24</v>
      </c>
      <c r="C57" s="3" t="s">
        <v>182</v>
      </c>
      <c r="D57" s="4" t="s">
        <v>184</v>
      </c>
      <c r="E57" s="37" t="s">
        <v>270</v>
      </c>
      <c r="F57" s="37" t="s">
        <v>270</v>
      </c>
      <c r="G57" s="37" t="s">
        <v>270</v>
      </c>
      <c r="H57" s="37" t="s">
        <v>270</v>
      </c>
      <c r="I57" s="39"/>
      <c r="J57" s="43"/>
    </row>
    <row r="58" spans="1:10" ht="27" customHeight="1" x14ac:dyDescent="0.25">
      <c r="A58" s="4" t="s">
        <v>186</v>
      </c>
      <c r="B58" s="4">
        <v>132</v>
      </c>
      <c r="C58" s="3" t="s">
        <v>187</v>
      </c>
      <c r="D58" s="36">
        <v>27346.2</v>
      </c>
      <c r="E58" s="36">
        <v>0</v>
      </c>
      <c r="F58" s="37">
        <v>779.59</v>
      </c>
      <c r="G58" s="37">
        <v>6384.32</v>
      </c>
      <c r="H58" s="37">
        <f t="shared" ref="H58:H59" si="2">D58+E58-F58-G58</f>
        <v>20182.29</v>
      </c>
      <c r="I58" s="39"/>
      <c r="J58" s="43"/>
    </row>
    <row r="59" spans="1:10" ht="27" customHeight="1" x14ac:dyDescent="0.25">
      <c r="A59" s="4" t="s">
        <v>189</v>
      </c>
      <c r="B59" s="4">
        <v>131</v>
      </c>
      <c r="C59" s="3" t="s">
        <v>190</v>
      </c>
      <c r="D59" s="36">
        <v>27346.2</v>
      </c>
      <c r="E59" s="36">
        <v>0</v>
      </c>
      <c r="F59" s="37">
        <v>779.59</v>
      </c>
      <c r="G59" s="37">
        <v>6436.46</v>
      </c>
      <c r="H59" s="37">
        <f t="shared" si="2"/>
        <v>20130.150000000001</v>
      </c>
      <c r="I59" s="39"/>
      <c r="J59" s="43"/>
    </row>
    <row r="60" spans="1:10" ht="15.75" customHeight="1" x14ac:dyDescent="0.25">
      <c r="A60" s="11"/>
      <c r="B60" s="11"/>
      <c r="D60" s="11"/>
      <c r="E60" s="38"/>
      <c r="F60" s="38"/>
      <c r="G60" s="39"/>
      <c r="H60" s="39"/>
      <c r="I60" s="39"/>
      <c r="J60" s="39"/>
    </row>
    <row r="61" spans="1:10" ht="15.75" customHeight="1" x14ac:dyDescent="0.25">
      <c r="A61" s="11"/>
      <c r="B61" s="11"/>
      <c r="D61" s="11"/>
      <c r="E61" s="38"/>
      <c r="F61" s="38"/>
      <c r="G61" s="39"/>
      <c r="H61" s="39"/>
      <c r="I61" s="39"/>
      <c r="J61" s="39"/>
    </row>
    <row r="62" spans="1:10" ht="15.75" customHeight="1" x14ac:dyDescent="0.25">
      <c r="A62" s="11"/>
      <c r="B62" s="11"/>
      <c r="D62" s="11"/>
      <c r="E62" s="38"/>
      <c r="F62" s="38"/>
      <c r="G62" s="39"/>
      <c r="H62" s="39"/>
      <c r="I62" s="39"/>
      <c r="J62" s="39"/>
    </row>
    <row r="63" spans="1:10" ht="15.75" customHeight="1" x14ac:dyDescent="0.25">
      <c r="A63" s="11"/>
      <c r="B63" s="11"/>
      <c r="D63" s="11"/>
      <c r="E63" s="38"/>
      <c r="F63" s="38"/>
      <c r="G63" s="39"/>
      <c r="H63" s="39"/>
      <c r="I63" s="39"/>
      <c r="J63" s="39"/>
    </row>
    <row r="64" spans="1:10" ht="15.75" customHeight="1" x14ac:dyDescent="0.25">
      <c r="A64" s="11"/>
      <c r="B64" s="11"/>
      <c r="D64" s="11"/>
      <c r="E64" s="38"/>
      <c r="F64" s="38"/>
      <c r="G64" s="39"/>
      <c r="H64" s="39"/>
      <c r="I64" s="39"/>
      <c r="J64" s="39"/>
    </row>
    <row r="65" spans="1:10" ht="15.75" customHeight="1" x14ac:dyDescent="0.25">
      <c r="A65" s="11"/>
      <c r="B65" s="11"/>
      <c r="D65" s="11"/>
      <c r="E65" s="38"/>
      <c r="F65" s="38"/>
      <c r="G65" s="39"/>
      <c r="H65" s="39"/>
      <c r="I65" s="39"/>
      <c r="J65" s="39"/>
    </row>
    <row r="66" spans="1:10" ht="15.75" customHeight="1" x14ac:dyDescent="0.25">
      <c r="A66" s="11"/>
      <c r="B66" s="11"/>
      <c r="D66" s="11"/>
      <c r="E66" s="38"/>
      <c r="F66" s="38"/>
      <c r="G66" s="39"/>
      <c r="H66" s="39"/>
      <c r="I66" s="39"/>
      <c r="J66" s="39"/>
    </row>
    <row r="67" spans="1:10" ht="15.75" customHeight="1" x14ac:dyDescent="0.25">
      <c r="A67" s="11"/>
      <c r="B67" s="11"/>
      <c r="D67" s="11"/>
      <c r="E67" s="38"/>
      <c r="F67" s="38"/>
      <c r="G67" s="39"/>
      <c r="H67" s="39"/>
      <c r="I67" s="39"/>
      <c r="J67" s="39"/>
    </row>
    <row r="68" spans="1:10" ht="15.75" customHeight="1" x14ac:dyDescent="0.25">
      <c r="A68" s="11"/>
      <c r="B68" s="11"/>
      <c r="D68" s="11"/>
      <c r="E68" s="38"/>
      <c r="F68" s="38"/>
      <c r="G68" s="39"/>
      <c r="H68" s="39"/>
      <c r="I68" s="39"/>
      <c r="J68" s="39"/>
    </row>
    <row r="69" spans="1:10" ht="15.75" customHeight="1" x14ac:dyDescent="0.25">
      <c r="A69" s="11"/>
      <c r="B69" s="11"/>
      <c r="D69" s="11"/>
      <c r="E69" s="38"/>
      <c r="F69" s="38"/>
      <c r="G69" s="39"/>
      <c r="H69" s="39"/>
      <c r="I69" s="39"/>
      <c r="J69" s="39"/>
    </row>
    <row r="70" spans="1:10" ht="15.75" customHeight="1" x14ac:dyDescent="0.25">
      <c r="A70" s="11"/>
      <c r="B70" s="11"/>
      <c r="D70" s="11"/>
      <c r="E70" s="38"/>
      <c r="F70" s="38"/>
      <c r="G70" s="39"/>
      <c r="H70" s="39"/>
      <c r="I70" s="39"/>
      <c r="J70" s="39"/>
    </row>
    <row r="71" spans="1:10" ht="15.75" customHeight="1" x14ac:dyDescent="0.25">
      <c r="A71" s="11"/>
      <c r="B71" s="11"/>
      <c r="D71" s="11"/>
      <c r="E71" s="38"/>
      <c r="F71" s="38"/>
      <c r="G71" s="39"/>
      <c r="H71" s="39"/>
      <c r="I71" s="39"/>
      <c r="J71" s="39"/>
    </row>
    <row r="72" spans="1:10" ht="15.75" customHeight="1" x14ac:dyDescent="0.25">
      <c r="A72" s="11"/>
      <c r="B72" s="11"/>
      <c r="D72" s="11"/>
      <c r="E72" s="38"/>
      <c r="F72" s="38"/>
      <c r="G72" s="39"/>
      <c r="H72" s="39"/>
      <c r="I72" s="39"/>
      <c r="J72" s="39"/>
    </row>
    <row r="73" spans="1:10" ht="15.75" customHeight="1" x14ac:dyDescent="0.25">
      <c r="A73" s="11"/>
      <c r="B73" s="11"/>
      <c r="D73" s="11"/>
      <c r="E73" s="38"/>
      <c r="F73" s="38"/>
      <c r="G73" s="39"/>
      <c r="H73" s="39"/>
      <c r="I73" s="39"/>
      <c r="J73" s="39"/>
    </row>
    <row r="74" spans="1:10" ht="15.75" customHeight="1" x14ac:dyDescent="0.25">
      <c r="A74" s="11"/>
      <c r="B74" s="11"/>
      <c r="D74" s="11"/>
      <c r="E74" s="38"/>
      <c r="F74" s="38"/>
      <c r="G74" s="39"/>
      <c r="H74" s="39"/>
      <c r="I74" s="39"/>
      <c r="J74" s="39"/>
    </row>
    <row r="75" spans="1:10" ht="15.75" customHeight="1" x14ac:dyDescent="0.25">
      <c r="A75" s="11"/>
      <c r="B75" s="11"/>
      <c r="D75" s="11"/>
      <c r="E75" s="38"/>
      <c r="F75" s="38"/>
      <c r="G75" s="39"/>
      <c r="H75" s="39"/>
      <c r="I75" s="39"/>
      <c r="J75" s="39"/>
    </row>
    <row r="76" spans="1:10" ht="15.75" customHeight="1" x14ac:dyDescent="0.25">
      <c r="A76" s="11"/>
      <c r="B76" s="11"/>
      <c r="D76" s="11"/>
      <c r="E76" s="38"/>
      <c r="F76" s="38"/>
      <c r="G76" s="39"/>
      <c r="H76" s="39"/>
      <c r="I76" s="39"/>
      <c r="J76" s="39"/>
    </row>
    <row r="77" spans="1:10" ht="15.75" customHeight="1" x14ac:dyDescent="0.25">
      <c r="A77" s="11"/>
      <c r="B77" s="11"/>
      <c r="D77" s="11"/>
      <c r="E77" s="38"/>
      <c r="F77" s="38"/>
      <c r="G77" s="39"/>
      <c r="H77" s="39"/>
      <c r="I77" s="39"/>
      <c r="J77" s="39"/>
    </row>
    <row r="78" spans="1:10" ht="15.75" customHeight="1" x14ac:dyDescent="0.25">
      <c r="A78" s="11"/>
      <c r="B78" s="11"/>
      <c r="D78" s="11"/>
      <c r="E78" s="38"/>
      <c r="F78" s="38"/>
      <c r="G78" s="39"/>
      <c r="H78" s="39"/>
      <c r="I78" s="39"/>
      <c r="J78" s="39"/>
    </row>
    <row r="79" spans="1:10" ht="15.75" customHeight="1" x14ac:dyDescent="0.25">
      <c r="A79" s="11"/>
      <c r="B79" s="11"/>
      <c r="D79" s="11"/>
      <c r="E79" s="38"/>
      <c r="F79" s="38"/>
      <c r="G79" s="39"/>
      <c r="H79" s="39"/>
      <c r="I79" s="39"/>
      <c r="J79" s="39"/>
    </row>
    <row r="80" spans="1:10" ht="15.75" customHeight="1" x14ac:dyDescent="0.25">
      <c r="A80" s="11"/>
      <c r="B80" s="11"/>
      <c r="D80" s="11"/>
      <c r="E80" s="38"/>
      <c r="F80" s="38"/>
      <c r="G80" s="39"/>
      <c r="H80" s="39"/>
      <c r="I80" s="39"/>
      <c r="J80" s="39"/>
    </row>
    <row r="81" spans="1:10" ht="15.75" customHeight="1" x14ac:dyDescent="0.25">
      <c r="A81" s="11"/>
      <c r="B81" s="11"/>
      <c r="D81" s="11"/>
      <c r="E81" s="38"/>
      <c r="F81" s="38"/>
      <c r="G81" s="39"/>
      <c r="H81" s="39"/>
      <c r="I81" s="39"/>
      <c r="J81" s="39"/>
    </row>
    <row r="82" spans="1:10" ht="15.75" customHeight="1" x14ac:dyDescent="0.25">
      <c r="A82" s="11"/>
      <c r="B82" s="11"/>
      <c r="D82" s="11"/>
      <c r="E82" s="38"/>
      <c r="F82" s="38"/>
      <c r="G82" s="39"/>
      <c r="H82" s="39"/>
      <c r="I82" s="39"/>
      <c r="J82" s="39"/>
    </row>
    <row r="83" spans="1:10" ht="15.75" customHeight="1" x14ac:dyDescent="0.25">
      <c r="A83" s="11"/>
      <c r="B83" s="11"/>
      <c r="D83" s="11"/>
      <c r="E83" s="38"/>
      <c r="F83" s="38"/>
      <c r="G83" s="39"/>
      <c r="H83" s="39"/>
      <c r="I83" s="39"/>
      <c r="J83" s="39"/>
    </row>
    <row r="84" spans="1:10" ht="15.75" customHeight="1" x14ac:dyDescent="0.25">
      <c r="A84" s="11"/>
      <c r="B84" s="11"/>
      <c r="D84" s="11"/>
      <c r="E84" s="38"/>
      <c r="F84" s="38"/>
      <c r="G84" s="39"/>
      <c r="H84" s="39"/>
      <c r="I84" s="39"/>
      <c r="J84" s="39"/>
    </row>
    <row r="85" spans="1:10" ht="15.75" customHeight="1" x14ac:dyDescent="0.25">
      <c r="A85" s="11"/>
      <c r="B85" s="11"/>
      <c r="D85" s="11"/>
      <c r="E85" s="38"/>
      <c r="F85" s="38"/>
      <c r="G85" s="39"/>
      <c r="H85" s="39"/>
      <c r="I85" s="39"/>
      <c r="J85" s="39"/>
    </row>
    <row r="86" spans="1:10" ht="15.75" customHeight="1" x14ac:dyDescent="0.25">
      <c r="A86" s="11"/>
      <c r="B86" s="11"/>
      <c r="D86" s="11"/>
      <c r="E86" s="38"/>
      <c r="F86" s="38"/>
      <c r="G86" s="39"/>
      <c r="H86" s="39"/>
      <c r="I86" s="39"/>
      <c r="J86" s="39"/>
    </row>
    <row r="87" spans="1:10" ht="15.75" customHeight="1" x14ac:dyDescent="0.25">
      <c r="A87" s="11"/>
      <c r="B87" s="11"/>
      <c r="D87" s="11"/>
      <c r="E87" s="38"/>
      <c r="F87" s="38"/>
      <c r="G87" s="39"/>
      <c r="H87" s="39"/>
      <c r="I87" s="39"/>
      <c r="J87" s="39"/>
    </row>
    <row r="88" spans="1:10" ht="15.75" customHeight="1" x14ac:dyDescent="0.25">
      <c r="A88" s="11"/>
      <c r="B88" s="11"/>
      <c r="D88" s="11"/>
      <c r="E88" s="38"/>
      <c r="F88" s="38"/>
      <c r="G88" s="39"/>
      <c r="H88" s="39"/>
      <c r="I88" s="39"/>
      <c r="J88" s="39"/>
    </row>
    <row r="89" spans="1:10" ht="15.75" customHeight="1" x14ac:dyDescent="0.25">
      <c r="A89" s="11"/>
      <c r="B89" s="11"/>
      <c r="D89" s="11"/>
      <c r="E89" s="38"/>
      <c r="F89" s="38"/>
      <c r="G89" s="39"/>
      <c r="H89" s="39"/>
      <c r="I89" s="39"/>
      <c r="J89" s="39"/>
    </row>
    <row r="90" spans="1:10" ht="15.75" customHeight="1" x14ac:dyDescent="0.25">
      <c r="A90" s="11"/>
      <c r="B90" s="11"/>
      <c r="D90" s="11"/>
      <c r="E90" s="38"/>
      <c r="F90" s="38"/>
      <c r="G90" s="39"/>
      <c r="H90" s="39"/>
      <c r="I90" s="39"/>
      <c r="J90" s="39"/>
    </row>
    <row r="91" spans="1:10" ht="15.75" customHeight="1" x14ac:dyDescent="0.25">
      <c r="A91" s="11"/>
      <c r="B91" s="11"/>
      <c r="D91" s="11"/>
      <c r="E91" s="38"/>
      <c r="F91" s="38"/>
      <c r="G91" s="39"/>
      <c r="H91" s="39"/>
      <c r="I91" s="39"/>
      <c r="J91" s="39"/>
    </row>
    <row r="92" spans="1:10" ht="15.75" customHeight="1" x14ac:dyDescent="0.25">
      <c r="A92" s="11"/>
      <c r="B92" s="11"/>
      <c r="D92" s="11"/>
      <c r="E92" s="38"/>
      <c r="F92" s="38"/>
      <c r="G92" s="39"/>
      <c r="H92" s="39"/>
      <c r="I92" s="39"/>
      <c r="J92" s="39"/>
    </row>
    <row r="93" spans="1:10" ht="15.75" customHeight="1" x14ac:dyDescent="0.25">
      <c r="A93" s="11"/>
      <c r="B93" s="11"/>
      <c r="D93" s="11"/>
      <c r="E93" s="38"/>
      <c r="F93" s="38"/>
      <c r="G93" s="39"/>
      <c r="H93" s="39"/>
      <c r="I93" s="39"/>
      <c r="J93" s="39"/>
    </row>
    <row r="94" spans="1:10" ht="15.75" customHeight="1" x14ac:dyDescent="0.25">
      <c r="A94" s="11"/>
      <c r="B94" s="11"/>
      <c r="D94" s="11"/>
      <c r="E94" s="38"/>
      <c r="F94" s="38"/>
      <c r="G94" s="39"/>
      <c r="H94" s="39"/>
      <c r="I94" s="39"/>
      <c r="J94" s="39"/>
    </row>
    <row r="95" spans="1:10" ht="15.75" customHeight="1" x14ac:dyDescent="0.25">
      <c r="A95" s="11"/>
      <c r="B95" s="11"/>
      <c r="D95" s="11"/>
      <c r="E95" s="38"/>
      <c r="F95" s="38"/>
      <c r="G95" s="39"/>
      <c r="H95" s="39"/>
      <c r="I95" s="39"/>
      <c r="J95" s="39"/>
    </row>
    <row r="96" spans="1:10" ht="15.75" customHeight="1" x14ac:dyDescent="0.25">
      <c r="A96" s="11"/>
      <c r="B96" s="11"/>
      <c r="D96" s="11"/>
      <c r="E96" s="38"/>
      <c r="F96" s="38"/>
      <c r="G96" s="39"/>
      <c r="H96" s="39"/>
      <c r="I96" s="39"/>
      <c r="J96" s="39"/>
    </row>
    <row r="97" spans="1:10" ht="15.75" customHeight="1" x14ac:dyDescent="0.25">
      <c r="A97" s="11"/>
      <c r="B97" s="11"/>
      <c r="D97" s="11"/>
      <c r="E97" s="38"/>
      <c r="F97" s="38"/>
      <c r="G97" s="39"/>
      <c r="H97" s="39"/>
      <c r="I97" s="39"/>
      <c r="J97" s="39"/>
    </row>
    <row r="98" spans="1:10" ht="15.75" customHeight="1" x14ac:dyDescent="0.25">
      <c r="A98" s="11"/>
      <c r="B98" s="11"/>
      <c r="D98" s="11"/>
      <c r="E98" s="38"/>
      <c r="F98" s="38"/>
      <c r="G98" s="39"/>
      <c r="H98" s="39"/>
      <c r="I98" s="39"/>
      <c r="J98" s="39"/>
    </row>
    <row r="99" spans="1:10" ht="15.75" customHeight="1" x14ac:dyDescent="0.25">
      <c r="A99" s="11"/>
      <c r="B99" s="11"/>
      <c r="D99" s="11"/>
      <c r="E99" s="38"/>
      <c r="F99" s="38"/>
      <c r="G99" s="39"/>
      <c r="H99" s="39"/>
      <c r="I99" s="39"/>
      <c r="J99" s="39"/>
    </row>
    <row r="100" spans="1:10" ht="15.75" customHeight="1" x14ac:dyDescent="0.25">
      <c r="A100" s="11"/>
      <c r="B100" s="11"/>
      <c r="D100" s="11"/>
      <c r="E100" s="38"/>
      <c r="F100" s="38"/>
      <c r="G100" s="39"/>
      <c r="H100" s="39"/>
      <c r="I100" s="39"/>
      <c r="J100" s="39"/>
    </row>
    <row r="101" spans="1:10" ht="15.75" customHeight="1" x14ac:dyDescent="0.25">
      <c r="A101" s="11"/>
      <c r="B101" s="11"/>
      <c r="D101" s="11"/>
      <c r="E101" s="38"/>
      <c r="F101" s="38"/>
      <c r="G101" s="39"/>
      <c r="H101" s="39"/>
      <c r="I101" s="39"/>
      <c r="J101" s="39"/>
    </row>
    <row r="102" spans="1:10" ht="15.75" customHeight="1" x14ac:dyDescent="0.25">
      <c r="A102" s="11"/>
      <c r="B102" s="11"/>
      <c r="D102" s="11"/>
      <c r="E102" s="38"/>
      <c r="F102" s="38"/>
      <c r="G102" s="39"/>
      <c r="H102" s="39"/>
      <c r="I102" s="39"/>
      <c r="J102" s="39"/>
    </row>
    <row r="103" spans="1:10" ht="15.75" customHeight="1" x14ac:dyDescent="0.25">
      <c r="A103" s="11"/>
      <c r="B103" s="11"/>
      <c r="D103" s="11"/>
      <c r="E103" s="38"/>
      <c r="F103" s="38"/>
      <c r="G103" s="39"/>
      <c r="H103" s="39"/>
      <c r="I103" s="39"/>
      <c r="J103" s="39"/>
    </row>
    <row r="104" spans="1:10" ht="15.75" customHeight="1" x14ac:dyDescent="0.25">
      <c r="A104" s="11"/>
      <c r="B104" s="11"/>
      <c r="D104" s="11"/>
      <c r="E104" s="38"/>
      <c r="F104" s="38"/>
      <c r="G104" s="39"/>
      <c r="H104" s="39"/>
      <c r="I104" s="39"/>
      <c r="J104" s="39"/>
    </row>
    <row r="105" spans="1:10" ht="15.75" customHeight="1" x14ac:dyDescent="0.25">
      <c r="A105" s="11"/>
      <c r="B105" s="11"/>
      <c r="D105" s="11"/>
      <c r="E105" s="38"/>
      <c r="F105" s="38"/>
      <c r="G105" s="39"/>
      <c r="H105" s="39"/>
      <c r="I105" s="39"/>
      <c r="J105" s="39"/>
    </row>
    <row r="106" spans="1:10" ht="15.75" customHeight="1" x14ac:dyDescent="0.25">
      <c r="A106" s="11"/>
      <c r="B106" s="11"/>
      <c r="D106" s="11"/>
      <c r="E106" s="38"/>
      <c r="F106" s="38"/>
      <c r="G106" s="39"/>
      <c r="H106" s="39"/>
      <c r="I106" s="39"/>
      <c r="J106" s="39"/>
    </row>
    <row r="107" spans="1:10" ht="15.75" customHeight="1" x14ac:dyDescent="0.25">
      <c r="A107" s="11"/>
      <c r="B107" s="11"/>
      <c r="D107" s="11"/>
      <c r="E107" s="38"/>
      <c r="F107" s="38"/>
      <c r="G107" s="39"/>
      <c r="H107" s="39"/>
      <c r="I107" s="39"/>
      <c r="J107" s="39"/>
    </row>
    <row r="108" spans="1:10" ht="15.75" customHeight="1" x14ac:dyDescent="0.25">
      <c r="A108" s="11"/>
      <c r="B108" s="11"/>
      <c r="D108" s="11"/>
      <c r="E108" s="38"/>
      <c r="F108" s="38"/>
      <c r="G108" s="39"/>
      <c r="H108" s="39"/>
      <c r="I108" s="39"/>
      <c r="J108" s="39"/>
    </row>
    <row r="109" spans="1:10" ht="15.75" customHeight="1" x14ac:dyDescent="0.25">
      <c r="A109" s="11"/>
      <c r="B109" s="11"/>
      <c r="D109" s="11"/>
      <c r="E109" s="38"/>
      <c r="F109" s="38"/>
      <c r="G109" s="39"/>
      <c r="H109" s="39"/>
      <c r="I109" s="39"/>
      <c r="J109" s="39"/>
    </row>
    <row r="110" spans="1:10" ht="15.75" customHeight="1" x14ac:dyDescent="0.25">
      <c r="A110" s="11"/>
      <c r="B110" s="11"/>
      <c r="D110" s="11"/>
      <c r="E110" s="38"/>
      <c r="F110" s="38"/>
      <c r="G110" s="39"/>
      <c r="H110" s="39"/>
      <c r="I110" s="39"/>
      <c r="J110" s="39"/>
    </row>
    <row r="111" spans="1:10" ht="15.75" customHeight="1" x14ac:dyDescent="0.25">
      <c r="A111" s="11"/>
      <c r="B111" s="11"/>
      <c r="D111" s="11"/>
      <c r="E111" s="38"/>
      <c r="F111" s="38"/>
      <c r="G111" s="39"/>
      <c r="H111" s="39"/>
      <c r="I111" s="39"/>
      <c r="J111" s="39"/>
    </row>
    <row r="112" spans="1:10" ht="15.75" customHeight="1" x14ac:dyDescent="0.25">
      <c r="A112" s="11"/>
      <c r="B112" s="11"/>
      <c r="D112" s="11"/>
      <c r="E112" s="38"/>
      <c r="F112" s="38"/>
      <c r="G112" s="39"/>
      <c r="H112" s="39"/>
      <c r="I112" s="39"/>
      <c r="J112" s="39"/>
    </row>
    <row r="113" spans="1:10" ht="15.75" customHeight="1" x14ac:dyDescent="0.25">
      <c r="A113" s="11"/>
      <c r="B113" s="11"/>
      <c r="D113" s="11"/>
      <c r="E113" s="38"/>
      <c r="F113" s="38"/>
      <c r="G113" s="39"/>
      <c r="H113" s="39"/>
      <c r="I113" s="39"/>
      <c r="J113" s="39"/>
    </row>
    <row r="114" spans="1:10" ht="15.75" customHeight="1" x14ac:dyDescent="0.25">
      <c r="A114" s="11"/>
      <c r="B114" s="11"/>
      <c r="D114" s="11"/>
      <c r="E114" s="38"/>
      <c r="F114" s="38"/>
      <c r="G114" s="39"/>
      <c r="H114" s="39"/>
      <c r="I114" s="39"/>
      <c r="J114" s="39"/>
    </row>
    <row r="115" spans="1:10" ht="15.75" customHeight="1" x14ac:dyDescent="0.25">
      <c r="A115" s="11"/>
      <c r="B115" s="11"/>
      <c r="D115" s="11"/>
      <c r="E115" s="38"/>
      <c r="F115" s="38"/>
      <c r="G115" s="39"/>
      <c r="H115" s="39"/>
      <c r="I115" s="39"/>
      <c r="J115" s="39"/>
    </row>
    <row r="116" spans="1:10" ht="15.75" customHeight="1" x14ac:dyDescent="0.25">
      <c r="A116" s="11"/>
      <c r="B116" s="11"/>
      <c r="D116" s="11"/>
      <c r="E116" s="38"/>
      <c r="F116" s="38"/>
      <c r="G116" s="39"/>
      <c r="H116" s="39"/>
      <c r="I116" s="39"/>
      <c r="J116" s="39"/>
    </row>
    <row r="117" spans="1:10" ht="15.75" customHeight="1" x14ac:dyDescent="0.25">
      <c r="A117" s="11"/>
      <c r="B117" s="11"/>
      <c r="D117" s="11"/>
      <c r="E117" s="38"/>
      <c r="F117" s="38"/>
      <c r="G117" s="39"/>
      <c r="H117" s="39"/>
      <c r="I117" s="39"/>
      <c r="J117" s="39"/>
    </row>
    <row r="118" spans="1:10" ht="15.75" customHeight="1" x14ac:dyDescent="0.25">
      <c r="A118" s="11"/>
      <c r="B118" s="11"/>
      <c r="D118" s="11"/>
      <c r="E118" s="38"/>
      <c r="F118" s="38"/>
      <c r="G118" s="39"/>
      <c r="H118" s="39"/>
      <c r="I118" s="39"/>
      <c r="J118" s="39"/>
    </row>
    <row r="119" spans="1:10" ht="15.75" customHeight="1" x14ac:dyDescent="0.25">
      <c r="A119" s="11"/>
      <c r="B119" s="11"/>
      <c r="D119" s="11"/>
      <c r="E119" s="38"/>
      <c r="F119" s="38"/>
      <c r="G119" s="39"/>
      <c r="H119" s="39"/>
      <c r="I119" s="39"/>
      <c r="J119" s="39"/>
    </row>
    <row r="120" spans="1:10" ht="15.75" customHeight="1" x14ac:dyDescent="0.25">
      <c r="A120" s="11"/>
      <c r="B120" s="11"/>
      <c r="D120" s="11"/>
      <c r="E120" s="38"/>
      <c r="F120" s="38"/>
      <c r="G120" s="39"/>
      <c r="H120" s="39"/>
      <c r="I120" s="39"/>
      <c r="J120" s="39"/>
    </row>
    <row r="121" spans="1:10" ht="15.75" customHeight="1" x14ac:dyDescent="0.25">
      <c r="A121" s="11"/>
      <c r="B121" s="11"/>
      <c r="D121" s="11"/>
      <c r="E121" s="38"/>
      <c r="F121" s="38"/>
      <c r="G121" s="39"/>
      <c r="H121" s="39"/>
      <c r="I121" s="39"/>
      <c r="J121" s="39"/>
    </row>
    <row r="122" spans="1:10" ht="15.75" customHeight="1" x14ac:dyDescent="0.25">
      <c r="A122" s="11"/>
      <c r="B122" s="11"/>
      <c r="D122" s="11"/>
      <c r="E122" s="38"/>
      <c r="F122" s="38"/>
      <c r="G122" s="39"/>
      <c r="H122" s="39"/>
      <c r="I122" s="39"/>
      <c r="J122" s="39"/>
    </row>
    <row r="123" spans="1:10" ht="15.75" customHeight="1" x14ac:dyDescent="0.25">
      <c r="A123" s="11"/>
      <c r="B123" s="11"/>
      <c r="D123" s="11"/>
      <c r="E123" s="38"/>
      <c r="F123" s="38"/>
      <c r="G123" s="39"/>
      <c r="H123" s="39"/>
      <c r="I123" s="39"/>
      <c r="J123" s="39"/>
    </row>
    <row r="124" spans="1:10" ht="15.75" customHeight="1" x14ac:dyDescent="0.25">
      <c r="A124" s="11"/>
      <c r="B124" s="11"/>
      <c r="D124" s="11"/>
      <c r="E124" s="38"/>
      <c r="F124" s="38"/>
      <c r="G124" s="39"/>
      <c r="H124" s="39"/>
      <c r="I124" s="39"/>
      <c r="J124" s="39"/>
    </row>
    <row r="125" spans="1:10" ht="15.75" customHeight="1" x14ac:dyDescent="0.25">
      <c r="A125" s="11"/>
      <c r="B125" s="11"/>
      <c r="D125" s="11"/>
      <c r="E125" s="38"/>
      <c r="F125" s="38"/>
      <c r="G125" s="39"/>
      <c r="H125" s="39"/>
      <c r="I125" s="39"/>
      <c r="J125" s="39"/>
    </row>
    <row r="126" spans="1:10" ht="15.75" customHeight="1" x14ac:dyDescent="0.25">
      <c r="A126" s="11"/>
      <c r="B126" s="11"/>
      <c r="D126" s="11"/>
      <c r="E126" s="38"/>
      <c r="F126" s="38"/>
      <c r="G126" s="39"/>
      <c r="H126" s="39"/>
      <c r="I126" s="39"/>
      <c r="J126" s="39"/>
    </row>
    <row r="127" spans="1:10" ht="15.75" customHeight="1" x14ac:dyDescent="0.25">
      <c r="A127" s="11"/>
      <c r="B127" s="11"/>
      <c r="D127" s="11"/>
      <c r="E127" s="38"/>
      <c r="F127" s="38"/>
      <c r="G127" s="39"/>
      <c r="H127" s="39"/>
      <c r="I127" s="39"/>
      <c r="J127" s="39"/>
    </row>
    <row r="128" spans="1:10" ht="15.75" customHeight="1" x14ac:dyDescent="0.25">
      <c r="A128" s="11"/>
      <c r="B128" s="11"/>
      <c r="D128" s="11"/>
      <c r="E128" s="38"/>
      <c r="F128" s="38"/>
      <c r="G128" s="39"/>
      <c r="H128" s="39"/>
      <c r="I128" s="39"/>
      <c r="J128" s="39"/>
    </row>
    <row r="129" spans="1:10" ht="15.75" customHeight="1" x14ac:dyDescent="0.25">
      <c r="A129" s="11"/>
      <c r="B129" s="11"/>
      <c r="D129" s="11"/>
      <c r="E129" s="38"/>
      <c r="F129" s="38"/>
      <c r="G129" s="39"/>
      <c r="H129" s="39"/>
      <c r="I129" s="39"/>
      <c r="J129" s="39"/>
    </row>
    <row r="130" spans="1:10" ht="15.75" customHeight="1" x14ac:dyDescent="0.25">
      <c r="A130" s="11"/>
      <c r="B130" s="11"/>
      <c r="D130" s="11"/>
      <c r="E130" s="38"/>
      <c r="F130" s="38"/>
      <c r="G130" s="39"/>
      <c r="H130" s="39"/>
      <c r="I130" s="39"/>
      <c r="J130" s="39"/>
    </row>
    <row r="131" spans="1:10" ht="15.75" customHeight="1" x14ac:dyDescent="0.25">
      <c r="A131" s="11"/>
      <c r="B131" s="11"/>
      <c r="D131" s="11"/>
      <c r="E131" s="38"/>
      <c r="F131" s="38"/>
      <c r="G131" s="39"/>
      <c r="H131" s="39"/>
      <c r="I131" s="39"/>
      <c r="J131" s="39"/>
    </row>
    <row r="132" spans="1:10" ht="15.75" customHeight="1" x14ac:dyDescent="0.25">
      <c r="A132" s="11"/>
      <c r="B132" s="11"/>
      <c r="D132" s="11"/>
      <c r="E132" s="38"/>
      <c r="F132" s="38"/>
      <c r="G132" s="39"/>
      <c r="H132" s="39"/>
      <c r="I132" s="39"/>
      <c r="J132" s="39"/>
    </row>
    <row r="133" spans="1:10" ht="15.75" customHeight="1" x14ac:dyDescent="0.25">
      <c r="A133" s="11"/>
      <c r="B133" s="11"/>
      <c r="D133" s="11"/>
      <c r="E133" s="38"/>
      <c r="F133" s="38"/>
      <c r="G133" s="39"/>
      <c r="H133" s="39"/>
      <c r="I133" s="39"/>
      <c r="J133" s="39"/>
    </row>
    <row r="134" spans="1:10" ht="15.75" customHeight="1" x14ac:dyDescent="0.25">
      <c r="A134" s="11"/>
      <c r="B134" s="11"/>
      <c r="D134" s="11"/>
      <c r="E134" s="38"/>
      <c r="F134" s="38"/>
      <c r="G134" s="39"/>
      <c r="H134" s="39"/>
      <c r="I134" s="39"/>
      <c r="J134" s="39"/>
    </row>
    <row r="135" spans="1:10" ht="15.75" customHeight="1" x14ac:dyDescent="0.25">
      <c r="A135" s="11"/>
      <c r="B135" s="11"/>
      <c r="D135" s="11"/>
      <c r="E135" s="38"/>
      <c r="F135" s="38"/>
      <c r="G135" s="39"/>
      <c r="H135" s="39"/>
      <c r="I135" s="39"/>
      <c r="J135" s="39"/>
    </row>
    <row r="136" spans="1:10" ht="15.75" customHeight="1" x14ac:dyDescent="0.25">
      <c r="A136" s="11"/>
      <c r="B136" s="11"/>
      <c r="D136" s="11"/>
      <c r="E136" s="38"/>
      <c r="F136" s="38"/>
      <c r="G136" s="39"/>
      <c r="H136" s="39"/>
      <c r="I136" s="39"/>
      <c r="J136" s="39"/>
    </row>
    <row r="137" spans="1:10" ht="15.75" customHeight="1" x14ac:dyDescent="0.25">
      <c r="A137" s="11"/>
      <c r="B137" s="11"/>
      <c r="D137" s="11"/>
      <c r="E137" s="38"/>
      <c r="F137" s="38"/>
      <c r="G137" s="39"/>
      <c r="H137" s="39"/>
      <c r="I137" s="39"/>
      <c r="J137" s="39"/>
    </row>
    <row r="138" spans="1:10" ht="15.75" customHeight="1" x14ac:dyDescent="0.25">
      <c r="A138" s="11"/>
      <c r="B138" s="11"/>
      <c r="D138" s="11"/>
      <c r="E138" s="38"/>
      <c r="F138" s="38"/>
      <c r="G138" s="39"/>
      <c r="H138" s="39"/>
      <c r="I138" s="39"/>
      <c r="J138" s="39"/>
    </row>
    <row r="139" spans="1:10" ht="15.75" customHeight="1" x14ac:dyDescent="0.25">
      <c r="A139" s="11"/>
      <c r="B139" s="11"/>
      <c r="D139" s="11"/>
      <c r="E139" s="38"/>
      <c r="F139" s="38"/>
      <c r="G139" s="39"/>
      <c r="H139" s="39"/>
      <c r="I139" s="39"/>
      <c r="J139" s="39"/>
    </row>
    <row r="140" spans="1:10" ht="15.75" customHeight="1" x14ac:dyDescent="0.25">
      <c r="A140" s="11"/>
      <c r="B140" s="11"/>
      <c r="D140" s="11"/>
      <c r="E140" s="38"/>
      <c r="F140" s="38"/>
      <c r="G140" s="39"/>
      <c r="H140" s="39"/>
      <c r="I140" s="39"/>
      <c r="J140" s="39"/>
    </row>
    <row r="141" spans="1:10" ht="15.75" customHeight="1" x14ac:dyDescent="0.25">
      <c r="A141" s="11"/>
      <c r="B141" s="11"/>
      <c r="D141" s="11"/>
      <c r="E141" s="38"/>
      <c r="F141" s="38"/>
      <c r="G141" s="39"/>
      <c r="H141" s="39"/>
      <c r="I141" s="39"/>
      <c r="J141" s="39"/>
    </row>
    <row r="142" spans="1:10" ht="15.75" customHeight="1" x14ac:dyDescent="0.25">
      <c r="A142" s="11"/>
      <c r="B142" s="11"/>
      <c r="D142" s="11"/>
      <c r="E142" s="38"/>
      <c r="F142" s="38"/>
      <c r="G142" s="39"/>
      <c r="H142" s="39"/>
      <c r="I142" s="39"/>
      <c r="J142" s="39"/>
    </row>
    <row r="143" spans="1:10" ht="15.75" customHeight="1" x14ac:dyDescent="0.25">
      <c r="A143" s="11"/>
      <c r="B143" s="11"/>
      <c r="D143" s="11"/>
      <c r="E143" s="38"/>
      <c r="F143" s="38"/>
      <c r="G143" s="39"/>
      <c r="H143" s="39"/>
      <c r="I143" s="39"/>
      <c r="J143" s="39"/>
    </row>
    <row r="144" spans="1:10" ht="15.75" customHeight="1" x14ac:dyDescent="0.25">
      <c r="A144" s="11"/>
      <c r="B144" s="11"/>
      <c r="D144" s="11"/>
      <c r="E144" s="38"/>
      <c r="F144" s="38"/>
      <c r="G144" s="39"/>
      <c r="H144" s="39"/>
      <c r="I144" s="39"/>
      <c r="J144" s="39"/>
    </row>
    <row r="145" spans="1:10" ht="15.75" customHeight="1" x14ac:dyDescent="0.25">
      <c r="A145" s="11"/>
      <c r="B145" s="11"/>
      <c r="D145" s="11"/>
      <c r="E145" s="38"/>
      <c r="F145" s="38"/>
      <c r="G145" s="39"/>
      <c r="H145" s="39"/>
      <c r="I145" s="39"/>
      <c r="J145" s="39"/>
    </row>
    <row r="146" spans="1:10" ht="15.75" customHeight="1" x14ac:dyDescent="0.25">
      <c r="A146" s="11"/>
      <c r="B146" s="11"/>
      <c r="D146" s="11"/>
      <c r="E146" s="38"/>
      <c r="F146" s="38"/>
      <c r="G146" s="39"/>
      <c r="H146" s="39"/>
      <c r="I146" s="39"/>
      <c r="J146" s="39"/>
    </row>
    <row r="147" spans="1:10" ht="15.75" customHeight="1" x14ac:dyDescent="0.25">
      <c r="A147" s="11"/>
      <c r="B147" s="11"/>
      <c r="D147" s="11"/>
      <c r="E147" s="38"/>
      <c r="F147" s="38"/>
      <c r="G147" s="39"/>
      <c r="H147" s="39"/>
      <c r="I147" s="39"/>
      <c r="J147" s="39"/>
    </row>
    <row r="148" spans="1:10" ht="15.75" customHeight="1" x14ac:dyDescent="0.25">
      <c r="A148" s="11"/>
      <c r="B148" s="11"/>
      <c r="D148" s="11"/>
      <c r="E148" s="38"/>
      <c r="F148" s="38"/>
      <c r="G148" s="39"/>
      <c r="H148" s="39"/>
      <c r="I148" s="39"/>
      <c r="J148" s="39"/>
    </row>
    <row r="149" spans="1:10" ht="15.75" customHeight="1" x14ac:dyDescent="0.25">
      <c r="A149" s="11"/>
      <c r="B149" s="11"/>
      <c r="D149" s="11"/>
      <c r="E149" s="38"/>
      <c r="F149" s="38"/>
      <c r="G149" s="39"/>
      <c r="H149" s="39"/>
      <c r="I149" s="39"/>
      <c r="J149" s="39"/>
    </row>
    <row r="150" spans="1:10" ht="15.75" customHeight="1" x14ac:dyDescent="0.25">
      <c r="A150" s="11"/>
      <c r="B150" s="11"/>
      <c r="D150" s="11"/>
      <c r="E150" s="38"/>
      <c r="F150" s="38"/>
      <c r="G150" s="39"/>
      <c r="H150" s="39"/>
      <c r="I150" s="39"/>
      <c r="J150" s="39"/>
    </row>
    <row r="151" spans="1:10" ht="15.75" customHeight="1" x14ac:dyDescent="0.25">
      <c r="A151" s="11"/>
      <c r="B151" s="11"/>
      <c r="D151" s="11"/>
      <c r="E151" s="38"/>
      <c r="F151" s="38"/>
      <c r="G151" s="39"/>
      <c r="H151" s="39"/>
      <c r="I151" s="39"/>
      <c r="J151" s="39"/>
    </row>
    <row r="152" spans="1:10" ht="15.75" customHeight="1" x14ac:dyDescent="0.25">
      <c r="A152" s="11"/>
      <c r="B152" s="11"/>
      <c r="D152" s="11"/>
      <c r="E152" s="38"/>
      <c r="F152" s="38"/>
      <c r="G152" s="39"/>
      <c r="H152" s="39"/>
      <c r="I152" s="39"/>
      <c r="J152" s="39"/>
    </row>
    <row r="153" spans="1:10" ht="15.75" customHeight="1" x14ac:dyDescent="0.25">
      <c r="A153" s="11"/>
      <c r="B153" s="11"/>
      <c r="D153" s="11"/>
      <c r="E153" s="38"/>
      <c r="F153" s="38"/>
      <c r="G153" s="39"/>
      <c r="H153" s="39"/>
      <c r="I153" s="39"/>
      <c r="J153" s="39"/>
    </row>
    <row r="154" spans="1:10" ht="15.75" customHeight="1" x14ac:dyDescent="0.25">
      <c r="A154" s="11"/>
      <c r="B154" s="11"/>
      <c r="D154" s="11"/>
      <c r="E154" s="38"/>
      <c r="F154" s="38"/>
      <c r="G154" s="39"/>
      <c r="H154" s="39"/>
      <c r="I154" s="39"/>
      <c r="J154" s="39"/>
    </row>
    <row r="155" spans="1:10" ht="15.75" customHeight="1" x14ac:dyDescent="0.25">
      <c r="A155" s="11"/>
      <c r="B155" s="11"/>
      <c r="D155" s="11"/>
      <c r="E155" s="38"/>
      <c r="F155" s="38"/>
      <c r="G155" s="39"/>
      <c r="H155" s="39"/>
      <c r="I155" s="39"/>
      <c r="J155" s="39"/>
    </row>
    <row r="156" spans="1:10" ht="15.75" customHeight="1" x14ac:dyDescent="0.25">
      <c r="A156" s="11"/>
      <c r="B156" s="11"/>
      <c r="D156" s="11"/>
      <c r="E156" s="38"/>
      <c r="F156" s="38"/>
      <c r="G156" s="39"/>
      <c r="H156" s="39"/>
      <c r="I156" s="39"/>
      <c r="J156" s="39"/>
    </row>
    <row r="157" spans="1:10" ht="15.75" customHeight="1" x14ac:dyDescent="0.25">
      <c r="A157" s="11"/>
      <c r="B157" s="11"/>
      <c r="D157" s="11"/>
      <c r="E157" s="38"/>
      <c r="F157" s="38"/>
      <c r="G157" s="39"/>
      <c r="H157" s="39"/>
      <c r="I157" s="39"/>
      <c r="J157" s="39"/>
    </row>
    <row r="158" spans="1:10" ht="15.75" customHeight="1" x14ac:dyDescent="0.25">
      <c r="A158" s="11"/>
      <c r="B158" s="11"/>
      <c r="D158" s="11"/>
      <c r="E158" s="38"/>
      <c r="F158" s="38"/>
      <c r="G158" s="39"/>
      <c r="H158" s="39"/>
      <c r="I158" s="39"/>
      <c r="J158" s="39"/>
    </row>
    <row r="159" spans="1:10" ht="15.75" customHeight="1" x14ac:dyDescent="0.25">
      <c r="A159" s="11"/>
      <c r="B159" s="11"/>
      <c r="D159" s="11"/>
      <c r="E159" s="38"/>
      <c r="F159" s="38"/>
      <c r="G159" s="39"/>
      <c r="H159" s="39"/>
      <c r="I159" s="39"/>
      <c r="J159" s="39"/>
    </row>
    <row r="160" spans="1:10" ht="15.75" customHeight="1" x14ac:dyDescent="0.25">
      <c r="A160" s="11"/>
      <c r="B160" s="11"/>
      <c r="D160" s="11"/>
      <c r="E160" s="38"/>
      <c r="F160" s="38"/>
      <c r="G160" s="39"/>
      <c r="H160" s="39"/>
      <c r="I160" s="39"/>
      <c r="J160" s="39"/>
    </row>
    <row r="161" spans="1:10" ht="15.75" customHeight="1" x14ac:dyDescent="0.25">
      <c r="A161" s="11"/>
      <c r="B161" s="11"/>
      <c r="D161" s="11"/>
      <c r="E161" s="38"/>
      <c r="F161" s="38"/>
      <c r="G161" s="39"/>
      <c r="H161" s="39"/>
      <c r="I161" s="39"/>
      <c r="J161" s="39"/>
    </row>
    <row r="162" spans="1:10" ht="15.75" customHeight="1" x14ac:dyDescent="0.25">
      <c r="A162" s="11"/>
      <c r="B162" s="11"/>
      <c r="D162" s="11"/>
      <c r="E162" s="38"/>
      <c r="F162" s="38"/>
      <c r="G162" s="39"/>
      <c r="H162" s="39"/>
      <c r="I162" s="39"/>
      <c r="J162" s="39"/>
    </row>
    <row r="163" spans="1:10" ht="15.75" customHeight="1" x14ac:dyDescent="0.25">
      <c r="A163" s="11"/>
      <c r="B163" s="11"/>
      <c r="D163" s="11"/>
      <c r="E163" s="38"/>
      <c r="F163" s="38"/>
      <c r="G163" s="39"/>
      <c r="H163" s="39"/>
      <c r="I163" s="39"/>
      <c r="J163" s="39"/>
    </row>
    <row r="164" spans="1:10" ht="15.75" customHeight="1" x14ac:dyDescent="0.25">
      <c r="A164" s="11"/>
      <c r="B164" s="11"/>
      <c r="D164" s="11"/>
      <c r="E164" s="38"/>
      <c r="F164" s="38"/>
      <c r="G164" s="39"/>
      <c r="H164" s="39"/>
      <c r="I164" s="39"/>
      <c r="J164" s="39"/>
    </row>
    <row r="165" spans="1:10" ht="15.75" customHeight="1" x14ac:dyDescent="0.25">
      <c r="A165" s="11"/>
      <c r="B165" s="11"/>
      <c r="D165" s="11"/>
      <c r="E165" s="38"/>
      <c r="F165" s="38"/>
      <c r="G165" s="39"/>
      <c r="H165" s="39"/>
      <c r="I165" s="39"/>
      <c r="J165" s="39"/>
    </row>
    <row r="166" spans="1:10" ht="15.75" customHeight="1" x14ac:dyDescent="0.25">
      <c r="A166" s="11"/>
      <c r="B166" s="11"/>
      <c r="D166" s="11"/>
      <c r="E166" s="38"/>
      <c r="F166" s="38"/>
      <c r="G166" s="39"/>
      <c r="H166" s="39"/>
      <c r="I166" s="39"/>
      <c r="J166" s="39"/>
    </row>
    <row r="167" spans="1:10" ht="15.75" customHeight="1" x14ac:dyDescent="0.25">
      <c r="A167" s="11"/>
      <c r="B167" s="11"/>
      <c r="D167" s="11"/>
      <c r="E167" s="38"/>
      <c r="F167" s="38"/>
      <c r="G167" s="39"/>
      <c r="H167" s="39"/>
      <c r="I167" s="39"/>
      <c r="J167" s="39"/>
    </row>
    <row r="168" spans="1:10" ht="15.75" customHeight="1" x14ac:dyDescent="0.25">
      <c r="A168" s="11"/>
      <c r="B168" s="11"/>
      <c r="D168" s="11"/>
      <c r="E168" s="38"/>
      <c r="F168" s="38"/>
      <c r="G168" s="39"/>
      <c r="H168" s="39"/>
      <c r="I168" s="39"/>
      <c r="J168" s="39"/>
    </row>
    <row r="169" spans="1:10" ht="15.75" customHeight="1" x14ac:dyDescent="0.25">
      <c r="A169" s="11"/>
      <c r="B169" s="11"/>
      <c r="D169" s="11"/>
      <c r="E169" s="38"/>
      <c r="F169" s="38"/>
      <c r="G169" s="39"/>
      <c r="H169" s="39"/>
      <c r="I169" s="39"/>
      <c r="J169" s="39"/>
    </row>
    <row r="170" spans="1:10" ht="15.75" customHeight="1" x14ac:dyDescent="0.25">
      <c r="A170" s="11"/>
      <c r="B170" s="11"/>
      <c r="D170" s="11"/>
      <c r="E170" s="38"/>
      <c r="F170" s="38"/>
      <c r="G170" s="39"/>
      <c r="H170" s="39"/>
      <c r="I170" s="39"/>
      <c r="J170" s="39"/>
    </row>
    <row r="171" spans="1:10" ht="15.75" customHeight="1" x14ac:dyDescent="0.25">
      <c r="A171" s="11"/>
      <c r="B171" s="11"/>
      <c r="D171" s="11"/>
      <c r="E171" s="38"/>
      <c r="F171" s="38"/>
      <c r="G171" s="39"/>
      <c r="H171" s="39"/>
      <c r="I171" s="39"/>
      <c r="J171" s="39"/>
    </row>
    <row r="172" spans="1:10" ht="15.75" customHeight="1" x14ac:dyDescent="0.25">
      <c r="A172" s="11"/>
      <c r="B172" s="11"/>
      <c r="D172" s="11"/>
      <c r="E172" s="38"/>
      <c r="F172" s="38"/>
      <c r="G172" s="39"/>
      <c r="H172" s="39"/>
      <c r="I172" s="39"/>
      <c r="J172" s="39"/>
    </row>
    <row r="173" spans="1:10" ht="15.75" customHeight="1" x14ac:dyDescent="0.25">
      <c r="A173" s="11"/>
      <c r="B173" s="11"/>
      <c r="D173" s="11"/>
      <c r="E173" s="38"/>
      <c r="F173" s="38"/>
      <c r="G173" s="39"/>
      <c r="H173" s="39"/>
      <c r="I173" s="39"/>
      <c r="J173" s="39"/>
    </row>
    <row r="174" spans="1:10" ht="15.75" customHeight="1" x14ac:dyDescent="0.25">
      <c r="A174" s="11"/>
      <c r="B174" s="11"/>
      <c r="D174" s="11"/>
      <c r="E174" s="38"/>
      <c r="F174" s="38"/>
      <c r="G174" s="39"/>
      <c r="H174" s="39"/>
      <c r="I174" s="39"/>
      <c r="J174" s="39"/>
    </row>
    <row r="175" spans="1:10" ht="15.75" customHeight="1" x14ac:dyDescent="0.25">
      <c r="A175" s="11"/>
      <c r="B175" s="11"/>
      <c r="D175" s="11"/>
      <c r="E175" s="38"/>
      <c r="F175" s="38"/>
      <c r="G175" s="39"/>
      <c r="H175" s="39"/>
      <c r="I175" s="39"/>
      <c r="J175" s="39"/>
    </row>
    <row r="176" spans="1:10" ht="15.75" customHeight="1" x14ac:dyDescent="0.25">
      <c r="A176" s="11"/>
      <c r="B176" s="11"/>
      <c r="D176" s="11"/>
      <c r="E176" s="38"/>
      <c r="F176" s="38"/>
      <c r="G176" s="39"/>
      <c r="H176" s="39"/>
      <c r="I176" s="39"/>
      <c r="J176" s="39"/>
    </row>
    <row r="177" spans="1:10" ht="15.75" customHeight="1" x14ac:dyDescent="0.25">
      <c r="A177" s="11"/>
      <c r="B177" s="11"/>
      <c r="D177" s="11"/>
      <c r="E177" s="38"/>
      <c r="F177" s="38"/>
      <c r="G177" s="39"/>
      <c r="H177" s="39"/>
      <c r="I177" s="39"/>
      <c r="J177" s="39"/>
    </row>
    <row r="178" spans="1:10" ht="15.75" customHeight="1" x14ac:dyDescent="0.25">
      <c r="A178" s="11"/>
      <c r="B178" s="11"/>
      <c r="D178" s="11"/>
      <c r="E178" s="38"/>
      <c r="F178" s="38"/>
      <c r="G178" s="39"/>
      <c r="H178" s="39"/>
      <c r="I178" s="39"/>
      <c r="J178" s="39"/>
    </row>
    <row r="179" spans="1:10" ht="15.75" customHeight="1" x14ac:dyDescent="0.25">
      <c r="A179" s="11"/>
      <c r="B179" s="11"/>
      <c r="D179" s="11"/>
      <c r="E179" s="38"/>
      <c r="F179" s="38"/>
      <c r="G179" s="39"/>
      <c r="H179" s="39"/>
      <c r="I179" s="39"/>
      <c r="J179" s="39"/>
    </row>
    <row r="180" spans="1:10" ht="15.75" customHeight="1" x14ac:dyDescent="0.25">
      <c r="A180" s="11"/>
      <c r="B180" s="11"/>
      <c r="D180" s="11"/>
      <c r="E180" s="38"/>
      <c r="F180" s="38"/>
      <c r="G180" s="39"/>
      <c r="H180" s="39"/>
      <c r="I180" s="39"/>
      <c r="J180" s="39"/>
    </row>
    <row r="181" spans="1:10" ht="15.75" customHeight="1" x14ac:dyDescent="0.25">
      <c r="A181" s="11"/>
      <c r="B181" s="11"/>
      <c r="D181" s="11"/>
      <c r="E181" s="38"/>
      <c r="F181" s="38"/>
      <c r="G181" s="39"/>
      <c r="H181" s="39"/>
      <c r="I181" s="39"/>
      <c r="J181" s="39"/>
    </row>
    <row r="182" spans="1:10" ht="15.75" customHeight="1" x14ac:dyDescent="0.25">
      <c r="A182" s="11"/>
      <c r="B182" s="11"/>
      <c r="D182" s="11"/>
      <c r="E182" s="38"/>
      <c r="F182" s="38"/>
      <c r="G182" s="39"/>
      <c r="H182" s="39"/>
      <c r="I182" s="39"/>
      <c r="J182" s="39"/>
    </row>
    <row r="183" spans="1:10" ht="15.75" customHeight="1" x14ac:dyDescent="0.25">
      <c r="A183" s="11"/>
      <c r="B183" s="11"/>
      <c r="D183" s="11"/>
      <c r="E183" s="38"/>
      <c r="F183" s="38"/>
      <c r="G183" s="39"/>
      <c r="H183" s="39"/>
      <c r="I183" s="39"/>
      <c r="J183" s="39"/>
    </row>
    <row r="184" spans="1:10" ht="15.75" customHeight="1" x14ac:dyDescent="0.25">
      <c r="A184" s="11"/>
      <c r="B184" s="11"/>
      <c r="D184" s="11"/>
      <c r="E184" s="38"/>
      <c r="F184" s="38"/>
      <c r="G184" s="39"/>
      <c r="H184" s="39"/>
      <c r="I184" s="39"/>
      <c r="J184" s="39"/>
    </row>
    <row r="185" spans="1:10" ht="15.75" customHeight="1" x14ac:dyDescent="0.25">
      <c r="A185" s="11"/>
      <c r="B185" s="11"/>
      <c r="D185" s="11"/>
      <c r="E185" s="38"/>
      <c r="F185" s="38"/>
      <c r="G185" s="39"/>
      <c r="H185" s="39"/>
      <c r="I185" s="39"/>
      <c r="J185" s="39"/>
    </row>
    <row r="186" spans="1:10" ht="15.75" customHeight="1" x14ac:dyDescent="0.25">
      <c r="A186" s="11"/>
      <c r="B186" s="11"/>
      <c r="D186" s="11"/>
      <c r="E186" s="38"/>
      <c r="F186" s="38"/>
      <c r="G186" s="39"/>
      <c r="H186" s="39"/>
      <c r="I186" s="39"/>
      <c r="J186" s="39"/>
    </row>
    <row r="187" spans="1:10" ht="15.75" customHeight="1" x14ac:dyDescent="0.25">
      <c r="A187" s="11"/>
      <c r="B187" s="11"/>
      <c r="D187" s="11"/>
      <c r="E187" s="38"/>
      <c r="F187" s="38"/>
      <c r="G187" s="39"/>
      <c r="H187" s="39"/>
      <c r="I187" s="39"/>
      <c r="J187" s="39"/>
    </row>
    <row r="188" spans="1:10" ht="15.75" customHeight="1" x14ac:dyDescent="0.25">
      <c r="A188" s="11"/>
      <c r="B188" s="11"/>
      <c r="D188" s="11"/>
      <c r="E188" s="38"/>
      <c r="F188" s="38"/>
      <c r="G188" s="39"/>
      <c r="H188" s="39"/>
      <c r="I188" s="39"/>
      <c r="J188" s="39"/>
    </row>
    <row r="189" spans="1:10" ht="15.75" customHeight="1" x14ac:dyDescent="0.25">
      <c r="A189" s="11"/>
      <c r="B189" s="11"/>
      <c r="D189" s="11"/>
      <c r="E189" s="38"/>
      <c r="F189" s="38"/>
      <c r="G189" s="39"/>
      <c r="H189" s="39"/>
      <c r="I189" s="39"/>
      <c r="J189" s="39"/>
    </row>
    <row r="190" spans="1:10" ht="15.75" customHeight="1" x14ac:dyDescent="0.25">
      <c r="A190" s="11"/>
      <c r="B190" s="11"/>
      <c r="D190" s="11"/>
      <c r="E190" s="38"/>
      <c r="F190" s="38"/>
      <c r="G190" s="39"/>
      <c r="H190" s="39"/>
      <c r="I190" s="39"/>
      <c r="J190" s="39"/>
    </row>
    <row r="191" spans="1:10" ht="15.75" customHeight="1" x14ac:dyDescent="0.25">
      <c r="A191" s="11"/>
      <c r="B191" s="11"/>
      <c r="D191" s="11"/>
      <c r="E191" s="38"/>
      <c r="F191" s="38"/>
      <c r="G191" s="39"/>
      <c r="H191" s="39"/>
      <c r="I191" s="39"/>
      <c r="J191" s="39"/>
    </row>
    <row r="192" spans="1:10" ht="15.75" customHeight="1" x14ac:dyDescent="0.25">
      <c r="A192" s="11"/>
      <c r="B192" s="11"/>
      <c r="D192" s="11"/>
      <c r="E192" s="38"/>
      <c r="F192" s="38"/>
      <c r="G192" s="39"/>
      <c r="H192" s="39"/>
      <c r="I192" s="39"/>
      <c r="J192" s="39"/>
    </row>
    <row r="193" spans="1:10" ht="15.75" customHeight="1" x14ac:dyDescent="0.25">
      <c r="A193" s="11"/>
      <c r="B193" s="11"/>
      <c r="D193" s="11"/>
      <c r="E193" s="38"/>
      <c r="F193" s="38"/>
      <c r="G193" s="39"/>
      <c r="H193" s="39"/>
      <c r="I193" s="39"/>
      <c r="J193" s="39"/>
    </row>
    <row r="194" spans="1:10" ht="15.75" customHeight="1" x14ac:dyDescent="0.25">
      <c r="A194" s="11"/>
      <c r="B194" s="11"/>
      <c r="D194" s="11"/>
      <c r="E194" s="38"/>
      <c r="F194" s="38"/>
      <c r="G194" s="39"/>
      <c r="H194" s="39"/>
      <c r="I194" s="39"/>
      <c r="J194" s="39"/>
    </row>
    <row r="195" spans="1:10" ht="15.75" customHeight="1" x14ac:dyDescent="0.25">
      <c r="A195" s="11"/>
      <c r="B195" s="11"/>
      <c r="D195" s="11"/>
      <c r="E195" s="38"/>
      <c r="F195" s="38"/>
      <c r="G195" s="39"/>
      <c r="H195" s="39"/>
      <c r="I195" s="39"/>
      <c r="J195" s="39"/>
    </row>
    <row r="196" spans="1:10" ht="15.75" customHeight="1" x14ac:dyDescent="0.25">
      <c r="A196" s="11"/>
      <c r="B196" s="11"/>
      <c r="D196" s="11"/>
      <c r="E196" s="38"/>
      <c r="F196" s="38"/>
      <c r="G196" s="39"/>
      <c r="H196" s="39"/>
      <c r="I196" s="39"/>
      <c r="J196" s="39"/>
    </row>
    <row r="197" spans="1:10" ht="15.75" customHeight="1" x14ac:dyDescent="0.25">
      <c r="A197" s="11"/>
      <c r="B197" s="11"/>
      <c r="D197" s="11"/>
      <c r="E197" s="38"/>
      <c r="F197" s="38"/>
      <c r="G197" s="39"/>
      <c r="H197" s="39"/>
      <c r="I197" s="39"/>
      <c r="J197" s="39"/>
    </row>
    <row r="198" spans="1:10" ht="15.75" customHeight="1" x14ac:dyDescent="0.25">
      <c r="A198" s="11"/>
      <c r="B198" s="11"/>
      <c r="D198" s="11"/>
      <c r="E198" s="38"/>
      <c r="F198" s="38"/>
      <c r="G198" s="39"/>
      <c r="H198" s="39"/>
      <c r="I198" s="39"/>
      <c r="J198" s="39"/>
    </row>
    <row r="199" spans="1:10" ht="15.75" customHeight="1" x14ac:dyDescent="0.25">
      <c r="A199" s="11"/>
      <c r="B199" s="11"/>
      <c r="D199" s="11"/>
      <c r="E199" s="38"/>
      <c r="F199" s="38"/>
      <c r="G199" s="39"/>
      <c r="H199" s="39"/>
      <c r="I199" s="39"/>
      <c r="J199" s="39"/>
    </row>
    <row r="200" spans="1:10" ht="15.75" customHeight="1" x14ac:dyDescent="0.25">
      <c r="A200" s="11"/>
      <c r="B200" s="11"/>
      <c r="D200" s="11"/>
      <c r="E200" s="38"/>
      <c r="F200" s="38"/>
      <c r="G200" s="39"/>
      <c r="H200" s="39"/>
      <c r="I200" s="39"/>
      <c r="J200" s="39"/>
    </row>
    <row r="201" spans="1:10" ht="15.75" customHeight="1" x14ac:dyDescent="0.25">
      <c r="A201" s="11"/>
      <c r="B201" s="11"/>
      <c r="D201" s="11"/>
      <c r="E201" s="38"/>
      <c r="F201" s="38"/>
      <c r="G201" s="39"/>
      <c r="H201" s="39"/>
      <c r="I201" s="39"/>
      <c r="J201" s="39"/>
    </row>
    <row r="202" spans="1:10" ht="15.75" customHeight="1" x14ac:dyDescent="0.25">
      <c r="A202" s="11"/>
      <c r="B202" s="11"/>
      <c r="D202" s="11"/>
      <c r="E202" s="38"/>
      <c r="F202" s="38"/>
      <c r="G202" s="39"/>
      <c r="H202" s="39"/>
      <c r="I202" s="39"/>
      <c r="J202" s="39"/>
    </row>
    <row r="203" spans="1:10" ht="15.75" customHeight="1" x14ac:dyDescent="0.25">
      <c r="A203" s="11"/>
      <c r="B203" s="11"/>
      <c r="D203" s="11"/>
      <c r="E203" s="38"/>
      <c r="F203" s="38"/>
      <c r="G203" s="39"/>
      <c r="H203" s="39"/>
      <c r="I203" s="39"/>
      <c r="J203" s="39"/>
    </row>
    <row r="204" spans="1:10" ht="15.75" customHeight="1" x14ac:dyDescent="0.25">
      <c r="A204" s="11"/>
      <c r="B204" s="11"/>
      <c r="D204" s="11"/>
      <c r="E204" s="38"/>
      <c r="F204" s="38"/>
      <c r="G204" s="39"/>
      <c r="H204" s="39"/>
      <c r="I204" s="39"/>
      <c r="J204" s="39"/>
    </row>
    <row r="205" spans="1:10" ht="15.75" customHeight="1" x14ac:dyDescent="0.25">
      <c r="A205" s="11"/>
      <c r="B205" s="11"/>
      <c r="D205" s="11"/>
      <c r="E205" s="38"/>
      <c r="F205" s="38"/>
      <c r="G205" s="39"/>
      <c r="H205" s="39"/>
      <c r="I205" s="39"/>
      <c r="J205" s="39"/>
    </row>
    <row r="206" spans="1:10" ht="15.75" customHeight="1" x14ac:dyDescent="0.25">
      <c r="A206" s="11"/>
      <c r="B206" s="11"/>
      <c r="D206" s="11"/>
      <c r="E206" s="38"/>
      <c r="F206" s="38"/>
      <c r="G206" s="39"/>
      <c r="H206" s="39"/>
      <c r="I206" s="39"/>
      <c r="J206" s="39"/>
    </row>
    <row r="207" spans="1:10" ht="15.75" customHeight="1" x14ac:dyDescent="0.25">
      <c r="A207" s="11"/>
      <c r="B207" s="11"/>
      <c r="D207" s="11"/>
      <c r="E207" s="38"/>
      <c r="F207" s="38"/>
      <c r="G207" s="39"/>
      <c r="H207" s="39"/>
      <c r="I207" s="39"/>
      <c r="J207" s="39"/>
    </row>
    <row r="208" spans="1:10" ht="15.75" customHeight="1" x14ac:dyDescent="0.25">
      <c r="A208" s="11"/>
      <c r="B208" s="11"/>
      <c r="D208" s="11"/>
      <c r="E208" s="38"/>
      <c r="F208" s="38"/>
      <c r="G208" s="39"/>
      <c r="H208" s="39"/>
      <c r="I208" s="39"/>
      <c r="J208" s="39"/>
    </row>
    <row r="209" spans="1:10" ht="15.75" customHeight="1" x14ac:dyDescent="0.25">
      <c r="A209" s="11"/>
      <c r="B209" s="11"/>
      <c r="D209" s="11"/>
      <c r="E209" s="38"/>
      <c r="F209" s="38"/>
      <c r="G209" s="39"/>
      <c r="H209" s="39"/>
      <c r="I209" s="39"/>
      <c r="J209" s="39"/>
    </row>
    <row r="210" spans="1:10" ht="15.75" customHeight="1" x14ac:dyDescent="0.25">
      <c r="A210" s="11"/>
      <c r="B210" s="11"/>
      <c r="D210" s="11"/>
      <c r="E210" s="38"/>
      <c r="F210" s="38"/>
      <c r="G210" s="39"/>
      <c r="H210" s="39"/>
      <c r="I210" s="39"/>
      <c r="J210" s="39"/>
    </row>
    <row r="211" spans="1:10" ht="15.75" customHeight="1" x14ac:dyDescent="0.25">
      <c r="A211" s="11"/>
      <c r="B211" s="11"/>
      <c r="D211" s="11"/>
      <c r="E211" s="38"/>
      <c r="F211" s="38"/>
      <c r="G211" s="39"/>
      <c r="H211" s="39"/>
      <c r="I211" s="39"/>
      <c r="J211" s="39"/>
    </row>
    <row r="212" spans="1:10" ht="15.75" customHeight="1" x14ac:dyDescent="0.25">
      <c r="A212" s="11"/>
      <c r="B212" s="11"/>
      <c r="D212" s="11"/>
      <c r="E212" s="38"/>
      <c r="F212" s="38"/>
      <c r="G212" s="39"/>
      <c r="H212" s="39"/>
      <c r="I212" s="39"/>
      <c r="J212" s="39"/>
    </row>
    <row r="213" spans="1:10" ht="15.75" customHeight="1" x14ac:dyDescent="0.25">
      <c r="A213" s="11"/>
      <c r="B213" s="11"/>
      <c r="D213" s="11"/>
      <c r="E213" s="38"/>
      <c r="F213" s="38"/>
      <c r="G213" s="39"/>
      <c r="H213" s="39"/>
      <c r="I213" s="39"/>
      <c r="J213" s="39"/>
    </row>
    <row r="214" spans="1:10" ht="15.75" customHeight="1" x14ac:dyDescent="0.25">
      <c r="A214" s="11"/>
      <c r="B214" s="11"/>
      <c r="D214" s="11"/>
      <c r="E214" s="38"/>
      <c r="F214" s="38"/>
      <c r="G214" s="39"/>
      <c r="H214" s="39"/>
      <c r="I214" s="39"/>
      <c r="J214" s="39"/>
    </row>
    <row r="215" spans="1:10" ht="15.75" customHeight="1" x14ac:dyDescent="0.25">
      <c r="A215" s="11"/>
      <c r="B215" s="11"/>
      <c r="D215" s="11"/>
      <c r="E215" s="38"/>
      <c r="F215" s="38"/>
      <c r="G215" s="39"/>
      <c r="H215" s="39"/>
      <c r="I215" s="39"/>
      <c r="J215" s="39"/>
    </row>
    <row r="216" spans="1:10" ht="15.75" customHeight="1" x14ac:dyDescent="0.25">
      <c r="A216" s="11"/>
      <c r="B216" s="11"/>
      <c r="D216" s="11"/>
      <c r="E216" s="38"/>
      <c r="F216" s="38"/>
      <c r="G216" s="39"/>
      <c r="H216" s="39"/>
      <c r="I216" s="39"/>
      <c r="J216" s="39"/>
    </row>
    <row r="217" spans="1:10" ht="15.75" customHeight="1" x14ac:dyDescent="0.25">
      <c r="A217" s="11"/>
      <c r="B217" s="11"/>
      <c r="D217" s="11"/>
      <c r="E217" s="38"/>
      <c r="F217" s="38"/>
      <c r="G217" s="39"/>
      <c r="H217" s="39"/>
      <c r="I217" s="39"/>
      <c r="J217" s="39"/>
    </row>
    <row r="218" spans="1:10" ht="15.75" customHeight="1" x14ac:dyDescent="0.25">
      <c r="A218" s="11"/>
      <c r="B218" s="11"/>
      <c r="D218" s="11"/>
      <c r="E218" s="38"/>
      <c r="F218" s="38"/>
      <c r="G218" s="39"/>
      <c r="H218" s="39"/>
      <c r="I218" s="39"/>
      <c r="J218" s="39"/>
    </row>
    <row r="219" spans="1:10" ht="15.75" customHeight="1" x14ac:dyDescent="0.25">
      <c r="A219" s="11"/>
      <c r="B219" s="11"/>
      <c r="D219" s="11"/>
      <c r="E219" s="38"/>
      <c r="F219" s="38"/>
      <c r="G219" s="39"/>
      <c r="H219" s="39"/>
      <c r="I219" s="39"/>
      <c r="J219" s="39"/>
    </row>
    <row r="220" spans="1:10" ht="15.75" customHeight="1" x14ac:dyDescent="0.25">
      <c r="A220" s="11"/>
      <c r="B220" s="11"/>
      <c r="D220" s="11"/>
      <c r="E220" s="38"/>
      <c r="F220" s="38"/>
      <c r="G220" s="39"/>
      <c r="H220" s="39"/>
      <c r="I220" s="39"/>
      <c r="J220" s="39"/>
    </row>
    <row r="221" spans="1:10" ht="15.75" customHeight="1" x14ac:dyDescent="0.25">
      <c r="A221" s="11"/>
      <c r="B221" s="11"/>
      <c r="D221" s="11"/>
      <c r="E221" s="38"/>
      <c r="F221" s="38"/>
      <c r="G221" s="39"/>
      <c r="H221" s="39"/>
      <c r="I221" s="39"/>
      <c r="J221" s="39"/>
    </row>
    <row r="222" spans="1:10" ht="15.75" customHeight="1" x14ac:dyDescent="0.25">
      <c r="A222" s="11"/>
      <c r="B222" s="11"/>
      <c r="D222" s="11"/>
      <c r="E222" s="38"/>
      <c r="F222" s="38"/>
      <c r="G222" s="39"/>
      <c r="H222" s="39"/>
      <c r="I222" s="39"/>
      <c r="J222" s="39"/>
    </row>
    <row r="223" spans="1:10" ht="15.75" customHeight="1" x14ac:dyDescent="0.25">
      <c r="A223" s="11"/>
      <c r="B223" s="11"/>
      <c r="D223" s="11"/>
      <c r="E223" s="38"/>
      <c r="F223" s="38"/>
      <c r="G223" s="39"/>
      <c r="H223" s="39"/>
      <c r="I223" s="39"/>
      <c r="J223" s="39"/>
    </row>
    <row r="224" spans="1:10" ht="15.75" customHeight="1" x14ac:dyDescent="0.25">
      <c r="A224" s="11"/>
      <c r="B224" s="11"/>
      <c r="D224" s="11"/>
      <c r="E224" s="38"/>
      <c r="F224" s="38"/>
      <c r="G224" s="39"/>
      <c r="H224" s="39"/>
      <c r="I224" s="39"/>
      <c r="J224" s="39"/>
    </row>
    <row r="225" spans="1:10" ht="15.75" customHeight="1" x14ac:dyDescent="0.25">
      <c r="A225" s="11"/>
      <c r="B225" s="11"/>
      <c r="D225" s="11"/>
      <c r="E225" s="38"/>
      <c r="F225" s="38"/>
      <c r="G225" s="39"/>
      <c r="H225" s="39"/>
      <c r="I225" s="39"/>
      <c r="J225" s="39"/>
    </row>
    <row r="226" spans="1:10" ht="15.75" customHeight="1" x14ac:dyDescent="0.25">
      <c r="A226" s="11"/>
      <c r="B226" s="11"/>
      <c r="D226" s="11"/>
      <c r="E226" s="38"/>
      <c r="F226" s="38"/>
      <c r="G226" s="39"/>
      <c r="H226" s="39"/>
      <c r="I226" s="39"/>
      <c r="J226" s="39"/>
    </row>
    <row r="227" spans="1:10" ht="15.75" customHeight="1" x14ac:dyDescent="0.25">
      <c r="A227" s="11"/>
      <c r="B227" s="11"/>
      <c r="D227" s="11"/>
      <c r="E227" s="38"/>
      <c r="F227" s="38"/>
      <c r="G227" s="39"/>
      <c r="H227" s="39"/>
      <c r="I227" s="39"/>
      <c r="J227" s="39"/>
    </row>
    <row r="228" spans="1:10" ht="15.75" customHeight="1" x14ac:dyDescent="0.25">
      <c r="A228" s="11"/>
      <c r="B228" s="11"/>
      <c r="D228" s="11"/>
      <c r="E228" s="38"/>
      <c r="F228" s="38"/>
      <c r="G228" s="39"/>
      <c r="H228" s="39"/>
      <c r="I228" s="39"/>
      <c r="J228" s="39"/>
    </row>
    <row r="229" spans="1:10" ht="15.75" customHeight="1" x14ac:dyDescent="0.25">
      <c r="A229" s="11"/>
      <c r="B229" s="11"/>
      <c r="D229" s="11"/>
      <c r="E229" s="38"/>
      <c r="F229" s="38"/>
      <c r="G229" s="39"/>
      <c r="H229" s="39"/>
      <c r="I229" s="39"/>
      <c r="J229" s="39"/>
    </row>
    <row r="230" spans="1:10" ht="15.75" customHeight="1" x14ac:dyDescent="0.25">
      <c r="A230" s="11"/>
      <c r="B230" s="11"/>
      <c r="D230" s="11"/>
      <c r="E230" s="38"/>
      <c r="F230" s="38"/>
      <c r="G230" s="39"/>
      <c r="H230" s="39"/>
      <c r="I230" s="39"/>
      <c r="J230" s="39"/>
    </row>
    <row r="231" spans="1:10" ht="15.75" customHeight="1" x14ac:dyDescent="0.25">
      <c r="A231" s="11"/>
      <c r="B231" s="11"/>
      <c r="D231" s="11"/>
      <c r="E231" s="38"/>
      <c r="F231" s="38"/>
      <c r="G231" s="39"/>
      <c r="H231" s="39"/>
      <c r="I231" s="39"/>
      <c r="J231" s="39"/>
    </row>
    <row r="232" spans="1:10" ht="15.75" customHeight="1" x14ac:dyDescent="0.25">
      <c r="A232" s="11"/>
      <c r="B232" s="11"/>
      <c r="D232" s="11"/>
      <c r="E232" s="38"/>
      <c r="F232" s="38"/>
      <c r="G232" s="39"/>
      <c r="H232" s="39"/>
      <c r="I232" s="39"/>
      <c r="J232" s="39"/>
    </row>
    <row r="233" spans="1:10" ht="15.75" customHeight="1" x14ac:dyDescent="0.25">
      <c r="A233" s="11"/>
      <c r="B233" s="11"/>
      <c r="D233" s="11"/>
      <c r="E233" s="38"/>
      <c r="F233" s="38"/>
      <c r="G233" s="39"/>
      <c r="H233" s="39"/>
      <c r="I233" s="39"/>
      <c r="J233" s="39"/>
    </row>
    <row r="234" spans="1:10" ht="15.75" customHeight="1" x14ac:dyDescent="0.25">
      <c r="A234" s="11"/>
      <c r="B234" s="11"/>
      <c r="D234" s="11"/>
      <c r="E234" s="38"/>
      <c r="F234" s="38"/>
      <c r="G234" s="39"/>
      <c r="H234" s="39"/>
      <c r="I234" s="39"/>
      <c r="J234" s="39"/>
    </row>
    <row r="235" spans="1:10" ht="15.75" customHeight="1" x14ac:dyDescent="0.25">
      <c r="A235" s="11"/>
      <c r="B235" s="11"/>
      <c r="D235" s="11"/>
      <c r="E235" s="38"/>
      <c r="F235" s="38"/>
      <c r="G235" s="39"/>
      <c r="H235" s="39"/>
      <c r="I235" s="39"/>
      <c r="J235" s="39"/>
    </row>
    <row r="236" spans="1:10" ht="15.75" customHeight="1" x14ac:dyDescent="0.25">
      <c r="A236" s="11"/>
      <c r="B236" s="11"/>
      <c r="D236" s="11"/>
      <c r="E236" s="38"/>
      <c r="F236" s="38"/>
      <c r="G236" s="39"/>
      <c r="H236" s="39"/>
      <c r="I236" s="39"/>
      <c r="J236" s="39"/>
    </row>
    <row r="237" spans="1:10" ht="15.75" customHeight="1" x14ac:dyDescent="0.25">
      <c r="A237" s="11"/>
      <c r="B237" s="11"/>
      <c r="D237" s="11"/>
      <c r="E237" s="38"/>
      <c r="F237" s="38"/>
      <c r="G237" s="39"/>
      <c r="H237" s="39"/>
      <c r="I237" s="39"/>
      <c r="J237" s="39"/>
    </row>
    <row r="238" spans="1:10" ht="15.75" customHeight="1" x14ac:dyDescent="0.25">
      <c r="A238" s="11"/>
      <c r="B238" s="11"/>
      <c r="D238" s="11"/>
      <c r="E238" s="38"/>
      <c r="F238" s="38"/>
      <c r="G238" s="39"/>
      <c r="H238" s="39"/>
      <c r="I238" s="39"/>
      <c r="J238" s="39"/>
    </row>
    <row r="239" spans="1:10" ht="15.75" customHeight="1" x14ac:dyDescent="0.25">
      <c r="A239" s="11"/>
      <c r="B239" s="11"/>
      <c r="D239" s="11"/>
      <c r="E239" s="38"/>
      <c r="F239" s="38"/>
      <c r="G239" s="39"/>
      <c r="H239" s="39"/>
      <c r="I239" s="39"/>
      <c r="J239" s="39"/>
    </row>
    <row r="240" spans="1:10" ht="15.75" customHeight="1" x14ac:dyDescent="0.25">
      <c r="A240" s="11"/>
      <c r="B240" s="11"/>
      <c r="D240" s="11"/>
      <c r="E240" s="38"/>
      <c r="F240" s="38"/>
      <c r="G240" s="39"/>
      <c r="H240" s="39"/>
      <c r="I240" s="39"/>
      <c r="J240" s="39"/>
    </row>
    <row r="241" spans="1:10" ht="15.75" customHeight="1" x14ac:dyDescent="0.25">
      <c r="A241" s="11"/>
      <c r="B241" s="11"/>
      <c r="D241" s="11"/>
      <c r="E241" s="38"/>
      <c r="F241" s="38"/>
      <c r="G241" s="39"/>
      <c r="H241" s="39"/>
      <c r="I241" s="39"/>
      <c r="J241" s="39"/>
    </row>
    <row r="242" spans="1:10" ht="15.75" customHeight="1" x14ac:dyDescent="0.25">
      <c r="A242" s="11"/>
      <c r="B242" s="11"/>
      <c r="D242" s="11"/>
      <c r="E242" s="38"/>
      <c r="F242" s="38"/>
      <c r="G242" s="39"/>
      <c r="H242" s="39"/>
      <c r="I242" s="39"/>
      <c r="J242" s="39"/>
    </row>
    <row r="243" spans="1:10" ht="15.75" customHeight="1" x14ac:dyDescent="0.25">
      <c r="A243" s="11"/>
      <c r="B243" s="11"/>
      <c r="D243" s="11"/>
      <c r="E243" s="38"/>
      <c r="F243" s="38"/>
      <c r="G243" s="39"/>
      <c r="H243" s="39"/>
      <c r="I243" s="39"/>
      <c r="J243" s="39"/>
    </row>
    <row r="244" spans="1:10" ht="15.75" customHeight="1" x14ac:dyDescent="0.25">
      <c r="A244" s="11"/>
      <c r="B244" s="11"/>
      <c r="D244" s="11"/>
      <c r="E244" s="38"/>
      <c r="F244" s="38"/>
      <c r="G244" s="39"/>
      <c r="H244" s="39"/>
      <c r="I244" s="39"/>
      <c r="J244" s="39"/>
    </row>
    <row r="245" spans="1:10" ht="15.75" customHeight="1" x14ac:dyDescent="0.25">
      <c r="A245" s="11"/>
      <c r="B245" s="11"/>
      <c r="D245" s="11"/>
      <c r="E245" s="38"/>
      <c r="F245" s="38"/>
      <c r="G245" s="39"/>
      <c r="H245" s="39"/>
      <c r="I245" s="39"/>
      <c r="J245" s="39"/>
    </row>
    <row r="246" spans="1:10" ht="15.75" customHeight="1" x14ac:dyDescent="0.25">
      <c r="A246" s="11"/>
      <c r="B246" s="11"/>
      <c r="D246" s="11"/>
      <c r="E246" s="38"/>
      <c r="F246" s="38"/>
      <c r="G246" s="39"/>
      <c r="H246" s="39"/>
      <c r="I246" s="39"/>
      <c r="J246" s="39"/>
    </row>
    <row r="247" spans="1:10" ht="15.75" customHeight="1" x14ac:dyDescent="0.25">
      <c r="A247" s="11"/>
      <c r="B247" s="11"/>
      <c r="D247" s="11"/>
      <c r="E247" s="38"/>
      <c r="F247" s="38"/>
      <c r="G247" s="39"/>
      <c r="H247" s="39"/>
      <c r="I247" s="39"/>
      <c r="J247" s="39"/>
    </row>
    <row r="248" spans="1:10" ht="15.75" customHeight="1" x14ac:dyDescent="0.25">
      <c r="A248" s="11"/>
      <c r="B248" s="11"/>
      <c r="D248" s="11"/>
      <c r="E248" s="38"/>
      <c r="F248" s="38"/>
      <c r="G248" s="39"/>
      <c r="H248" s="39"/>
      <c r="I248" s="39"/>
      <c r="J248" s="39"/>
    </row>
    <row r="249" spans="1:10" ht="15.75" customHeight="1" x14ac:dyDescent="0.25">
      <c r="A249" s="11"/>
      <c r="B249" s="11"/>
      <c r="D249" s="11"/>
      <c r="E249" s="38"/>
      <c r="F249" s="38"/>
      <c r="G249" s="39"/>
      <c r="H249" s="39"/>
      <c r="I249" s="39"/>
      <c r="J249" s="39"/>
    </row>
    <row r="250" spans="1:10" ht="15.75" customHeight="1" x14ac:dyDescent="0.25">
      <c r="A250" s="11"/>
      <c r="B250" s="11"/>
      <c r="D250" s="11"/>
      <c r="E250" s="38"/>
      <c r="F250" s="38"/>
      <c r="G250" s="39"/>
      <c r="H250" s="39"/>
      <c r="I250" s="39"/>
      <c r="J250" s="39"/>
    </row>
    <row r="251" spans="1:10" ht="15.75" customHeight="1" x14ac:dyDescent="0.25">
      <c r="A251" s="11"/>
      <c r="B251" s="11"/>
      <c r="D251" s="11"/>
      <c r="E251" s="38"/>
      <c r="F251" s="38"/>
      <c r="G251" s="39"/>
      <c r="H251" s="39"/>
      <c r="I251" s="39"/>
      <c r="J251" s="39"/>
    </row>
    <row r="252" spans="1:10" ht="15.75" customHeight="1" x14ac:dyDescent="0.25">
      <c r="A252" s="11"/>
      <c r="B252" s="11"/>
      <c r="D252" s="11"/>
      <c r="E252" s="38"/>
      <c r="F252" s="38"/>
      <c r="G252" s="39"/>
      <c r="H252" s="39"/>
      <c r="I252" s="39"/>
      <c r="J252" s="39"/>
    </row>
    <row r="253" spans="1:10" ht="15.75" customHeight="1" x14ac:dyDescent="0.25">
      <c r="A253" s="11"/>
      <c r="B253" s="11"/>
      <c r="D253" s="11"/>
      <c r="E253" s="38"/>
      <c r="F253" s="38"/>
      <c r="G253" s="39"/>
      <c r="H253" s="39"/>
      <c r="I253" s="39"/>
      <c r="J253" s="39"/>
    </row>
    <row r="254" spans="1:10" ht="15.75" customHeight="1" x14ac:dyDescent="0.25">
      <c r="A254" s="11"/>
      <c r="B254" s="11"/>
      <c r="D254" s="11"/>
      <c r="E254" s="38"/>
      <c r="F254" s="38"/>
      <c r="G254" s="39"/>
      <c r="H254" s="39"/>
      <c r="I254" s="39"/>
      <c r="J254" s="39"/>
    </row>
    <row r="255" spans="1:10" ht="15.75" customHeight="1" x14ac:dyDescent="0.25">
      <c r="A255" s="11"/>
      <c r="B255" s="11"/>
      <c r="D255" s="11"/>
      <c r="E255" s="38"/>
      <c r="F255" s="38"/>
      <c r="G255" s="39"/>
      <c r="H255" s="39"/>
      <c r="I255" s="39"/>
      <c r="J255" s="39"/>
    </row>
    <row r="256" spans="1:10" ht="15.75" customHeight="1" x14ac:dyDescent="0.25">
      <c r="A256" s="11"/>
      <c r="B256" s="11"/>
      <c r="D256" s="11"/>
      <c r="E256" s="38"/>
      <c r="F256" s="38"/>
      <c r="G256" s="39"/>
      <c r="H256" s="39"/>
      <c r="I256" s="39"/>
      <c r="J256" s="39"/>
    </row>
    <row r="257" spans="1:10" ht="15.75" customHeight="1" x14ac:dyDescent="0.25">
      <c r="A257" s="11"/>
      <c r="B257" s="11"/>
      <c r="D257" s="11"/>
      <c r="E257" s="38"/>
      <c r="F257" s="38"/>
      <c r="G257" s="39"/>
      <c r="H257" s="39"/>
      <c r="I257" s="39"/>
      <c r="J257" s="39"/>
    </row>
    <row r="258" spans="1:10" ht="15.75" customHeight="1" x14ac:dyDescent="0.25">
      <c r="A258" s="11"/>
      <c r="B258" s="11"/>
      <c r="D258" s="11"/>
      <c r="E258" s="38"/>
      <c r="F258" s="38"/>
      <c r="G258" s="39"/>
      <c r="H258" s="39"/>
      <c r="I258" s="39"/>
      <c r="J258" s="39"/>
    </row>
    <row r="259" spans="1:10" ht="15.75" customHeight="1" x14ac:dyDescent="0.25">
      <c r="A259" s="11"/>
      <c r="B259" s="11"/>
      <c r="D259" s="11"/>
      <c r="E259" s="38"/>
      <c r="F259" s="38"/>
      <c r="G259" s="39"/>
      <c r="H259" s="39"/>
      <c r="I259" s="39"/>
      <c r="J259" s="39"/>
    </row>
    <row r="260" spans="1:10" ht="15.75" customHeight="1" x14ac:dyDescent="0.25">
      <c r="A260" s="11"/>
      <c r="B260" s="11"/>
      <c r="D260" s="11"/>
      <c r="E260" s="38"/>
      <c r="F260" s="38"/>
      <c r="G260" s="39"/>
      <c r="H260" s="39"/>
      <c r="I260" s="39"/>
      <c r="J260" s="39"/>
    </row>
    <row r="261" spans="1:10" ht="15.75" customHeight="1" x14ac:dyDescent="0.25">
      <c r="A261" s="11"/>
      <c r="B261" s="11"/>
      <c r="D261" s="11"/>
      <c r="E261" s="38"/>
      <c r="F261" s="38"/>
      <c r="G261" s="39"/>
      <c r="H261" s="39"/>
      <c r="I261" s="39"/>
      <c r="J261" s="39"/>
    </row>
    <row r="262" spans="1:10" ht="15.75" customHeight="1" x14ac:dyDescent="0.25">
      <c r="A262" s="11"/>
      <c r="B262" s="11"/>
      <c r="D262" s="11"/>
      <c r="E262" s="38"/>
      <c r="F262" s="38"/>
      <c r="G262" s="39"/>
      <c r="H262" s="39"/>
      <c r="I262" s="39"/>
      <c r="J262" s="39"/>
    </row>
    <row r="263" spans="1:10" ht="15.75" customHeight="1" x14ac:dyDescent="0.25">
      <c r="A263" s="11"/>
      <c r="B263" s="11"/>
      <c r="D263" s="11"/>
      <c r="E263" s="38"/>
      <c r="F263" s="38"/>
      <c r="G263" s="39"/>
      <c r="H263" s="39"/>
      <c r="I263" s="39"/>
      <c r="J263" s="39"/>
    </row>
    <row r="264" spans="1:10" ht="15.75" customHeight="1" x14ac:dyDescent="0.25">
      <c r="A264" s="11"/>
      <c r="B264" s="11"/>
      <c r="D264" s="11"/>
      <c r="E264" s="38"/>
      <c r="F264" s="38"/>
      <c r="G264" s="39"/>
      <c r="H264" s="39"/>
      <c r="I264" s="39"/>
      <c r="J264" s="39"/>
    </row>
    <row r="265" spans="1:10" ht="15.75" customHeight="1" x14ac:dyDescent="0.25">
      <c r="A265" s="11"/>
      <c r="B265" s="11"/>
      <c r="D265" s="11"/>
      <c r="E265" s="38"/>
      <c r="F265" s="38"/>
      <c r="G265" s="39"/>
      <c r="H265" s="39"/>
      <c r="I265" s="39"/>
      <c r="J265" s="39"/>
    </row>
    <row r="266" spans="1:10" ht="15.75" customHeight="1" x14ac:dyDescent="0.25">
      <c r="A266" s="11"/>
      <c r="B266" s="11"/>
      <c r="D266" s="11"/>
      <c r="E266" s="38"/>
      <c r="F266" s="38"/>
      <c r="G266" s="39"/>
      <c r="H266" s="39"/>
      <c r="I266" s="39"/>
      <c r="J266" s="39"/>
    </row>
    <row r="267" spans="1:10" ht="15.75" customHeight="1" x14ac:dyDescent="0.25">
      <c r="A267" s="11"/>
      <c r="B267" s="11"/>
      <c r="D267" s="11"/>
      <c r="E267" s="38"/>
      <c r="F267" s="38"/>
      <c r="G267" s="39"/>
      <c r="H267" s="39"/>
      <c r="I267" s="39"/>
      <c r="J267" s="39"/>
    </row>
    <row r="268" spans="1:10" ht="15.75" customHeight="1" x14ac:dyDescent="0.25">
      <c r="A268" s="11"/>
      <c r="B268" s="11"/>
      <c r="D268" s="11"/>
      <c r="E268" s="38"/>
      <c r="F268" s="38"/>
      <c r="G268" s="39"/>
      <c r="H268" s="39"/>
      <c r="I268" s="39"/>
      <c r="J268" s="39"/>
    </row>
    <row r="269" spans="1:10" ht="15.75" customHeight="1" x14ac:dyDescent="0.25">
      <c r="A269" s="11"/>
      <c r="B269" s="11"/>
      <c r="D269" s="11"/>
      <c r="E269" s="38"/>
      <c r="F269" s="38"/>
      <c r="G269" s="39"/>
      <c r="H269" s="39"/>
      <c r="I269" s="39"/>
      <c r="J269" s="39"/>
    </row>
    <row r="270" spans="1:10" ht="15.75" customHeight="1" x14ac:dyDescent="0.25">
      <c r="A270" s="11"/>
      <c r="B270" s="11"/>
      <c r="D270" s="11"/>
      <c r="E270" s="38"/>
      <c r="F270" s="38"/>
      <c r="G270" s="39"/>
      <c r="H270" s="39"/>
      <c r="I270" s="39"/>
      <c r="J270" s="39"/>
    </row>
    <row r="271" spans="1:10" ht="15.75" customHeight="1" x14ac:dyDescent="0.25">
      <c r="A271" s="11"/>
      <c r="B271" s="11"/>
      <c r="D271" s="11"/>
      <c r="E271" s="38"/>
      <c r="F271" s="38"/>
      <c r="G271" s="39"/>
      <c r="H271" s="39"/>
      <c r="I271" s="39"/>
      <c r="J271" s="39"/>
    </row>
    <row r="272" spans="1:10" ht="15.75" customHeight="1" x14ac:dyDescent="0.25">
      <c r="A272" s="11"/>
      <c r="B272" s="11"/>
      <c r="D272" s="11"/>
      <c r="E272" s="38"/>
      <c r="F272" s="38"/>
      <c r="G272" s="39"/>
      <c r="H272" s="39"/>
      <c r="I272" s="39"/>
      <c r="J272" s="39"/>
    </row>
    <row r="273" spans="1:10" ht="15.75" customHeight="1" x14ac:dyDescent="0.25">
      <c r="A273" s="11"/>
      <c r="B273" s="11"/>
      <c r="D273" s="11"/>
      <c r="E273" s="38"/>
      <c r="F273" s="38"/>
      <c r="G273" s="39"/>
      <c r="H273" s="39"/>
      <c r="I273" s="39"/>
      <c r="J273" s="39"/>
    </row>
    <row r="274" spans="1:10" ht="15.75" customHeight="1" x14ac:dyDescent="0.25">
      <c r="A274" s="11"/>
      <c r="B274" s="11"/>
      <c r="D274" s="11"/>
      <c r="E274" s="38"/>
      <c r="F274" s="38"/>
      <c r="G274" s="39"/>
      <c r="H274" s="39"/>
      <c r="I274" s="39"/>
      <c r="J274" s="39"/>
    </row>
    <row r="275" spans="1:10" ht="15.75" customHeight="1" x14ac:dyDescent="0.25">
      <c r="A275" s="11"/>
      <c r="B275" s="11"/>
      <c r="D275" s="11"/>
      <c r="E275" s="38"/>
      <c r="F275" s="38"/>
      <c r="G275" s="39"/>
      <c r="H275" s="39"/>
      <c r="I275" s="39"/>
      <c r="J275" s="39"/>
    </row>
    <row r="276" spans="1:10" ht="15.75" customHeight="1" x14ac:dyDescent="0.25">
      <c r="A276" s="11"/>
      <c r="B276" s="11"/>
      <c r="D276" s="11"/>
      <c r="E276" s="38"/>
      <c r="F276" s="38"/>
      <c r="G276" s="39"/>
      <c r="H276" s="39"/>
      <c r="I276" s="39"/>
      <c r="J276" s="39"/>
    </row>
    <row r="277" spans="1:10" ht="15.75" customHeight="1" x14ac:dyDescent="0.25">
      <c r="A277" s="11"/>
      <c r="B277" s="11"/>
      <c r="D277" s="11"/>
      <c r="E277" s="38"/>
      <c r="F277" s="38"/>
      <c r="G277" s="39"/>
      <c r="H277" s="39"/>
      <c r="I277" s="39"/>
      <c r="J277" s="39"/>
    </row>
    <row r="278" spans="1:10" ht="15.75" customHeight="1" x14ac:dyDescent="0.25">
      <c r="A278" s="11"/>
      <c r="B278" s="11"/>
      <c r="D278" s="11"/>
      <c r="E278" s="38"/>
      <c r="F278" s="38"/>
      <c r="G278" s="39"/>
      <c r="H278" s="39"/>
      <c r="I278" s="39"/>
      <c r="J278" s="39"/>
    </row>
    <row r="279" spans="1:10" ht="15.75" customHeight="1" x14ac:dyDescent="0.25">
      <c r="A279" s="11"/>
      <c r="B279" s="11"/>
      <c r="D279" s="11"/>
      <c r="E279" s="38"/>
      <c r="F279" s="38"/>
      <c r="G279" s="39"/>
      <c r="H279" s="39"/>
      <c r="I279" s="39"/>
      <c r="J279" s="39"/>
    </row>
    <row r="280" spans="1:10" ht="15.75" customHeight="1" x14ac:dyDescent="0.25">
      <c r="A280" s="11"/>
      <c r="B280" s="11"/>
      <c r="D280" s="11"/>
      <c r="E280" s="38"/>
      <c r="F280" s="38"/>
      <c r="G280" s="39"/>
      <c r="H280" s="39"/>
      <c r="I280" s="39"/>
      <c r="J280" s="39"/>
    </row>
    <row r="281" spans="1:10" ht="15.75" customHeight="1" x14ac:dyDescent="0.25">
      <c r="A281" s="11"/>
      <c r="B281" s="11"/>
      <c r="D281" s="11"/>
      <c r="E281" s="38"/>
      <c r="F281" s="38"/>
      <c r="G281" s="39"/>
      <c r="H281" s="39"/>
      <c r="I281" s="39"/>
      <c r="J281" s="39"/>
    </row>
    <row r="282" spans="1:10" ht="15.75" customHeight="1" x14ac:dyDescent="0.25">
      <c r="A282" s="11"/>
      <c r="B282" s="11"/>
      <c r="D282" s="11"/>
      <c r="E282" s="38"/>
      <c r="F282" s="38"/>
      <c r="G282" s="39"/>
      <c r="H282" s="39"/>
      <c r="I282" s="39"/>
      <c r="J282" s="39"/>
    </row>
    <row r="283" spans="1:10" ht="15.75" customHeight="1" x14ac:dyDescent="0.25">
      <c r="A283" s="11"/>
      <c r="B283" s="11"/>
      <c r="D283" s="11"/>
      <c r="E283" s="38"/>
      <c r="F283" s="38"/>
      <c r="G283" s="39"/>
      <c r="H283" s="39"/>
      <c r="I283" s="39"/>
      <c r="J283" s="39"/>
    </row>
    <row r="284" spans="1:10" ht="15.75" customHeight="1" x14ac:dyDescent="0.25">
      <c r="A284" s="11"/>
      <c r="B284" s="11"/>
      <c r="D284" s="11"/>
      <c r="E284" s="38"/>
      <c r="F284" s="38"/>
      <c r="G284" s="39"/>
      <c r="H284" s="39"/>
      <c r="I284" s="39"/>
      <c r="J284" s="39"/>
    </row>
    <row r="285" spans="1:10" ht="15.75" customHeight="1" x14ac:dyDescent="0.25">
      <c r="A285" s="11"/>
      <c r="B285" s="11"/>
      <c r="D285" s="11"/>
      <c r="E285" s="38"/>
      <c r="F285" s="38"/>
      <c r="G285" s="39"/>
      <c r="H285" s="39"/>
      <c r="I285" s="39"/>
      <c r="J285" s="39"/>
    </row>
    <row r="286" spans="1:10" ht="15.75" customHeight="1" x14ac:dyDescent="0.25">
      <c r="A286" s="11"/>
      <c r="B286" s="11"/>
      <c r="D286" s="11"/>
      <c r="E286" s="38"/>
      <c r="F286" s="38"/>
      <c r="G286" s="39"/>
      <c r="H286" s="39"/>
      <c r="I286" s="39"/>
      <c r="J286" s="39"/>
    </row>
    <row r="287" spans="1:10" ht="15.75" customHeight="1" x14ac:dyDescent="0.25">
      <c r="A287" s="11"/>
      <c r="B287" s="11"/>
      <c r="D287" s="11"/>
      <c r="E287" s="38"/>
      <c r="F287" s="38"/>
      <c r="G287" s="39"/>
      <c r="H287" s="39"/>
      <c r="I287" s="39"/>
      <c r="J287" s="39"/>
    </row>
    <row r="288" spans="1:10" ht="15.75" customHeight="1" x14ac:dyDescent="0.25">
      <c r="A288" s="11"/>
      <c r="B288" s="11"/>
      <c r="D288" s="11"/>
      <c r="E288" s="38"/>
      <c r="F288" s="38"/>
      <c r="G288" s="39"/>
      <c r="H288" s="39"/>
      <c r="I288" s="39"/>
      <c r="J288" s="39"/>
    </row>
    <row r="289" spans="1:10" ht="15.75" customHeight="1" x14ac:dyDescent="0.25">
      <c r="A289" s="11"/>
      <c r="B289" s="11"/>
      <c r="D289" s="11"/>
      <c r="E289" s="38"/>
      <c r="F289" s="38"/>
      <c r="G289" s="39"/>
      <c r="H289" s="39"/>
      <c r="I289" s="39"/>
      <c r="J289" s="39"/>
    </row>
    <row r="290" spans="1:10" ht="15.75" customHeight="1" x14ac:dyDescent="0.25">
      <c r="A290" s="11"/>
      <c r="B290" s="11"/>
      <c r="D290" s="11"/>
      <c r="E290" s="38"/>
      <c r="F290" s="38"/>
      <c r="G290" s="39"/>
      <c r="H290" s="39"/>
      <c r="I290" s="39"/>
      <c r="J290" s="39"/>
    </row>
    <row r="291" spans="1:10" ht="15.75" customHeight="1" x14ac:dyDescent="0.25">
      <c r="A291" s="11"/>
      <c r="B291" s="11"/>
      <c r="D291" s="11"/>
      <c r="E291" s="38"/>
      <c r="F291" s="38"/>
      <c r="G291" s="39"/>
      <c r="H291" s="39"/>
      <c r="I291" s="39"/>
      <c r="J291" s="39"/>
    </row>
    <row r="292" spans="1:10" ht="15.75" customHeight="1" x14ac:dyDescent="0.25">
      <c r="A292" s="11"/>
      <c r="B292" s="11"/>
      <c r="D292" s="11"/>
      <c r="E292" s="38"/>
      <c r="F292" s="38"/>
      <c r="G292" s="39"/>
      <c r="H292" s="39"/>
      <c r="I292" s="39"/>
      <c r="J292" s="39"/>
    </row>
    <row r="293" spans="1:10" ht="15.75" customHeight="1" x14ac:dyDescent="0.25">
      <c r="A293" s="11"/>
      <c r="B293" s="11"/>
      <c r="D293" s="11"/>
      <c r="E293" s="38"/>
      <c r="F293" s="38"/>
      <c r="G293" s="39"/>
      <c r="H293" s="39"/>
      <c r="I293" s="39"/>
      <c r="J293" s="39"/>
    </row>
    <row r="294" spans="1:10" ht="15.75" customHeight="1" x14ac:dyDescent="0.25">
      <c r="A294" s="11"/>
      <c r="B294" s="11"/>
      <c r="D294" s="11"/>
      <c r="E294" s="38"/>
      <c r="F294" s="38"/>
      <c r="G294" s="39"/>
      <c r="H294" s="39"/>
      <c r="I294" s="39"/>
      <c r="J294" s="39"/>
    </row>
    <row r="295" spans="1:10" ht="15.75" customHeight="1" x14ac:dyDescent="0.25">
      <c r="A295" s="11"/>
      <c r="B295" s="11"/>
      <c r="D295" s="11"/>
      <c r="E295" s="38"/>
      <c r="F295" s="38"/>
      <c r="G295" s="39"/>
      <c r="H295" s="39"/>
      <c r="I295" s="39"/>
      <c r="J295" s="39"/>
    </row>
    <row r="296" spans="1:10" ht="15.75" customHeight="1" x14ac:dyDescent="0.25">
      <c r="A296" s="11"/>
      <c r="B296" s="11"/>
      <c r="D296" s="11"/>
      <c r="E296" s="38"/>
      <c r="F296" s="38"/>
      <c r="G296" s="39"/>
      <c r="H296" s="39"/>
      <c r="I296" s="39"/>
      <c r="J296" s="39"/>
    </row>
    <row r="297" spans="1:10" ht="15.75" customHeight="1" x14ac:dyDescent="0.25">
      <c r="A297" s="11"/>
      <c r="B297" s="11"/>
      <c r="D297" s="11"/>
      <c r="E297" s="38"/>
      <c r="F297" s="38"/>
      <c r="G297" s="39"/>
      <c r="H297" s="39"/>
      <c r="I297" s="39"/>
      <c r="J297" s="39"/>
    </row>
    <row r="298" spans="1:10" ht="15.75" customHeight="1" x14ac:dyDescent="0.25">
      <c r="A298" s="11"/>
      <c r="B298" s="11"/>
      <c r="D298" s="11"/>
      <c r="E298" s="38"/>
      <c r="F298" s="38"/>
      <c r="G298" s="39"/>
      <c r="H298" s="39"/>
      <c r="I298" s="39"/>
      <c r="J298" s="39"/>
    </row>
    <row r="299" spans="1:10" ht="15.75" customHeight="1" x14ac:dyDescent="0.25">
      <c r="A299" s="11"/>
      <c r="B299" s="11"/>
      <c r="D299" s="11"/>
      <c r="E299" s="38"/>
      <c r="F299" s="38"/>
      <c r="G299" s="39"/>
      <c r="H299" s="39"/>
      <c r="I299" s="39"/>
      <c r="J299" s="39"/>
    </row>
    <row r="300" spans="1:10" ht="15.75" customHeight="1" x14ac:dyDescent="0.25">
      <c r="A300" s="11"/>
      <c r="B300" s="11"/>
      <c r="D300" s="11"/>
      <c r="E300" s="38"/>
      <c r="F300" s="38"/>
      <c r="G300" s="39"/>
      <c r="H300" s="39"/>
      <c r="I300" s="39"/>
      <c r="J300" s="39"/>
    </row>
    <row r="301" spans="1:10" ht="15.75" customHeight="1" x14ac:dyDescent="0.25">
      <c r="A301" s="11"/>
      <c r="B301" s="11"/>
      <c r="D301" s="11"/>
      <c r="E301" s="38"/>
      <c r="F301" s="38"/>
      <c r="G301" s="39"/>
      <c r="H301" s="39"/>
      <c r="I301" s="39"/>
      <c r="J301" s="39"/>
    </row>
    <row r="302" spans="1:10" ht="15.75" customHeight="1" x14ac:dyDescent="0.25">
      <c r="A302" s="11"/>
      <c r="B302" s="11"/>
      <c r="D302" s="11"/>
      <c r="E302" s="38"/>
      <c r="F302" s="38"/>
      <c r="G302" s="39"/>
      <c r="H302" s="39"/>
      <c r="I302" s="39"/>
      <c r="J302" s="39"/>
    </row>
    <row r="303" spans="1:10" ht="15.75" customHeight="1" x14ac:dyDescent="0.25">
      <c r="A303" s="11"/>
      <c r="B303" s="11"/>
      <c r="D303" s="11"/>
      <c r="E303" s="38"/>
      <c r="F303" s="38"/>
      <c r="G303" s="39"/>
      <c r="H303" s="39"/>
      <c r="I303" s="39"/>
      <c r="J303" s="39"/>
    </row>
    <row r="304" spans="1:10" ht="15.75" customHeight="1" x14ac:dyDescent="0.25">
      <c r="A304" s="11"/>
      <c r="B304" s="11"/>
      <c r="D304" s="11"/>
      <c r="E304" s="38"/>
      <c r="F304" s="38"/>
      <c r="G304" s="39"/>
      <c r="H304" s="39"/>
      <c r="I304" s="39"/>
      <c r="J304" s="39"/>
    </row>
    <row r="305" spans="1:10" ht="15.75" customHeight="1" x14ac:dyDescent="0.25">
      <c r="A305" s="11"/>
      <c r="B305" s="11"/>
      <c r="D305" s="11"/>
      <c r="E305" s="38"/>
      <c r="F305" s="38"/>
      <c r="G305" s="39"/>
      <c r="H305" s="39"/>
      <c r="I305" s="39"/>
      <c r="J305" s="39"/>
    </row>
    <row r="306" spans="1:10" ht="15.75" customHeight="1" x14ac:dyDescent="0.25">
      <c r="A306" s="11"/>
      <c r="B306" s="11"/>
      <c r="D306" s="11"/>
      <c r="E306" s="38"/>
      <c r="F306" s="38"/>
      <c r="G306" s="39"/>
      <c r="H306" s="39"/>
      <c r="I306" s="39"/>
      <c r="J306" s="39"/>
    </row>
    <row r="307" spans="1:10" ht="15.75" customHeight="1" x14ac:dyDescent="0.25">
      <c r="A307" s="11"/>
      <c r="B307" s="11"/>
      <c r="D307" s="11"/>
      <c r="E307" s="38"/>
      <c r="F307" s="38"/>
      <c r="G307" s="39"/>
      <c r="H307" s="39"/>
      <c r="I307" s="39"/>
      <c r="J307" s="39"/>
    </row>
    <row r="308" spans="1:10" ht="15.75" customHeight="1" x14ac:dyDescent="0.25">
      <c r="A308" s="11"/>
      <c r="B308" s="11"/>
      <c r="D308" s="11"/>
      <c r="E308" s="38"/>
      <c r="F308" s="38"/>
      <c r="G308" s="39"/>
      <c r="H308" s="39"/>
      <c r="I308" s="39"/>
      <c r="J308" s="39"/>
    </row>
    <row r="309" spans="1:10" ht="15.75" customHeight="1" x14ac:dyDescent="0.25">
      <c r="A309" s="11"/>
      <c r="B309" s="11"/>
      <c r="D309" s="11"/>
      <c r="E309" s="38"/>
      <c r="F309" s="38"/>
      <c r="G309" s="39"/>
      <c r="H309" s="39"/>
      <c r="I309" s="39"/>
      <c r="J309" s="39"/>
    </row>
    <row r="310" spans="1:10" ht="15.75" customHeight="1" x14ac:dyDescent="0.25">
      <c r="A310" s="11"/>
      <c r="B310" s="11"/>
      <c r="D310" s="11"/>
      <c r="E310" s="38"/>
      <c r="F310" s="38"/>
      <c r="G310" s="39"/>
      <c r="H310" s="39"/>
      <c r="I310" s="39"/>
      <c r="J310" s="39"/>
    </row>
    <row r="311" spans="1:10" ht="15.75" customHeight="1" x14ac:dyDescent="0.25">
      <c r="A311" s="11"/>
      <c r="B311" s="11"/>
      <c r="D311" s="11"/>
      <c r="E311" s="38"/>
      <c r="F311" s="38"/>
      <c r="G311" s="39"/>
      <c r="H311" s="39"/>
      <c r="I311" s="39"/>
      <c r="J311" s="39"/>
    </row>
    <row r="312" spans="1:10" ht="15.75" customHeight="1" x14ac:dyDescent="0.25">
      <c r="A312" s="11"/>
      <c r="B312" s="11"/>
      <c r="D312" s="11"/>
      <c r="E312" s="38"/>
      <c r="F312" s="38"/>
      <c r="G312" s="39"/>
      <c r="H312" s="39"/>
      <c r="I312" s="39"/>
      <c r="J312" s="39"/>
    </row>
    <row r="313" spans="1:10" ht="15.75" customHeight="1" x14ac:dyDescent="0.25">
      <c r="A313" s="11"/>
      <c r="B313" s="11"/>
      <c r="D313" s="11"/>
      <c r="E313" s="38"/>
      <c r="F313" s="38"/>
      <c r="G313" s="39"/>
      <c r="H313" s="39"/>
      <c r="I313" s="39"/>
      <c r="J313" s="39"/>
    </row>
    <row r="314" spans="1:10" ht="15.75" customHeight="1" x14ac:dyDescent="0.25">
      <c r="A314" s="11"/>
      <c r="B314" s="11"/>
      <c r="D314" s="11"/>
      <c r="E314" s="38"/>
      <c r="F314" s="38"/>
      <c r="G314" s="39"/>
      <c r="H314" s="39"/>
      <c r="I314" s="39"/>
      <c r="J314" s="39"/>
    </row>
    <row r="315" spans="1:10" ht="15.75" customHeight="1" x14ac:dyDescent="0.25">
      <c r="A315" s="11"/>
      <c r="B315" s="11"/>
      <c r="D315" s="11"/>
      <c r="E315" s="38"/>
      <c r="F315" s="38"/>
      <c r="G315" s="39"/>
      <c r="H315" s="39"/>
      <c r="I315" s="39"/>
      <c r="J315" s="39"/>
    </row>
    <row r="316" spans="1:10" ht="15.75" customHeight="1" x14ac:dyDescent="0.25">
      <c r="A316" s="11"/>
      <c r="B316" s="11"/>
      <c r="D316" s="11"/>
      <c r="E316" s="38"/>
      <c r="F316" s="38"/>
      <c r="G316" s="39"/>
      <c r="H316" s="39"/>
      <c r="I316" s="39"/>
      <c r="J316" s="39"/>
    </row>
    <row r="317" spans="1:10" ht="15.75" customHeight="1" x14ac:dyDescent="0.25">
      <c r="A317" s="11"/>
      <c r="B317" s="11"/>
      <c r="D317" s="11"/>
      <c r="E317" s="38"/>
      <c r="F317" s="38"/>
      <c r="G317" s="39"/>
      <c r="H317" s="39"/>
      <c r="I317" s="39"/>
      <c r="J317" s="39"/>
    </row>
    <row r="318" spans="1:10" ht="15.75" customHeight="1" x14ac:dyDescent="0.25">
      <c r="A318" s="11"/>
      <c r="B318" s="11"/>
      <c r="D318" s="11"/>
      <c r="E318" s="38"/>
      <c r="F318" s="38"/>
      <c r="G318" s="39"/>
      <c r="H318" s="39"/>
      <c r="I318" s="39"/>
      <c r="J318" s="39"/>
    </row>
    <row r="319" spans="1:10" ht="15.75" customHeight="1" x14ac:dyDescent="0.25">
      <c r="A319" s="11"/>
      <c r="B319" s="11"/>
      <c r="D319" s="11"/>
      <c r="E319" s="38"/>
      <c r="F319" s="38"/>
      <c r="G319" s="39"/>
      <c r="H319" s="39"/>
      <c r="I319" s="39"/>
      <c r="J319" s="39"/>
    </row>
    <row r="320" spans="1:10" ht="15.75" customHeight="1" x14ac:dyDescent="0.25">
      <c r="A320" s="11"/>
      <c r="B320" s="11"/>
      <c r="D320" s="11"/>
      <c r="E320" s="38"/>
      <c r="F320" s="38"/>
      <c r="G320" s="39"/>
      <c r="H320" s="39"/>
      <c r="I320" s="39"/>
      <c r="J320" s="39"/>
    </row>
    <row r="321" spans="1:10" ht="15.75" customHeight="1" x14ac:dyDescent="0.25">
      <c r="A321" s="11"/>
      <c r="B321" s="11"/>
      <c r="D321" s="11"/>
      <c r="E321" s="38"/>
      <c r="F321" s="38"/>
      <c r="G321" s="39"/>
      <c r="H321" s="39"/>
      <c r="I321" s="39"/>
      <c r="J321" s="39"/>
    </row>
    <row r="322" spans="1:10" ht="15.75" customHeight="1" x14ac:dyDescent="0.25">
      <c r="A322" s="11"/>
      <c r="B322" s="11"/>
      <c r="D322" s="11"/>
      <c r="E322" s="38"/>
      <c r="F322" s="38"/>
      <c r="G322" s="39"/>
      <c r="H322" s="39"/>
      <c r="I322" s="39"/>
      <c r="J322" s="39"/>
    </row>
    <row r="323" spans="1:10" ht="15.75" customHeight="1" x14ac:dyDescent="0.25">
      <c r="A323" s="11"/>
      <c r="B323" s="11"/>
      <c r="D323" s="11"/>
      <c r="E323" s="38"/>
      <c r="F323" s="38"/>
      <c r="G323" s="39"/>
      <c r="H323" s="39"/>
      <c r="I323" s="39"/>
      <c r="J323" s="39"/>
    </row>
    <row r="324" spans="1:10" ht="15.75" customHeight="1" x14ac:dyDescent="0.25">
      <c r="A324" s="11"/>
      <c r="B324" s="11"/>
      <c r="D324" s="11"/>
      <c r="E324" s="38"/>
      <c r="F324" s="38"/>
      <c r="G324" s="39"/>
      <c r="H324" s="39"/>
      <c r="I324" s="39"/>
      <c r="J324" s="39"/>
    </row>
    <row r="325" spans="1:10" ht="15.75" customHeight="1" x14ac:dyDescent="0.25">
      <c r="A325" s="11"/>
      <c r="B325" s="11"/>
      <c r="D325" s="11"/>
      <c r="E325" s="38"/>
      <c r="F325" s="38"/>
      <c r="G325" s="39"/>
      <c r="H325" s="39"/>
      <c r="I325" s="39"/>
      <c r="J325" s="39"/>
    </row>
    <row r="326" spans="1:10" ht="15.75" customHeight="1" x14ac:dyDescent="0.25">
      <c r="A326" s="11"/>
      <c r="B326" s="11"/>
      <c r="D326" s="11"/>
      <c r="E326" s="38"/>
      <c r="F326" s="38"/>
      <c r="G326" s="39"/>
      <c r="H326" s="39"/>
      <c r="I326" s="39"/>
      <c r="J326" s="39"/>
    </row>
    <row r="327" spans="1:10" ht="15.75" customHeight="1" x14ac:dyDescent="0.25">
      <c r="A327" s="11"/>
      <c r="B327" s="11"/>
      <c r="D327" s="11"/>
      <c r="E327" s="38"/>
      <c r="F327" s="38"/>
      <c r="G327" s="39"/>
      <c r="H327" s="39"/>
      <c r="I327" s="39"/>
      <c r="J327" s="39"/>
    </row>
    <row r="328" spans="1:10" ht="15.75" customHeight="1" x14ac:dyDescent="0.25">
      <c r="A328" s="11"/>
      <c r="B328" s="11"/>
      <c r="D328" s="11"/>
      <c r="E328" s="38"/>
      <c r="F328" s="38"/>
      <c r="G328" s="39"/>
      <c r="H328" s="39"/>
      <c r="I328" s="39"/>
      <c r="J328" s="39"/>
    </row>
    <row r="329" spans="1:10" ht="15.75" customHeight="1" x14ac:dyDescent="0.25">
      <c r="A329" s="11"/>
      <c r="B329" s="11"/>
      <c r="D329" s="11"/>
      <c r="E329" s="38"/>
      <c r="F329" s="38"/>
      <c r="G329" s="39"/>
      <c r="H329" s="39"/>
      <c r="I329" s="39"/>
      <c r="J329" s="39"/>
    </row>
    <row r="330" spans="1:10" ht="15.75" customHeight="1" x14ac:dyDescent="0.25">
      <c r="A330" s="11"/>
      <c r="B330" s="11"/>
      <c r="D330" s="11"/>
      <c r="E330" s="38"/>
      <c r="F330" s="38"/>
      <c r="G330" s="39"/>
      <c r="H330" s="39"/>
      <c r="I330" s="39"/>
      <c r="J330" s="39"/>
    </row>
    <row r="331" spans="1:10" ht="15.75" customHeight="1" x14ac:dyDescent="0.25">
      <c r="A331" s="11"/>
      <c r="B331" s="11"/>
      <c r="D331" s="11"/>
      <c r="E331" s="38"/>
      <c r="F331" s="38"/>
      <c r="G331" s="39"/>
      <c r="H331" s="39"/>
      <c r="I331" s="39"/>
      <c r="J331" s="39"/>
    </row>
    <row r="332" spans="1:10" ht="15.75" customHeight="1" x14ac:dyDescent="0.25">
      <c r="A332" s="11"/>
      <c r="B332" s="11"/>
      <c r="D332" s="11"/>
      <c r="E332" s="38"/>
      <c r="F332" s="38"/>
      <c r="G332" s="39"/>
      <c r="H332" s="39"/>
      <c r="I332" s="39"/>
      <c r="J332" s="39"/>
    </row>
    <row r="333" spans="1:10" ht="15.75" customHeight="1" x14ac:dyDescent="0.25">
      <c r="A333" s="11"/>
      <c r="B333" s="11"/>
      <c r="D333" s="11"/>
      <c r="E333" s="38"/>
      <c r="F333" s="38"/>
      <c r="G333" s="39"/>
      <c r="H333" s="39"/>
      <c r="I333" s="39"/>
      <c r="J333" s="39"/>
    </row>
    <row r="334" spans="1:10" ht="15.75" customHeight="1" x14ac:dyDescent="0.25">
      <c r="A334" s="11"/>
      <c r="B334" s="11"/>
      <c r="D334" s="11"/>
      <c r="E334" s="38"/>
      <c r="F334" s="38"/>
      <c r="G334" s="39"/>
      <c r="H334" s="39"/>
      <c r="I334" s="39"/>
      <c r="J334" s="39"/>
    </row>
    <row r="335" spans="1:10" ht="15.75" customHeight="1" x14ac:dyDescent="0.25">
      <c r="A335" s="11"/>
      <c r="B335" s="11"/>
      <c r="D335" s="11"/>
      <c r="E335" s="38"/>
      <c r="F335" s="38"/>
      <c r="G335" s="39"/>
      <c r="H335" s="39"/>
      <c r="I335" s="39"/>
      <c r="J335" s="39"/>
    </row>
    <row r="336" spans="1:10" ht="15.75" customHeight="1" x14ac:dyDescent="0.25">
      <c r="A336" s="11"/>
      <c r="B336" s="11"/>
      <c r="D336" s="11"/>
      <c r="E336" s="38"/>
      <c r="F336" s="38"/>
      <c r="G336" s="39"/>
      <c r="H336" s="39"/>
      <c r="I336" s="39"/>
      <c r="J336" s="39"/>
    </row>
    <row r="337" spans="1:10" ht="15.75" customHeight="1" x14ac:dyDescent="0.25">
      <c r="A337" s="11"/>
      <c r="B337" s="11"/>
      <c r="D337" s="11"/>
      <c r="E337" s="38"/>
      <c r="F337" s="38"/>
      <c r="G337" s="39"/>
      <c r="H337" s="39"/>
      <c r="I337" s="39"/>
      <c r="J337" s="39"/>
    </row>
    <row r="338" spans="1:10" ht="15.75" customHeight="1" x14ac:dyDescent="0.25">
      <c r="A338" s="11"/>
      <c r="B338" s="11"/>
      <c r="D338" s="11"/>
      <c r="E338" s="38"/>
      <c r="F338" s="38"/>
      <c r="G338" s="39"/>
      <c r="H338" s="39"/>
      <c r="I338" s="39"/>
      <c r="J338" s="39"/>
    </row>
    <row r="339" spans="1:10" ht="15.75" customHeight="1" x14ac:dyDescent="0.25">
      <c r="A339" s="11"/>
      <c r="B339" s="11"/>
      <c r="D339" s="11"/>
      <c r="E339" s="38"/>
      <c r="F339" s="38"/>
      <c r="G339" s="39"/>
      <c r="H339" s="39"/>
      <c r="I339" s="39"/>
      <c r="J339" s="39"/>
    </row>
    <row r="340" spans="1:10" ht="15.75" customHeight="1" x14ac:dyDescent="0.25">
      <c r="A340" s="11"/>
      <c r="B340" s="11"/>
      <c r="D340" s="11"/>
      <c r="E340" s="38"/>
      <c r="F340" s="38"/>
      <c r="G340" s="39"/>
      <c r="H340" s="39"/>
      <c r="I340" s="39"/>
      <c r="J340" s="39"/>
    </row>
    <row r="341" spans="1:10" ht="15.75" customHeight="1" x14ac:dyDescent="0.25">
      <c r="A341" s="11"/>
      <c r="B341" s="11"/>
      <c r="D341" s="11"/>
      <c r="E341" s="38"/>
      <c r="F341" s="38"/>
      <c r="G341" s="39"/>
      <c r="H341" s="39"/>
      <c r="I341" s="39"/>
      <c r="J341" s="39"/>
    </row>
    <row r="342" spans="1:10" ht="15.75" customHeight="1" x14ac:dyDescent="0.25">
      <c r="A342" s="11"/>
      <c r="B342" s="11"/>
      <c r="D342" s="11"/>
      <c r="E342" s="38"/>
      <c r="F342" s="38"/>
      <c r="G342" s="39"/>
      <c r="H342" s="39"/>
      <c r="I342" s="39"/>
      <c r="J342" s="39"/>
    </row>
    <row r="343" spans="1:10" ht="15.75" customHeight="1" x14ac:dyDescent="0.25">
      <c r="A343" s="11"/>
      <c r="B343" s="11"/>
      <c r="D343" s="11"/>
      <c r="E343" s="38"/>
      <c r="F343" s="38"/>
      <c r="G343" s="39"/>
      <c r="H343" s="39"/>
      <c r="I343" s="39"/>
      <c r="J343" s="39"/>
    </row>
    <row r="344" spans="1:10" ht="15.75" customHeight="1" x14ac:dyDescent="0.25">
      <c r="A344" s="11"/>
      <c r="B344" s="11"/>
      <c r="D344" s="11"/>
      <c r="E344" s="38"/>
      <c r="F344" s="38"/>
      <c r="G344" s="39"/>
      <c r="H344" s="39"/>
      <c r="I344" s="39"/>
      <c r="J344" s="39"/>
    </row>
    <row r="345" spans="1:10" ht="15.75" customHeight="1" x14ac:dyDescent="0.25">
      <c r="A345" s="11"/>
      <c r="B345" s="11"/>
      <c r="D345" s="11"/>
      <c r="E345" s="38"/>
      <c r="F345" s="38"/>
      <c r="G345" s="39"/>
      <c r="H345" s="39"/>
      <c r="I345" s="39"/>
      <c r="J345" s="39"/>
    </row>
    <row r="346" spans="1:10" ht="15.75" customHeight="1" x14ac:dyDescent="0.25">
      <c r="A346" s="11"/>
      <c r="B346" s="11"/>
      <c r="D346" s="11"/>
      <c r="E346" s="38"/>
      <c r="F346" s="38"/>
      <c r="G346" s="39"/>
      <c r="H346" s="39"/>
      <c r="I346" s="39"/>
      <c r="J346" s="39"/>
    </row>
    <row r="347" spans="1:10" ht="15.75" customHeight="1" x14ac:dyDescent="0.25">
      <c r="A347" s="11"/>
      <c r="B347" s="11"/>
      <c r="D347" s="11"/>
      <c r="E347" s="38"/>
      <c r="F347" s="38"/>
      <c r="G347" s="39"/>
      <c r="H347" s="39"/>
      <c r="I347" s="39"/>
      <c r="J347" s="39"/>
    </row>
    <row r="348" spans="1:10" ht="15.75" customHeight="1" x14ac:dyDescent="0.25">
      <c r="A348" s="11"/>
      <c r="B348" s="11"/>
      <c r="D348" s="11"/>
      <c r="E348" s="38"/>
      <c r="F348" s="38"/>
      <c r="G348" s="39"/>
      <c r="H348" s="39"/>
      <c r="I348" s="39"/>
      <c r="J348" s="39"/>
    </row>
    <row r="349" spans="1:10" ht="15.75" customHeight="1" x14ac:dyDescent="0.25">
      <c r="A349" s="11"/>
      <c r="B349" s="11"/>
      <c r="D349" s="11"/>
      <c r="E349" s="38"/>
      <c r="F349" s="38"/>
      <c r="G349" s="39"/>
      <c r="H349" s="39"/>
      <c r="I349" s="39"/>
      <c r="J349" s="39"/>
    </row>
    <row r="350" spans="1:10" ht="15.75" customHeight="1" x14ac:dyDescent="0.25">
      <c r="A350" s="11"/>
      <c r="B350" s="11"/>
      <c r="D350" s="11"/>
      <c r="E350" s="38"/>
      <c r="F350" s="38"/>
      <c r="G350" s="39"/>
      <c r="H350" s="39"/>
      <c r="I350" s="39"/>
      <c r="J350" s="39"/>
    </row>
    <row r="351" spans="1:10" ht="15.75" customHeight="1" x14ac:dyDescent="0.25">
      <c r="A351" s="11"/>
      <c r="B351" s="11"/>
      <c r="D351" s="11"/>
      <c r="E351" s="38"/>
      <c r="F351" s="38"/>
      <c r="G351" s="39"/>
      <c r="H351" s="39"/>
      <c r="I351" s="39"/>
      <c r="J351" s="39"/>
    </row>
    <row r="352" spans="1:10" ht="15.75" customHeight="1" x14ac:dyDescent="0.25">
      <c r="A352" s="11"/>
      <c r="B352" s="11"/>
      <c r="D352" s="11"/>
      <c r="E352" s="38"/>
      <c r="F352" s="38"/>
      <c r="G352" s="39"/>
      <c r="H352" s="39"/>
      <c r="I352" s="39"/>
      <c r="J352" s="39"/>
    </row>
    <row r="353" spans="1:10" ht="15.75" customHeight="1" x14ac:dyDescent="0.25">
      <c r="A353" s="11"/>
      <c r="B353" s="11"/>
      <c r="D353" s="11"/>
      <c r="E353" s="38"/>
      <c r="F353" s="38"/>
      <c r="G353" s="39"/>
      <c r="H353" s="39"/>
      <c r="I353" s="39"/>
      <c r="J353" s="39"/>
    </row>
    <row r="354" spans="1:10" ht="15.75" customHeight="1" x14ac:dyDescent="0.25">
      <c r="A354" s="11"/>
      <c r="B354" s="11"/>
      <c r="D354" s="11"/>
      <c r="E354" s="38"/>
      <c r="F354" s="38"/>
      <c r="G354" s="39"/>
      <c r="H354" s="39"/>
      <c r="I354" s="39"/>
      <c r="J354" s="39"/>
    </row>
    <row r="355" spans="1:10" ht="15.75" customHeight="1" x14ac:dyDescent="0.25">
      <c r="A355" s="11"/>
      <c r="B355" s="11"/>
      <c r="D355" s="11"/>
      <c r="E355" s="38"/>
      <c r="F355" s="38"/>
      <c r="G355" s="39"/>
      <c r="H355" s="39"/>
      <c r="I355" s="39"/>
      <c r="J355" s="39"/>
    </row>
    <row r="356" spans="1:10" ht="15.75" customHeight="1" x14ac:dyDescent="0.25">
      <c r="A356" s="11"/>
      <c r="B356" s="11"/>
      <c r="D356" s="11"/>
      <c r="E356" s="38"/>
      <c r="F356" s="38"/>
      <c r="G356" s="39"/>
      <c r="H356" s="39"/>
      <c r="I356" s="39"/>
      <c r="J356" s="39"/>
    </row>
    <row r="357" spans="1:10" ht="15.75" customHeight="1" x14ac:dyDescent="0.25">
      <c r="A357" s="11"/>
      <c r="B357" s="11"/>
      <c r="D357" s="11"/>
      <c r="E357" s="38"/>
      <c r="F357" s="38"/>
      <c r="G357" s="39"/>
      <c r="H357" s="39"/>
      <c r="I357" s="39"/>
      <c r="J357" s="39"/>
    </row>
    <row r="358" spans="1:10" ht="15.75" customHeight="1" x14ac:dyDescent="0.25">
      <c r="A358" s="11"/>
      <c r="B358" s="11"/>
      <c r="D358" s="11"/>
      <c r="E358" s="38"/>
      <c r="F358" s="38"/>
      <c r="G358" s="39"/>
      <c r="H358" s="39"/>
      <c r="I358" s="39"/>
      <c r="J358" s="39"/>
    </row>
    <row r="359" spans="1:10" ht="15.75" customHeight="1" x14ac:dyDescent="0.25">
      <c r="A359" s="11"/>
      <c r="B359" s="11"/>
      <c r="D359" s="11"/>
      <c r="E359" s="38"/>
      <c r="F359" s="38"/>
      <c r="G359" s="39"/>
      <c r="H359" s="39"/>
      <c r="I359" s="39"/>
      <c r="J359" s="39"/>
    </row>
    <row r="360" spans="1:10" ht="15.75" customHeight="1" x14ac:dyDescent="0.25">
      <c r="A360" s="11"/>
      <c r="B360" s="11"/>
      <c r="D360" s="11"/>
      <c r="E360" s="38"/>
      <c r="F360" s="38"/>
      <c r="G360" s="39"/>
      <c r="H360" s="39"/>
      <c r="I360" s="39"/>
      <c r="J360" s="39"/>
    </row>
    <row r="361" spans="1:10" ht="15.75" customHeight="1" x14ac:dyDescent="0.25">
      <c r="A361" s="11"/>
      <c r="B361" s="11"/>
      <c r="D361" s="11"/>
      <c r="E361" s="38"/>
      <c r="F361" s="38"/>
      <c r="G361" s="39"/>
      <c r="H361" s="39"/>
      <c r="I361" s="39"/>
      <c r="J361" s="39"/>
    </row>
    <row r="362" spans="1:10" ht="15.75" customHeight="1" x14ac:dyDescent="0.25">
      <c r="A362" s="11"/>
      <c r="B362" s="11"/>
      <c r="D362" s="11"/>
      <c r="E362" s="38"/>
      <c r="F362" s="38"/>
      <c r="G362" s="39"/>
      <c r="H362" s="39"/>
      <c r="I362" s="39"/>
      <c r="J362" s="39"/>
    </row>
    <row r="363" spans="1:10" ht="15.75" customHeight="1" x14ac:dyDescent="0.25">
      <c r="A363" s="11"/>
      <c r="B363" s="11"/>
      <c r="D363" s="11"/>
      <c r="E363" s="38"/>
      <c r="F363" s="38"/>
      <c r="G363" s="39"/>
      <c r="H363" s="39"/>
      <c r="I363" s="39"/>
      <c r="J363" s="39"/>
    </row>
    <row r="364" spans="1:10" ht="15.75" customHeight="1" x14ac:dyDescent="0.25">
      <c r="A364" s="11"/>
      <c r="B364" s="11"/>
      <c r="D364" s="11"/>
      <c r="E364" s="38"/>
      <c r="F364" s="38"/>
      <c r="G364" s="39"/>
      <c r="H364" s="39"/>
      <c r="I364" s="39"/>
      <c r="J364" s="39"/>
    </row>
    <row r="365" spans="1:10" ht="15.75" customHeight="1" x14ac:dyDescent="0.25">
      <c r="A365" s="11"/>
      <c r="B365" s="11"/>
      <c r="D365" s="11"/>
      <c r="E365" s="38"/>
      <c r="F365" s="38"/>
      <c r="G365" s="39"/>
      <c r="H365" s="39"/>
      <c r="I365" s="39"/>
      <c r="J365" s="39"/>
    </row>
    <row r="366" spans="1:10" ht="15.75" customHeight="1" x14ac:dyDescent="0.25">
      <c r="A366" s="11"/>
      <c r="B366" s="11"/>
      <c r="D366" s="11"/>
      <c r="E366" s="38"/>
      <c r="F366" s="38"/>
      <c r="G366" s="39"/>
      <c r="H366" s="39"/>
      <c r="I366" s="39"/>
      <c r="J366" s="39"/>
    </row>
    <row r="367" spans="1:10" ht="15.75" customHeight="1" x14ac:dyDescent="0.25">
      <c r="A367" s="11"/>
      <c r="B367" s="11"/>
      <c r="D367" s="11"/>
      <c r="E367" s="38"/>
      <c r="F367" s="38"/>
      <c r="G367" s="39"/>
      <c r="H367" s="39"/>
      <c r="I367" s="39"/>
      <c r="J367" s="39"/>
    </row>
    <row r="368" spans="1:10" ht="15.75" customHeight="1" x14ac:dyDescent="0.25">
      <c r="A368" s="11"/>
      <c r="B368" s="11"/>
      <c r="D368" s="11"/>
      <c r="E368" s="38"/>
      <c r="F368" s="38"/>
      <c r="G368" s="39"/>
      <c r="H368" s="39"/>
      <c r="I368" s="39"/>
      <c r="J368" s="39"/>
    </row>
    <row r="369" spans="1:10" ht="15.75" customHeight="1" x14ac:dyDescent="0.25">
      <c r="A369" s="11"/>
      <c r="B369" s="11"/>
      <c r="D369" s="11"/>
      <c r="E369" s="38"/>
      <c r="F369" s="38"/>
      <c r="G369" s="39"/>
      <c r="H369" s="39"/>
      <c r="I369" s="39"/>
      <c r="J369" s="39"/>
    </row>
    <row r="370" spans="1:10" ht="15.75" customHeight="1" x14ac:dyDescent="0.25">
      <c r="A370" s="11"/>
      <c r="B370" s="11"/>
      <c r="D370" s="11"/>
      <c r="E370" s="38"/>
      <c r="F370" s="38"/>
      <c r="G370" s="39"/>
      <c r="H370" s="39"/>
      <c r="I370" s="39"/>
      <c r="J370" s="39"/>
    </row>
    <row r="371" spans="1:10" ht="15.75" customHeight="1" x14ac:dyDescent="0.25">
      <c r="A371" s="11"/>
      <c r="B371" s="11"/>
      <c r="D371" s="11"/>
      <c r="E371" s="38"/>
      <c r="F371" s="38"/>
      <c r="G371" s="39"/>
      <c r="H371" s="39"/>
      <c r="I371" s="39"/>
      <c r="J371" s="39"/>
    </row>
    <row r="372" spans="1:10" ht="15.75" customHeight="1" x14ac:dyDescent="0.25">
      <c r="A372" s="11"/>
      <c r="B372" s="11"/>
      <c r="D372" s="11"/>
      <c r="E372" s="38"/>
      <c r="F372" s="38"/>
      <c r="G372" s="39"/>
      <c r="H372" s="39"/>
      <c r="I372" s="39"/>
      <c r="J372" s="39"/>
    </row>
    <row r="373" spans="1:10" ht="15.75" customHeight="1" x14ac:dyDescent="0.25">
      <c r="A373" s="11"/>
      <c r="B373" s="11"/>
      <c r="D373" s="11"/>
      <c r="E373" s="38"/>
      <c r="F373" s="38"/>
      <c r="G373" s="39"/>
      <c r="H373" s="39"/>
      <c r="I373" s="39"/>
      <c r="J373" s="39"/>
    </row>
    <row r="374" spans="1:10" ht="15.75" customHeight="1" x14ac:dyDescent="0.25">
      <c r="A374" s="11"/>
      <c r="B374" s="11"/>
      <c r="D374" s="11"/>
      <c r="E374" s="38"/>
      <c r="F374" s="38"/>
      <c r="G374" s="39"/>
      <c r="H374" s="39"/>
      <c r="I374" s="39"/>
      <c r="J374" s="39"/>
    </row>
    <row r="375" spans="1:10" ht="15.75" customHeight="1" x14ac:dyDescent="0.25">
      <c r="A375" s="11"/>
      <c r="B375" s="11"/>
      <c r="D375" s="11"/>
      <c r="E375" s="38"/>
      <c r="F375" s="38"/>
      <c r="G375" s="39"/>
      <c r="H375" s="39"/>
      <c r="I375" s="39"/>
      <c r="J375" s="39"/>
    </row>
    <row r="376" spans="1:10" ht="15.75" customHeight="1" x14ac:dyDescent="0.25">
      <c r="A376" s="11"/>
      <c r="B376" s="11"/>
      <c r="D376" s="11"/>
      <c r="E376" s="38"/>
      <c r="F376" s="38"/>
      <c r="G376" s="39"/>
      <c r="H376" s="39"/>
      <c r="I376" s="39"/>
      <c r="J376" s="39"/>
    </row>
    <row r="377" spans="1:10" ht="15.75" customHeight="1" x14ac:dyDescent="0.25">
      <c r="A377" s="11"/>
      <c r="B377" s="11"/>
      <c r="D377" s="11"/>
      <c r="E377" s="38"/>
      <c r="F377" s="38"/>
      <c r="G377" s="39"/>
      <c r="H377" s="39"/>
      <c r="I377" s="39"/>
      <c r="J377" s="39"/>
    </row>
    <row r="378" spans="1:10" ht="15.75" customHeight="1" x14ac:dyDescent="0.25">
      <c r="A378" s="11"/>
      <c r="B378" s="11"/>
      <c r="D378" s="11"/>
      <c r="E378" s="38"/>
      <c r="F378" s="38"/>
      <c r="G378" s="39"/>
      <c r="H378" s="39"/>
      <c r="I378" s="39"/>
      <c r="J378" s="39"/>
    </row>
    <row r="379" spans="1:10" ht="15.75" customHeight="1" x14ac:dyDescent="0.25">
      <c r="A379" s="11"/>
      <c r="B379" s="11"/>
      <c r="D379" s="11"/>
      <c r="E379" s="38"/>
      <c r="F379" s="38"/>
      <c r="G379" s="39"/>
      <c r="H379" s="39"/>
      <c r="I379" s="39"/>
      <c r="J379" s="39"/>
    </row>
    <row r="380" spans="1:10" ht="15.75" customHeight="1" x14ac:dyDescent="0.25">
      <c r="A380" s="11"/>
      <c r="B380" s="11"/>
      <c r="D380" s="11"/>
      <c r="E380" s="38"/>
      <c r="F380" s="38"/>
      <c r="G380" s="39"/>
      <c r="H380" s="39"/>
      <c r="I380" s="39"/>
      <c r="J380" s="39"/>
    </row>
    <row r="381" spans="1:10" ht="15.75" customHeight="1" x14ac:dyDescent="0.25">
      <c r="A381" s="11"/>
      <c r="B381" s="11"/>
      <c r="D381" s="11"/>
      <c r="E381" s="38"/>
      <c r="F381" s="38"/>
      <c r="G381" s="39"/>
      <c r="H381" s="39"/>
      <c r="I381" s="39"/>
      <c r="J381" s="39"/>
    </row>
    <row r="382" spans="1:10" ht="15.75" customHeight="1" x14ac:dyDescent="0.25">
      <c r="A382" s="11"/>
      <c r="B382" s="11"/>
      <c r="D382" s="11"/>
      <c r="E382" s="38"/>
      <c r="F382" s="38"/>
      <c r="G382" s="39"/>
      <c r="H382" s="39"/>
      <c r="I382" s="39"/>
      <c r="J382" s="39"/>
    </row>
    <row r="383" spans="1:10" ht="15.75" customHeight="1" x14ac:dyDescent="0.25">
      <c r="A383" s="11"/>
      <c r="B383" s="11"/>
      <c r="D383" s="11"/>
      <c r="E383" s="38"/>
      <c r="F383" s="38"/>
      <c r="G383" s="39"/>
      <c r="H383" s="39"/>
      <c r="I383" s="39"/>
      <c r="J383" s="39"/>
    </row>
    <row r="384" spans="1:10" ht="15.75" customHeight="1" x14ac:dyDescent="0.25">
      <c r="A384" s="11"/>
      <c r="B384" s="11"/>
      <c r="D384" s="11"/>
      <c r="E384" s="38"/>
      <c r="F384" s="38"/>
      <c r="G384" s="39"/>
      <c r="H384" s="39"/>
      <c r="I384" s="39"/>
      <c r="J384" s="39"/>
    </row>
    <row r="385" spans="1:10" ht="15.75" customHeight="1" x14ac:dyDescent="0.25">
      <c r="A385" s="11"/>
      <c r="B385" s="11"/>
      <c r="D385" s="11"/>
      <c r="E385" s="38"/>
      <c r="F385" s="38"/>
      <c r="G385" s="39"/>
      <c r="H385" s="39"/>
      <c r="I385" s="39"/>
      <c r="J385" s="39"/>
    </row>
    <row r="386" spans="1:10" ht="15.75" customHeight="1" x14ac:dyDescent="0.25">
      <c r="A386" s="11"/>
      <c r="B386" s="11"/>
      <c r="D386" s="11"/>
      <c r="E386" s="38"/>
      <c r="F386" s="38"/>
      <c r="G386" s="39"/>
      <c r="H386" s="39"/>
      <c r="I386" s="39"/>
      <c r="J386" s="39"/>
    </row>
    <row r="387" spans="1:10" ht="15.75" customHeight="1" x14ac:dyDescent="0.25">
      <c r="A387" s="11"/>
      <c r="B387" s="11"/>
      <c r="D387" s="11"/>
      <c r="E387" s="38"/>
      <c r="F387" s="38"/>
      <c r="G387" s="39"/>
      <c r="H387" s="39"/>
      <c r="I387" s="39"/>
      <c r="J387" s="39"/>
    </row>
    <row r="388" spans="1:10" ht="15.75" customHeight="1" x14ac:dyDescent="0.25">
      <c r="A388" s="11"/>
      <c r="B388" s="11"/>
      <c r="D388" s="11"/>
      <c r="E388" s="38"/>
      <c r="F388" s="38"/>
      <c r="G388" s="39"/>
      <c r="H388" s="39"/>
      <c r="I388" s="39"/>
      <c r="J388" s="39"/>
    </row>
    <row r="389" spans="1:10" ht="15.75" customHeight="1" x14ac:dyDescent="0.25">
      <c r="A389" s="11"/>
      <c r="B389" s="11"/>
      <c r="D389" s="11"/>
      <c r="E389" s="38"/>
      <c r="F389" s="38"/>
      <c r="G389" s="39"/>
      <c r="H389" s="39"/>
      <c r="I389" s="39"/>
      <c r="J389" s="39"/>
    </row>
    <row r="390" spans="1:10" ht="15.75" customHeight="1" x14ac:dyDescent="0.25">
      <c r="A390" s="11"/>
      <c r="B390" s="11"/>
      <c r="D390" s="11"/>
      <c r="E390" s="38"/>
      <c r="F390" s="38"/>
      <c r="G390" s="39"/>
      <c r="H390" s="39"/>
      <c r="I390" s="39"/>
      <c r="J390" s="39"/>
    </row>
    <row r="391" spans="1:10" ht="15.75" customHeight="1" x14ac:dyDescent="0.25">
      <c r="A391" s="11"/>
      <c r="B391" s="11"/>
      <c r="D391" s="11"/>
      <c r="E391" s="38"/>
      <c r="F391" s="38"/>
      <c r="G391" s="39"/>
      <c r="H391" s="39"/>
      <c r="I391" s="39"/>
      <c r="J391" s="39"/>
    </row>
    <row r="392" spans="1:10" ht="15.75" customHeight="1" x14ac:dyDescent="0.25">
      <c r="A392" s="11"/>
      <c r="B392" s="11"/>
      <c r="D392" s="11"/>
      <c r="E392" s="38"/>
      <c r="F392" s="38"/>
      <c r="G392" s="39"/>
      <c r="H392" s="39"/>
      <c r="I392" s="39"/>
      <c r="J392" s="39"/>
    </row>
    <row r="393" spans="1:10" ht="15.75" customHeight="1" x14ac:dyDescent="0.25">
      <c r="A393" s="11"/>
      <c r="B393" s="11"/>
      <c r="D393" s="11"/>
      <c r="E393" s="38"/>
      <c r="F393" s="38"/>
      <c r="G393" s="39"/>
      <c r="H393" s="39"/>
      <c r="I393" s="39"/>
      <c r="J393" s="39"/>
    </row>
    <row r="394" spans="1:10" ht="15.75" customHeight="1" x14ac:dyDescent="0.25">
      <c r="A394" s="11"/>
      <c r="B394" s="11"/>
      <c r="D394" s="11"/>
      <c r="E394" s="38"/>
      <c r="F394" s="38"/>
      <c r="G394" s="39"/>
      <c r="H394" s="39"/>
      <c r="I394" s="39"/>
      <c r="J394" s="39"/>
    </row>
    <row r="395" spans="1:10" ht="15.75" customHeight="1" x14ac:dyDescent="0.25">
      <c r="A395" s="11"/>
      <c r="B395" s="11"/>
      <c r="D395" s="11"/>
      <c r="E395" s="38"/>
      <c r="F395" s="38"/>
      <c r="G395" s="39"/>
      <c r="H395" s="39"/>
      <c r="I395" s="39"/>
      <c r="J395" s="39"/>
    </row>
    <row r="396" spans="1:10" ht="15.75" customHeight="1" x14ac:dyDescent="0.25">
      <c r="A396" s="11"/>
      <c r="B396" s="11"/>
      <c r="D396" s="11"/>
      <c r="E396" s="38"/>
      <c r="F396" s="38"/>
      <c r="G396" s="39"/>
      <c r="H396" s="39"/>
      <c r="I396" s="39"/>
      <c r="J396" s="39"/>
    </row>
    <row r="397" spans="1:10" ht="15.75" customHeight="1" x14ac:dyDescent="0.25">
      <c r="A397" s="11"/>
      <c r="B397" s="11"/>
      <c r="D397" s="11"/>
      <c r="E397" s="38"/>
      <c r="F397" s="38"/>
      <c r="G397" s="39"/>
      <c r="H397" s="39"/>
      <c r="I397" s="39"/>
      <c r="J397" s="39"/>
    </row>
    <row r="398" spans="1:10" ht="15.75" customHeight="1" x14ac:dyDescent="0.25">
      <c r="A398" s="11"/>
      <c r="B398" s="11"/>
      <c r="D398" s="11"/>
      <c r="E398" s="38"/>
      <c r="F398" s="38"/>
      <c r="G398" s="39"/>
      <c r="H398" s="39"/>
      <c r="I398" s="39"/>
      <c r="J398" s="39"/>
    </row>
    <row r="399" spans="1:10" ht="15.75" customHeight="1" x14ac:dyDescent="0.25">
      <c r="A399" s="11"/>
      <c r="B399" s="11"/>
      <c r="D399" s="11"/>
      <c r="E399" s="38"/>
      <c r="F399" s="38"/>
      <c r="G399" s="39"/>
      <c r="H399" s="39"/>
      <c r="I399" s="39"/>
      <c r="J399" s="39"/>
    </row>
    <row r="400" spans="1:10" ht="15.75" customHeight="1" x14ac:dyDescent="0.25">
      <c r="A400" s="11"/>
      <c r="B400" s="11"/>
      <c r="D400" s="11"/>
      <c r="E400" s="38"/>
      <c r="F400" s="38"/>
      <c r="G400" s="39"/>
      <c r="H400" s="39"/>
      <c r="I400" s="39"/>
      <c r="J400" s="39"/>
    </row>
    <row r="401" spans="1:10" ht="15.75" customHeight="1" x14ac:dyDescent="0.25">
      <c r="A401" s="11"/>
      <c r="B401" s="11"/>
      <c r="D401" s="11"/>
      <c r="E401" s="38"/>
      <c r="F401" s="38"/>
      <c r="G401" s="39"/>
      <c r="H401" s="39"/>
      <c r="I401" s="39"/>
      <c r="J401" s="39"/>
    </row>
    <row r="402" spans="1:10" ht="15.75" customHeight="1" x14ac:dyDescent="0.25">
      <c r="A402" s="11"/>
      <c r="B402" s="11"/>
      <c r="D402" s="11"/>
      <c r="E402" s="38"/>
      <c r="F402" s="38"/>
      <c r="G402" s="39"/>
      <c r="H402" s="39"/>
      <c r="I402" s="39"/>
      <c r="J402" s="39"/>
    </row>
    <row r="403" spans="1:10" ht="15.75" customHeight="1" x14ac:dyDescent="0.25">
      <c r="A403" s="11"/>
      <c r="B403" s="11"/>
      <c r="D403" s="11"/>
      <c r="E403" s="38"/>
      <c r="F403" s="38"/>
      <c r="G403" s="39"/>
      <c r="H403" s="39"/>
      <c r="I403" s="39"/>
      <c r="J403" s="39"/>
    </row>
    <row r="404" spans="1:10" ht="15.75" customHeight="1" x14ac:dyDescent="0.25">
      <c r="A404" s="11"/>
      <c r="B404" s="11"/>
      <c r="D404" s="11"/>
      <c r="E404" s="38"/>
      <c r="F404" s="38"/>
      <c r="G404" s="39"/>
      <c r="H404" s="39"/>
      <c r="I404" s="39"/>
      <c r="J404" s="39"/>
    </row>
    <row r="405" spans="1:10" ht="15.75" customHeight="1" x14ac:dyDescent="0.25">
      <c r="A405" s="11"/>
      <c r="B405" s="11"/>
      <c r="D405" s="11"/>
      <c r="E405" s="38"/>
      <c r="F405" s="38"/>
      <c r="G405" s="39"/>
      <c r="H405" s="39"/>
      <c r="I405" s="39"/>
      <c r="J405" s="39"/>
    </row>
    <row r="406" spans="1:10" ht="15.75" customHeight="1" x14ac:dyDescent="0.25">
      <c r="A406" s="11"/>
      <c r="B406" s="11"/>
      <c r="D406" s="11"/>
      <c r="E406" s="38"/>
      <c r="F406" s="38"/>
      <c r="G406" s="39"/>
      <c r="H406" s="39"/>
      <c r="I406" s="39"/>
      <c r="J406" s="39"/>
    </row>
    <row r="407" spans="1:10" ht="15.75" customHeight="1" x14ac:dyDescent="0.25">
      <c r="A407" s="11"/>
      <c r="B407" s="11"/>
      <c r="D407" s="11"/>
      <c r="E407" s="38"/>
      <c r="F407" s="38"/>
      <c r="G407" s="39"/>
      <c r="H407" s="39"/>
      <c r="I407" s="39"/>
      <c r="J407" s="39"/>
    </row>
    <row r="408" spans="1:10" ht="15.75" customHeight="1" x14ac:dyDescent="0.25">
      <c r="A408" s="11"/>
      <c r="B408" s="11"/>
      <c r="D408" s="11"/>
      <c r="E408" s="38"/>
      <c r="F408" s="38"/>
      <c r="G408" s="39"/>
      <c r="H408" s="39"/>
      <c r="I408" s="39"/>
      <c r="J408" s="39"/>
    </row>
    <row r="409" spans="1:10" ht="15.75" customHeight="1" x14ac:dyDescent="0.25">
      <c r="A409" s="11"/>
      <c r="B409" s="11"/>
      <c r="D409" s="11"/>
      <c r="E409" s="38"/>
      <c r="F409" s="38"/>
      <c r="G409" s="39"/>
      <c r="H409" s="39"/>
      <c r="I409" s="39"/>
      <c r="J409" s="39"/>
    </row>
    <row r="410" spans="1:10" ht="15.75" customHeight="1" x14ac:dyDescent="0.25">
      <c r="A410" s="11"/>
      <c r="B410" s="11"/>
      <c r="D410" s="11"/>
      <c r="E410" s="38"/>
      <c r="F410" s="38"/>
      <c r="G410" s="39"/>
      <c r="H410" s="39"/>
      <c r="I410" s="39"/>
      <c r="J410" s="39"/>
    </row>
    <row r="411" spans="1:10" ht="15.75" customHeight="1" x14ac:dyDescent="0.25">
      <c r="A411" s="11"/>
      <c r="B411" s="11"/>
      <c r="D411" s="11"/>
      <c r="E411" s="38"/>
      <c r="F411" s="38"/>
      <c r="G411" s="39"/>
      <c r="H411" s="39"/>
      <c r="I411" s="39"/>
      <c r="J411" s="39"/>
    </row>
    <row r="412" spans="1:10" ht="15.75" customHeight="1" x14ac:dyDescent="0.25">
      <c r="A412" s="11"/>
      <c r="B412" s="11"/>
      <c r="D412" s="11"/>
      <c r="E412" s="38"/>
      <c r="F412" s="38"/>
      <c r="G412" s="39"/>
      <c r="H412" s="39"/>
      <c r="I412" s="39"/>
      <c r="J412" s="39"/>
    </row>
    <row r="413" spans="1:10" ht="15.75" customHeight="1" x14ac:dyDescent="0.25">
      <c r="A413" s="11"/>
      <c r="B413" s="11"/>
      <c r="D413" s="11"/>
      <c r="E413" s="38"/>
      <c r="F413" s="38"/>
      <c r="G413" s="39"/>
      <c r="H413" s="39"/>
      <c r="I413" s="39"/>
      <c r="J413" s="39"/>
    </row>
    <row r="414" spans="1:10" ht="15.75" customHeight="1" x14ac:dyDescent="0.25">
      <c r="A414" s="11"/>
      <c r="B414" s="11"/>
      <c r="D414" s="11"/>
      <c r="E414" s="38"/>
      <c r="F414" s="38"/>
      <c r="G414" s="39"/>
      <c r="H414" s="39"/>
      <c r="I414" s="39"/>
      <c r="J414" s="39"/>
    </row>
    <row r="415" spans="1:10" ht="15.75" customHeight="1" x14ac:dyDescent="0.25">
      <c r="A415" s="11"/>
      <c r="B415" s="11"/>
      <c r="D415" s="11"/>
      <c r="E415" s="38"/>
      <c r="F415" s="38"/>
      <c r="G415" s="39"/>
      <c r="H415" s="39"/>
      <c r="I415" s="39"/>
      <c r="J415" s="39"/>
    </row>
    <row r="416" spans="1:10" ht="15.75" customHeight="1" x14ac:dyDescent="0.25">
      <c r="A416" s="11"/>
      <c r="B416" s="11"/>
      <c r="D416" s="11"/>
      <c r="E416" s="38"/>
      <c r="F416" s="38"/>
      <c r="G416" s="39"/>
      <c r="H416" s="39"/>
      <c r="I416" s="39"/>
      <c r="J416" s="39"/>
    </row>
    <row r="417" spans="1:10" ht="15.75" customHeight="1" x14ac:dyDescent="0.25">
      <c r="A417" s="11"/>
      <c r="B417" s="11"/>
      <c r="D417" s="11"/>
      <c r="E417" s="38"/>
      <c r="F417" s="38"/>
      <c r="G417" s="39"/>
      <c r="H417" s="39"/>
      <c r="I417" s="39"/>
      <c r="J417" s="39"/>
    </row>
    <row r="418" spans="1:10" ht="15.75" customHeight="1" x14ac:dyDescent="0.25">
      <c r="A418" s="11"/>
      <c r="B418" s="11"/>
      <c r="D418" s="11"/>
      <c r="E418" s="38"/>
      <c r="F418" s="38"/>
      <c r="G418" s="39"/>
      <c r="H418" s="39"/>
      <c r="I418" s="39"/>
      <c r="J418" s="39"/>
    </row>
    <row r="419" spans="1:10" ht="15.75" customHeight="1" x14ac:dyDescent="0.25">
      <c r="A419" s="11"/>
      <c r="B419" s="11"/>
      <c r="D419" s="11"/>
      <c r="E419" s="38"/>
      <c r="F419" s="38"/>
      <c r="G419" s="39"/>
      <c r="H419" s="39"/>
      <c r="I419" s="39"/>
      <c r="J419" s="39"/>
    </row>
    <row r="420" spans="1:10" ht="15.75" customHeight="1" x14ac:dyDescent="0.25">
      <c r="A420" s="11"/>
      <c r="B420" s="11"/>
      <c r="D420" s="11"/>
      <c r="E420" s="38"/>
      <c r="F420" s="38"/>
      <c r="G420" s="39"/>
      <c r="H420" s="39"/>
      <c r="I420" s="39"/>
      <c r="J420" s="39"/>
    </row>
    <row r="421" spans="1:10" ht="15.75" customHeight="1" x14ac:dyDescent="0.25">
      <c r="A421" s="11"/>
      <c r="B421" s="11"/>
      <c r="D421" s="11"/>
      <c r="E421" s="38"/>
      <c r="F421" s="38"/>
      <c r="G421" s="39"/>
      <c r="H421" s="39"/>
      <c r="I421" s="39"/>
      <c r="J421" s="39"/>
    </row>
    <row r="422" spans="1:10" ht="15.75" customHeight="1" x14ac:dyDescent="0.25">
      <c r="A422" s="11"/>
      <c r="B422" s="11"/>
      <c r="D422" s="11"/>
      <c r="E422" s="38"/>
      <c r="F422" s="38"/>
      <c r="G422" s="39"/>
      <c r="H422" s="39"/>
      <c r="I422" s="39"/>
      <c r="J422" s="39"/>
    </row>
    <row r="423" spans="1:10" ht="15.75" customHeight="1" x14ac:dyDescent="0.25">
      <c r="A423" s="11"/>
      <c r="B423" s="11"/>
      <c r="D423" s="11"/>
      <c r="E423" s="38"/>
      <c r="F423" s="38"/>
      <c r="G423" s="39"/>
      <c r="H423" s="39"/>
      <c r="I423" s="39"/>
      <c r="J423" s="39"/>
    </row>
    <row r="424" spans="1:10" ht="15.75" customHeight="1" x14ac:dyDescent="0.25">
      <c r="A424" s="11"/>
      <c r="B424" s="11"/>
      <c r="D424" s="11"/>
      <c r="E424" s="38"/>
      <c r="F424" s="38"/>
      <c r="G424" s="39"/>
      <c r="H424" s="39"/>
      <c r="I424" s="39"/>
      <c r="J424" s="39"/>
    </row>
    <row r="425" spans="1:10" ht="15.75" customHeight="1" x14ac:dyDescent="0.25">
      <c r="A425" s="11"/>
      <c r="B425" s="11"/>
      <c r="D425" s="11"/>
      <c r="E425" s="38"/>
      <c r="F425" s="38"/>
      <c r="G425" s="39"/>
      <c r="H425" s="39"/>
      <c r="I425" s="39"/>
      <c r="J425" s="39"/>
    </row>
    <row r="426" spans="1:10" ht="15.75" customHeight="1" x14ac:dyDescent="0.25">
      <c r="A426" s="11"/>
      <c r="B426" s="11"/>
      <c r="D426" s="11"/>
      <c r="E426" s="38"/>
      <c r="F426" s="38"/>
      <c r="G426" s="39"/>
      <c r="H426" s="39"/>
      <c r="I426" s="39"/>
      <c r="J426" s="39"/>
    </row>
    <row r="427" spans="1:10" ht="15.75" customHeight="1" x14ac:dyDescent="0.25">
      <c r="A427" s="11"/>
      <c r="B427" s="11"/>
      <c r="D427" s="11"/>
      <c r="E427" s="38"/>
      <c r="F427" s="38"/>
      <c r="G427" s="39"/>
      <c r="H427" s="39"/>
      <c r="I427" s="39"/>
      <c r="J427" s="39"/>
    </row>
    <row r="428" spans="1:10" ht="15.75" customHeight="1" x14ac:dyDescent="0.25">
      <c r="A428" s="11"/>
      <c r="B428" s="11"/>
      <c r="D428" s="11"/>
      <c r="E428" s="38"/>
      <c r="F428" s="38"/>
      <c r="G428" s="39"/>
      <c r="H428" s="39"/>
      <c r="I428" s="39"/>
      <c r="J428" s="39"/>
    </row>
    <row r="429" spans="1:10" ht="15.75" customHeight="1" x14ac:dyDescent="0.25">
      <c r="A429" s="11"/>
      <c r="B429" s="11"/>
      <c r="D429" s="11"/>
      <c r="E429" s="38"/>
      <c r="F429" s="38"/>
      <c r="G429" s="39"/>
      <c r="H429" s="39"/>
      <c r="I429" s="39"/>
      <c r="J429" s="39"/>
    </row>
    <row r="430" spans="1:10" ht="15.75" customHeight="1" x14ac:dyDescent="0.25">
      <c r="A430" s="11"/>
      <c r="B430" s="11"/>
      <c r="D430" s="11"/>
      <c r="E430" s="38"/>
      <c r="F430" s="38"/>
      <c r="G430" s="39"/>
      <c r="H430" s="39"/>
      <c r="I430" s="39"/>
      <c r="J430" s="39"/>
    </row>
    <row r="431" spans="1:10" ht="15.75" customHeight="1" x14ac:dyDescent="0.25">
      <c r="A431" s="11"/>
      <c r="B431" s="11"/>
      <c r="D431" s="11"/>
      <c r="E431" s="38"/>
      <c r="F431" s="38"/>
      <c r="G431" s="39"/>
      <c r="H431" s="39"/>
      <c r="I431" s="39"/>
      <c r="J431" s="39"/>
    </row>
    <row r="432" spans="1:10" ht="15.75" customHeight="1" x14ac:dyDescent="0.25">
      <c r="A432" s="11"/>
      <c r="B432" s="11"/>
      <c r="D432" s="11"/>
      <c r="E432" s="38"/>
      <c r="F432" s="38"/>
      <c r="G432" s="39"/>
      <c r="H432" s="39"/>
      <c r="I432" s="39"/>
      <c r="J432" s="39"/>
    </row>
    <row r="433" spans="1:10" ht="15.75" customHeight="1" x14ac:dyDescent="0.25">
      <c r="A433" s="11"/>
      <c r="B433" s="11"/>
      <c r="D433" s="11"/>
      <c r="E433" s="38"/>
      <c r="F433" s="38"/>
      <c r="G433" s="39"/>
      <c r="H433" s="39"/>
      <c r="I433" s="39"/>
      <c r="J433" s="39"/>
    </row>
    <row r="434" spans="1:10" ht="15.75" customHeight="1" x14ac:dyDescent="0.25">
      <c r="A434" s="11"/>
      <c r="B434" s="11"/>
      <c r="D434" s="11"/>
      <c r="E434" s="38"/>
      <c r="F434" s="38"/>
      <c r="G434" s="39"/>
      <c r="H434" s="39"/>
      <c r="I434" s="39"/>
      <c r="J434" s="39"/>
    </row>
    <row r="435" spans="1:10" ht="15.75" customHeight="1" x14ac:dyDescent="0.25">
      <c r="A435" s="11"/>
      <c r="B435" s="11"/>
      <c r="D435" s="11"/>
      <c r="E435" s="38"/>
      <c r="F435" s="38"/>
      <c r="G435" s="39"/>
      <c r="H435" s="39"/>
      <c r="I435" s="39"/>
      <c r="J435" s="39"/>
    </row>
    <row r="436" spans="1:10" ht="15.75" customHeight="1" x14ac:dyDescent="0.25">
      <c r="A436" s="11"/>
      <c r="B436" s="11"/>
      <c r="D436" s="11"/>
      <c r="E436" s="38"/>
      <c r="F436" s="38"/>
      <c r="G436" s="39"/>
      <c r="H436" s="39"/>
      <c r="I436" s="39"/>
      <c r="J436" s="39"/>
    </row>
    <row r="437" spans="1:10" ht="15.75" customHeight="1" x14ac:dyDescent="0.25">
      <c r="A437" s="11"/>
      <c r="B437" s="11"/>
      <c r="D437" s="11"/>
      <c r="E437" s="38"/>
      <c r="F437" s="38"/>
      <c r="G437" s="39"/>
      <c r="H437" s="39"/>
      <c r="I437" s="39"/>
      <c r="J437" s="39"/>
    </row>
    <row r="438" spans="1:10" ht="15.75" customHeight="1" x14ac:dyDescent="0.25">
      <c r="A438" s="11"/>
      <c r="B438" s="11"/>
      <c r="D438" s="11"/>
      <c r="E438" s="38"/>
      <c r="F438" s="38"/>
      <c r="G438" s="39"/>
      <c r="H438" s="39"/>
      <c r="I438" s="39"/>
      <c r="J438" s="39"/>
    </row>
    <row r="439" spans="1:10" ht="15.75" customHeight="1" x14ac:dyDescent="0.25">
      <c r="A439" s="11"/>
      <c r="B439" s="11"/>
      <c r="D439" s="11"/>
      <c r="E439" s="38"/>
      <c r="F439" s="38"/>
      <c r="G439" s="39"/>
      <c r="H439" s="39"/>
      <c r="I439" s="39"/>
      <c r="J439" s="39"/>
    </row>
    <row r="440" spans="1:10" ht="15.75" customHeight="1" x14ac:dyDescent="0.25">
      <c r="A440" s="11"/>
      <c r="B440" s="11"/>
      <c r="D440" s="11"/>
      <c r="E440" s="38"/>
      <c r="F440" s="38"/>
      <c r="G440" s="39"/>
      <c r="H440" s="39"/>
      <c r="I440" s="39"/>
      <c r="J440" s="39"/>
    </row>
    <row r="441" spans="1:10" ht="15.75" customHeight="1" x14ac:dyDescent="0.25">
      <c r="A441" s="11"/>
      <c r="B441" s="11"/>
      <c r="D441" s="11"/>
      <c r="E441" s="38"/>
      <c r="F441" s="38"/>
      <c r="G441" s="39"/>
      <c r="H441" s="39"/>
      <c r="I441" s="39"/>
      <c r="J441" s="39"/>
    </row>
    <row r="442" spans="1:10" ht="15.75" customHeight="1" x14ac:dyDescent="0.25">
      <c r="A442" s="11"/>
      <c r="B442" s="11"/>
      <c r="D442" s="11"/>
      <c r="E442" s="38"/>
      <c r="F442" s="38"/>
      <c r="G442" s="39"/>
      <c r="H442" s="39"/>
      <c r="I442" s="39"/>
      <c r="J442" s="39"/>
    </row>
    <row r="443" spans="1:10" ht="15.75" customHeight="1" x14ac:dyDescent="0.25">
      <c r="A443" s="11"/>
      <c r="B443" s="11"/>
      <c r="D443" s="11"/>
      <c r="E443" s="38"/>
      <c r="F443" s="38"/>
      <c r="G443" s="39"/>
      <c r="H443" s="39"/>
      <c r="I443" s="39"/>
      <c r="J443" s="39"/>
    </row>
    <row r="444" spans="1:10" ht="15.75" customHeight="1" x14ac:dyDescent="0.25">
      <c r="A444" s="11"/>
      <c r="B444" s="11"/>
      <c r="D444" s="11"/>
      <c r="E444" s="38"/>
      <c r="F444" s="38"/>
      <c r="G444" s="39"/>
      <c r="H444" s="39"/>
      <c r="I444" s="39"/>
      <c r="J444" s="39"/>
    </row>
    <row r="445" spans="1:10" ht="15.75" customHeight="1" x14ac:dyDescent="0.25">
      <c r="A445" s="11"/>
      <c r="B445" s="11"/>
      <c r="D445" s="11"/>
      <c r="E445" s="38"/>
      <c r="F445" s="38"/>
      <c r="G445" s="39"/>
      <c r="H445" s="39"/>
      <c r="I445" s="39"/>
      <c r="J445" s="39"/>
    </row>
    <row r="446" spans="1:10" ht="15.75" customHeight="1" x14ac:dyDescent="0.25">
      <c r="A446" s="11"/>
      <c r="B446" s="11"/>
      <c r="D446" s="11"/>
      <c r="E446" s="38"/>
      <c r="F446" s="38"/>
      <c r="G446" s="39"/>
      <c r="H446" s="39"/>
      <c r="I446" s="39"/>
      <c r="J446" s="39"/>
    </row>
    <row r="447" spans="1:10" ht="15.75" customHeight="1" x14ac:dyDescent="0.25">
      <c r="A447" s="11"/>
      <c r="B447" s="11"/>
      <c r="D447" s="11"/>
      <c r="E447" s="38"/>
      <c r="F447" s="38"/>
      <c r="G447" s="39"/>
      <c r="H447" s="39"/>
      <c r="I447" s="39"/>
      <c r="J447" s="39"/>
    </row>
    <row r="448" spans="1:10" ht="15.75" customHeight="1" x14ac:dyDescent="0.25">
      <c r="A448" s="11"/>
      <c r="B448" s="11"/>
      <c r="D448" s="11"/>
      <c r="E448" s="38"/>
      <c r="F448" s="38"/>
      <c r="G448" s="39"/>
      <c r="H448" s="39"/>
      <c r="I448" s="39"/>
      <c r="J448" s="39"/>
    </row>
    <row r="449" spans="1:10" ht="15.75" customHeight="1" x14ac:dyDescent="0.25">
      <c r="A449" s="11"/>
      <c r="B449" s="11"/>
      <c r="D449" s="11"/>
      <c r="E449" s="38"/>
      <c r="F449" s="38"/>
      <c r="G449" s="39"/>
      <c r="H449" s="39"/>
      <c r="I449" s="39"/>
      <c r="J449" s="39"/>
    </row>
    <row r="450" spans="1:10" ht="15.75" customHeight="1" x14ac:dyDescent="0.25">
      <c r="A450" s="11"/>
      <c r="B450" s="11"/>
      <c r="D450" s="11"/>
      <c r="E450" s="38"/>
      <c r="F450" s="38"/>
      <c r="G450" s="39"/>
      <c r="H450" s="39"/>
      <c r="I450" s="39"/>
      <c r="J450" s="39"/>
    </row>
    <row r="451" spans="1:10" ht="15.75" customHeight="1" x14ac:dyDescent="0.25">
      <c r="A451" s="11"/>
      <c r="B451" s="11"/>
      <c r="D451" s="11"/>
      <c r="E451" s="38"/>
      <c r="F451" s="38"/>
      <c r="G451" s="39"/>
      <c r="H451" s="39"/>
      <c r="I451" s="39"/>
      <c r="J451" s="39"/>
    </row>
    <row r="452" spans="1:10" ht="15.75" customHeight="1" x14ac:dyDescent="0.25">
      <c r="A452" s="11"/>
      <c r="B452" s="11"/>
      <c r="D452" s="11"/>
      <c r="E452" s="38"/>
      <c r="F452" s="38"/>
      <c r="G452" s="39"/>
      <c r="H452" s="39"/>
      <c r="I452" s="39"/>
      <c r="J452" s="39"/>
    </row>
    <row r="453" spans="1:10" ht="15.75" customHeight="1" x14ac:dyDescent="0.25">
      <c r="A453" s="11"/>
      <c r="B453" s="11"/>
      <c r="D453" s="11"/>
      <c r="E453" s="38"/>
      <c r="F453" s="38"/>
      <c r="G453" s="39"/>
      <c r="H453" s="39"/>
      <c r="I453" s="39"/>
      <c r="J453" s="39"/>
    </row>
    <row r="454" spans="1:10" ht="15.75" customHeight="1" x14ac:dyDescent="0.25">
      <c r="A454" s="11"/>
      <c r="B454" s="11"/>
      <c r="D454" s="11"/>
      <c r="E454" s="38"/>
      <c r="F454" s="38"/>
      <c r="G454" s="39"/>
      <c r="H454" s="39"/>
      <c r="I454" s="39"/>
      <c r="J454" s="39"/>
    </row>
    <row r="455" spans="1:10" ht="15.75" customHeight="1" x14ac:dyDescent="0.25">
      <c r="A455" s="11"/>
      <c r="B455" s="11"/>
      <c r="D455" s="11"/>
      <c r="E455" s="38"/>
      <c r="F455" s="38"/>
      <c r="G455" s="39"/>
      <c r="H455" s="39"/>
      <c r="I455" s="39"/>
      <c r="J455" s="39"/>
    </row>
    <row r="456" spans="1:10" ht="15.75" customHeight="1" x14ac:dyDescent="0.25">
      <c r="A456" s="11"/>
      <c r="B456" s="11"/>
      <c r="D456" s="11"/>
      <c r="E456" s="38"/>
      <c r="F456" s="38"/>
      <c r="G456" s="39"/>
      <c r="H456" s="39"/>
      <c r="I456" s="39"/>
      <c r="J456" s="39"/>
    </row>
    <row r="457" spans="1:10" ht="15.75" customHeight="1" x14ac:dyDescent="0.25">
      <c r="A457" s="11"/>
      <c r="B457" s="11"/>
      <c r="D457" s="11"/>
      <c r="E457" s="38"/>
      <c r="F457" s="38"/>
      <c r="G457" s="39"/>
      <c r="H457" s="39"/>
      <c r="I457" s="39"/>
      <c r="J457" s="39"/>
    </row>
    <row r="458" spans="1:10" ht="15.75" customHeight="1" x14ac:dyDescent="0.25">
      <c r="A458" s="11"/>
      <c r="B458" s="11"/>
      <c r="D458" s="11"/>
      <c r="E458" s="38"/>
      <c r="F458" s="38"/>
      <c r="G458" s="39"/>
      <c r="H458" s="39"/>
      <c r="I458" s="39"/>
      <c r="J458" s="39"/>
    </row>
    <row r="459" spans="1:10" ht="15.75" customHeight="1" x14ac:dyDescent="0.25">
      <c r="A459" s="11"/>
      <c r="B459" s="11"/>
      <c r="D459" s="11"/>
      <c r="E459" s="38"/>
      <c r="F459" s="38"/>
      <c r="G459" s="39"/>
      <c r="H459" s="39"/>
      <c r="I459" s="39"/>
      <c r="J459" s="39"/>
    </row>
    <row r="460" spans="1:10" ht="15.75" customHeight="1" x14ac:dyDescent="0.25">
      <c r="A460" s="11"/>
      <c r="B460" s="11"/>
      <c r="D460" s="11"/>
      <c r="E460" s="38"/>
      <c r="F460" s="38"/>
      <c r="G460" s="39"/>
      <c r="H460" s="39"/>
      <c r="I460" s="39"/>
      <c r="J460" s="39"/>
    </row>
    <row r="461" spans="1:10" ht="15.75" customHeight="1" x14ac:dyDescent="0.25">
      <c r="A461" s="11"/>
      <c r="B461" s="11"/>
      <c r="D461" s="11"/>
      <c r="E461" s="38"/>
      <c r="F461" s="38"/>
      <c r="G461" s="39"/>
      <c r="H461" s="39"/>
      <c r="I461" s="39"/>
      <c r="J461" s="39"/>
    </row>
    <row r="462" spans="1:10" ht="15.75" customHeight="1" x14ac:dyDescent="0.25">
      <c r="A462" s="11"/>
      <c r="B462" s="11"/>
      <c r="D462" s="11"/>
      <c r="E462" s="38"/>
      <c r="F462" s="38"/>
      <c r="G462" s="39"/>
      <c r="H462" s="39"/>
      <c r="I462" s="39"/>
      <c r="J462" s="39"/>
    </row>
    <row r="463" spans="1:10" ht="15.75" customHeight="1" x14ac:dyDescent="0.25">
      <c r="A463" s="11"/>
      <c r="B463" s="11"/>
      <c r="D463" s="11"/>
      <c r="E463" s="38"/>
      <c r="F463" s="38"/>
      <c r="G463" s="39"/>
      <c r="H463" s="39"/>
      <c r="I463" s="39"/>
      <c r="J463" s="39"/>
    </row>
    <row r="464" spans="1:10" ht="15.75" customHeight="1" x14ac:dyDescent="0.25">
      <c r="A464" s="11"/>
      <c r="B464" s="11"/>
      <c r="D464" s="11"/>
      <c r="E464" s="38"/>
      <c r="F464" s="38"/>
      <c r="G464" s="39"/>
      <c r="H464" s="39"/>
      <c r="I464" s="39"/>
      <c r="J464" s="39"/>
    </row>
    <row r="465" spans="1:10" ht="15.75" customHeight="1" x14ac:dyDescent="0.25">
      <c r="A465" s="11"/>
      <c r="B465" s="11"/>
      <c r="D465" s="11"/>
      <c r="E465" s="38"/>
      <c r="F465" s="38"/>
      <c r="G465" s="39"/>
      <c r="H465" s="39"/>
      <c r="I465" s="39"/>
      <c r="J465" s="39"/>
    </row>
    <row r="466" spans="1:10" ht="15.75" customHeight="1" x14ac:dyDescent="0.25">
      <c r="A466" s="11"/>
      <c r="B466" s="11"/>
      <c r="D466" s="11"/>
      <c r="E466" s="38"/>
      <c r="F466" s="38"/>
      <c r="G466" s="39"/>
      <c r="H466" s="39"/>
      <c r="I466" s="39"/>
      <c r="J466" s="39"/>
    </row>
    <row r="467" spans="1:10" ht="15.75" customHeight="1" x14ac:dyDescent="0.25">
      <c r="A467" s="11"/>
      <c r="B467" s="11"/>
      <c r="D467" s="11"/>
      <c r="E467" s="38"/>
      <c r="F467" s="38"/>
      <c r="G467" s="39"/>
      <c r="H467" s="39"/>
      <c r="I467" s="39"/>
      <c r="J467" s="39"/>
    </row>
    <row r="468" spans="1:10" ht="15.75" customHeight="1" x14ac:dyDescent="0.25">
      <c r="A468" s="11"/>
      <c r="B468" s="11"/>
      <c r="D468" s="11"/>
      <c r="E468" s="38"/>
      <c r="F468" s="38"/>
      <c r="G468" s="39"/>
      <c r="H468" s="39"/>
      <c r="I468" s="39"/>
      <c r="J468" s="39"/>
    </row>
    <row r="469" spans="1:10" ht="15.75" customHeight="1" x14ac:dyDescent="0.25">
      <c r="A469" s="11"/>
      <c r="B469" s="11"/>
      <c r="D469" s="11"/>
      <c r="E469" s="38"/>
      <c r="F469" s="38"/>
      <c r="G469" s="39"/>
      <c r="H469" s="39"/>
      <c r="I469" s="39"/>
      <c r="J469" s="39"/>
    </row>
    <row r="470" spans="1:10" ht="15.75" customHeight="1" x14ac:dyDescent="0.25">
      <c r="A470" s="11"/>
      <c r="B470" s="11"/>
      <c r="D470" s="11"/>
      <c r="E470" s="38"/>
      <c r="F470" s="38"/>
      <c r="G470" s="39"/>
      <c r="H470" s="39"/>
      <c r="I470" s="39"/>
      <c r="J470" s="39"/>
    </row>
    <row r="471" spans="1:10" ht="15.75" customHeight="1" x14ac:dyDescent="0.25">
      <c r="A471" s="11"/>
      <c r="B471" s="11"/>
      <c r="D471" s="11"/>
      <c r="E471" s="38"/>
      <c r="F471" s="38"/>
      <c r="G471" s="39"/>
      <c r="H471" s="39"/>
      <c r="I471" s="39"/>
      <c r="J471" s="39"/>
    </row>
    <row r="472" spans="1:10" ht="15.75" customHeight="1" x14ac:dyDescent="0.25">
      <c r="A472" s="11"/>
      <c r="B472" s="11"/>
      <c r="D472" s="11"/>
      <c r="E472" s="38"/>
      <c r="F472" s="38"/>
      <c r="G472" s="39"/>
      <c r="H472" s="39"/>
      <c r="I472" s="39"/>
      <c r="J472" s="39"/>
    </row>
    <row r="473" spans="1:10" ht="15.75" customHeight="1" x14ac:dyDescent="0.25">
      <c r="A473" s="11"/>
      <c r="B473" s="11"/>
      <c r="D473" s="11"/>
      <c r="E473" s="38"/>
      <c r="F473" s="38"/>
      <c r="G473" s="39"/>
      <c r="H473" s="39"/>
      <c r="I473" s="39"/>
      <c r="J473" s="39"/>
    </row>
    <row r="474" spans="1:10" ht="15.75" customHeight="1" x14ac:dyDescent="0.25">
      <c r="A474" s="11"/>
      <c r="B474" s="11"/>
      <c r="D474" s="11"/>
      <c r="E474" s="38"/>
      <c r="F474" s="38"/>
      <c r="G474" s="39"/>
      <c r="H474" s="39"/>
      <c r="I474" s="39"/>
      <c r="J474" s="39"/>
    </row>
    <row r="475" spans="1:10" ht="15.75" customHeight="1" x14ac:dyDescent="0.25">
      <c r="A475" s="11"/>
      <c r="B475" s="11"/>
      <c r="D475" s="11"/>
      <c r="E475" s="38"/>
      <c r="F475" s="38"/>
      <c r="G475" s="39"/>
      <c r="H475" s="39"/>
      <c r="I475" s="39"/>
      <c r="J475" s="39"/>
    </row>
    <row r="476" spans="1:10" ht="15.75" customHeight="1" x14ac:dyDescent="0.25">
      <c r="A476" s="11"/>
      <c r="B476" s="11"/>
      <c r="D476" s="11"/>
      <c r="E476" s="38"/>
      <c r="F476" s="38"/>
      <c r="G476" s="39"/>
      <c r="H476" s="39"/>
      <c r="I476" s="39"/>
      <c r="J476" s="39"/>
    </row>
    <row r="477" spans="1:10" ht="15.75" customHeight="1" x14ac:dyDescent="0.25">
      <c r="A477" s="11"/>
      <c r="B477" s="11"/>
      <c r="D477" s="11"/>
      <c r="E477" s="38"/>
      <c r="F477" s="38"/>
      <c r="G477" s="39"/>
      <c r="H477" s="39"/>
      <c r="I477" s="39"/>
      <c r="J477" s="39"/>
    </row>
    <row r="478" spans="1:10" ht="15.75" customHeight="1" x14ac:dyDescent="0.25">
      <c r="A478" s="11"/>
      <c r="B478" s="11"/>
      <c r="D478" s="11"/>
      <c r="E478" s="38"/>
      <c r="F478" s="38"/>
      <c r="G478" s="39"/>
      <c r="H478" s="39"/>
      <c r="I478" s="39"/>
      <c r="J478" s="39"/>
    </row>
    <row r="479" spans="1:10" ht="15.75" customHeight="1" x14ac:dyDescent="0.25">
      <c r="A479" s="11"/>
      <c r="B479" s="11"/>
      <c r="D479" s="11"/>
      <c r="E479" s="38"/>
      <c r="F479" s="38"/>
      <c r="G479" s="39"/>
      <c r="H479" s="39"/>
      <c r="I479" s="39"/>
      <c r="J479" s="39"/>
    </row>
    <row r="480" spans="1:10" ht="15.75" customHeight="1" x14ac:dyDescent="0.25">
      <c r="A480" s="11"/>
      <c r="B480" s="11"/>
      <c r="D480" s="11"/>
      <c r="E480" s="38"/>
      <c r="F480" s="38"/>
      <c r="G480" s="39"/>
      <c r="H480" s="39"/>
      <c r="I480" s="39"/>
      <c r="J480" s="39"/>
    </row>
    <row r="481" spans="1:10" ht="15.75" customHeight="1" x14ac:dyDescent="0.25">
      <c r="A481" s="11"/>
      <c r="B481" s="11"/>
      <c r="D481" s="11"/>
      <c r="E481" s="38"/>
      <c r="F481" s="38"/>
      <c r="G481" s="39"/>
      <c r="H481" s="39"/>
      <c r="I481" s="39"/>
      <c r="J481" s="39"/>
    </row>
    <row r="482" spans="1:10" ht="15.75" customHeight="1" x14ac:dyDescent="0.25">
      <c r="A482" s="11"/>
      <c r="B482" s="11"/>
      <c r="D482" s="11"/>
      <c r="E482" s="38"/>
      <c r="F482" s="38"/>
      <c r="G482" s="39"/>
      <c r="H482" s="39"/>
      <c r="I482" s="39"/>
      <c r="J482" s="39"/>
    </row>
    <row r="483" spans="1:10" ht="15.75" customHeight="1" x14ac:dyDescent="0.25">
      <c r="A483" s="11"/>
      <c r="B483" s="11"/>
      <c r="D483" s="11"/>
      <c r="E483" s="38"/>
      <c r="F483" s="38"/>
      <c r="G483" s="39"/>
      <c r="H483" s="39"/>
      <c r="I483" s="39"/>
      <c r="J483" s="39"/>
    </row>
    <row r="484" spans="1:10" ht="15.75" customHeight="1" x14ac:dyDescent="0.25">
      <c r="A484" s="11"/>
      <c r="B484" s="11"/>
      <c r="D484" s="11"/>
      <c r="E484" s="38"/>
      <c r="F484" s="38"/>
      <c r="G484" s="39"/>
      <c r="H484" s="39"/>
      <c r="I484" s="39"/>
      <c r="J484" s="39"/>
    </row>
    <row r="485" spans="1:10" ht="15.75" customHeight="1" x14ac:dyDescent="0.25">
      <c r="A485" s="11"/>
      <c r="B485" s="11"/>
      <c r="D485" s="11"/>
      <c r="E485" s="38"/>
      <c r="F485" s="38"/>
      <c r="G485" s="39"/>
      <c r="H485" s="39"/>
      <c r="I485" s="39"/>
      <c r="J485" s="39"/>
    </row>
    <row r="486" spans="1:10" ht="15.75" customHeight="1" x14ac:dyDescent="0.25">
      <c r="A486" s="11"/>
      <c r="B486" s="11"/>
      <c r="D486" s="11"/>
      <c r="E486" s="38"/>
      <c r="F486" s="38"/>
      <c r="G486" s="39"/>
      <c r="H486" s="39"/>
      <c r="I486" s="39"/>
      <c r="J486" s="39"/>
    </row>
    <row r="487" spans="1:10" ht="15.75" customHeight="1" x14ac:dyDescent="0.25">
      <c r="A487" s="11"/>
      <c r="B487" s="11"/>
      <c r="D487" s="11"/>
      <c r="E487" s="38"/>
      <c r="F487" s="38"/>
      <c r="G487" s="39"/>
      <c r="H487" s="39"/>
      <c r="I487" s="39"/>
      <c r="J487" s="39"/>
    </row>
    <row r="488" spans="1:10" ht="15.75" customHeight="1" x14ac:dyDescent="0.25">
      <c r="A488" s="11"/>
      <c r="B488" s="11"/>
      <c r="D488" s="11"/>
      <c r="E488" s="38"/>
      <c r="F488" s="38"/>
      <c r="G488" s="39"/>
      <c r="H488" s="39"/>
      <c r="I488" s="39"/>
      <c r="J488" s="39"/>
    </row>
    <row r="489" spans="1:10" ht="15.75" customHeight="1" x14ac:dyDescent="0.25">
      <c r="A489" s="11"/>
      <c r="B489" s="11"/>
      <c r="D489" s="11"/>
      <c r="E489" s="38"/>
      <c r="F489" s="38"/>
      <c r="G489" s="39"/>
      <c r="H489" s="39"/>
      <c r="I489" s="39"/>
      <c r="J489" s="39"/>
    </row>
    <row r="490" spans="1:10" ht="15.75" customHeight="1" x14ac:dyDescent="0.25">
      <c r="A490" s="11"/>
      <c r="B490" s="11"/>
      <c r="D490" s="11"/>
      <c r="E490" s="38"/>
      <c r="F490" s="38"/>
      <c r="G490" s="39"/>
      <c r="H490" s="39"/>
      <c r="I490" s="39"/>
      <c r="J490" s="39"/>
    </row>
    <row r="491" spans="1:10" ht="15.75" customHeight="1" x14ac:dyDescent="0.25">
      <c r="A491" s="11"/>
      <c r="B491" s="11"/>
      <c r="D491" s="11"/>
      <c r="E491" s="38"/>
      <c r="F491" s="38"/>
      <c r="G491" s="39"/>
      <c r="H491" s="39"/>
      <c r="I491" s="39"/>
      <c r="J491" s="39"/>
    </row>
    <row r="492" spans="1:10" ht="15.75" customHeight="1" x14ac:dyDescent="0.25">
      <c r="A492" s="11"/>
      <c r="B492" s="11"/>
      <c r="D492" s="11"/>
      <c r="E492" s="38"/>
      <c r="F492" s="38"/>
      <c r="G492" s="39"/>
      <c r="H492" s="39"/>
      <c r="I492" s="39"/>
      <c r="J492" s="39"/>
    </row>
    <row r="493" spans="1:10" ht="15.75" customHeight="1" x14ac:dyDescent="0.25">
      <c r="A493" s="11"/>
      <c r="B493" s="11"/>
      <c r="D493" s="11"/>
      <c r="E493" s="38"/>
      <c r="F493" s="38"/>
      <c r="G493" s="39"/>
      <c r="H493" s="39"/>
      <c r="I493" s="39"/>
      <c r="J493" s="39"/>
    </row>
    <row r="494" spans="1:10" ht="15.75" customHeight="1" x14ac:dyDescent="0.25">
      <c r="A494" s="11"/>
      <c r="B494" s="11"/>
      <c r="D494" s="11"/>
      <c r="E494" s="38"/>
      <c r="F494" s="38"/>
      <c r="G494" s="39"/>
      <c r="H494" s="39"/>
      <c r="I494" s="39"/>
      <c r="J494" s="39"/>
    </row>
    <row r="495" spans="1:10" ht="15.75" customHeight="1" x14ac:dyDescent="0.25">
      <c r="A495" s="11"/>
      <c r="B495" s="11"/>
      <c r="D495" s="11"/>
      <c r="E495" s="38"/>
      <c r="F495" s="38"/>
      <c r="G495" s="39"/>
      <c r="H495" s="39"/>
      <c r="I495" s="39"/>
      <c r="J495" s="39"/>
    </row>
    <row r="496" spans="1:10" ht="15.75" customHeight="1" x14ac:dyDescent="0.25">
      <c r="A496" s="11"/>
      <c r="B496" s="11"/>
      <c r="D496" s="11"/>
      <c r="E496" s="38"/>
      <c r="F496" s="38"/>
      <c r="G496" s="39"/>
      <c r="H496" s="39"/>
      <c r="I496" s="39"/>
      <c r="J496" s="39"/>
    </row>
    <row r="497" spans="1:10" ht="15.75" customHeight="1" x14ac:dyDescent="0.25">
      <c r="A497" s="11"/>
      <c r="B497" s="11"/>
      <c r="D497" s="11"/>
      <c r="E497" s="38"/>
      <c r="F497" s="38"/>
      <c r="G497" s="39"/>
      <c r="H497" s="39"/>
      <c r="I497" s="39"/>
      <c r="J497" s="39"/>
    </row>
    <row r="498" spans="1:10" ht="15.75" customHeight="1" x14ac:dyDescent="0.25">
      <c r="A498" s="11"/>
      <c r="B498" s="11"/>
      <c r="D498" s="11"/>
      <c r="E498" s="38"/>
      <c r="F498" s="38"/>
      <c r="G498" s="39"/>
      <c r="H498" s="39"/>
      <c r="I498" s="39"/>
      <c r="J498" s="39"/>
    </row>
    <row r="499" spans="1:10" ht="15.75" customHeight="1" x14ac:dyDescent="0.25">
      <c r="A499" s="11"/>
      <c r="B499" s="11"/>
      <c r="D499" s="11"/>
      <c r="E499" s="38"/>
      <c r="F499" s="38"/>
      <c r="G499" s="39"/>
      <c r="H499" s="39"/>
      <c r="I499" s="39"/>
      <c r="J499" s="39"/>
    </row>
    <row r="500" spans="1:10" ht="15.75" customHeight="1" x14ac:dyDescent="0.25">
      <c r="A500" s="11"/>
      <c r="B500" s="11"/>
      <c r="D500" s="11"/>
      <c r="E500" s="38"/>
      <c r="F500" s="38"/>
      <c r="G500" s="39"/>
      <c r="H500" s="39"/>
      <c r="I500" s="39"/>
      <c r="J500" s="39"/>
    </row>
    <row r="501" spans="1:10" ht="15.75" customHeight="1" x14ac:dyDescent="0.25">
      <c r="A501" s="11"/>
      <c r="B501" s="11"/>
      <c r="D501" s="11"/>
      <c r="E501" s="38"/>
      <c r="F501" s="38"/>
      <c r="G501" s="39"/>
      <c r="H501" s="39"/>
      <c r="I501" s="39"/>
      <c r="J501" s="39"/>
    </row>
    <row r="502" spans="1:10" ht="15.75" customHeight="1" x14ac:dyDescent="0.25">
      <c r="A502" s="11"/>
      <c r="B502" s="11"/>
      <c r="D502" s="11"/>
      <c r="E502" s="38"/>
      <c r="F502" s="38"/>
      <c r="G502" s="39"/>
      <c r="H502" s="39"/>
      <c r="I502" s="39"/>
      <c r="J502" s="39"/>
    </row>
    <row r="503" spans="1:10" ht="15.75" customHeight="1" x14ac:dyDescent="0.25">
      <c r="A503" s="11"/>
      <c r="B503" s="11"/>
      <c r="D503" s="11"/>
      <c r="E503" s="38"/>
      <c r="F503" s="38"/>
      <c r="G503" s="39"/>
      <c r="H503" s="39"/>
      <c r="I503" s="39"/>
      <c r="J503" s="39"/>
    </row>
    <row r="504" spans="1:10" ht="15.75" customHeight="1" x14ac:dyDescent="0.25">
      <c r="A504" s="11"/>
      <c r="B504" s="11"/>
      <c r="D504" s="11"/>
      <c r="E504" s="38"/>
      <c r="F504" s="38"/>
      <c r="G504" s="39"/>
      <c r="H504" s="39"/>
      <c r="I504" s="39"/>
      <c r="J504" s="39"/>
    </row>
    <row r="505" spans="1:10" ht="15.75" customHeight="1" x14ac:dyDescent="0.25">
      <c r="A505" s="11"/>
      <c r="B505" s="11"/>
      <c r="D505" s="11"/>
      <c r="E505" s="38"/>
      <c r="F505" s="38"/>
      <c r="G505" s="39"/>
      <c r="H505" s="39"/>
      <c r="I505" s="39"/>
      <c r="J505" s="39"/>
    </row>
    <row r="506" spans="1:10" ht="15.75" customHeight="1" x14ac:dyDescent="0.25">
      <c r="A506" s="11"/>
      <c r="B506" s="11"/>
      <c r="D506" s="11"/>
      <c r="E506" s="38"/>
      <c r="F506" s="38"/>
      <c r="G506" s="39"/>
      <c r="H506" s="39"/>
      <c r="I506" s="39"/>
      <c r="J506" s="39"/>
    </row>
    <row r="507" spans="1:10" ht="15.75" customHeight="1" x14ac:dyDescent="0.25">
      <c r="A507" s="11"/>
      <c r="B507" s="11"/>
      <c r="D507" s="11"/>
      <c r="E507" s="38"/>
      <c r="F507" s="38"/>
      <c r="G507" s="39"/>
      <c r="H507" s="39"/>
      <c r="I507" s="39"/>
      <c r="J507" s="39"/>
    </row>
    <row r="508" spans="1:10" ht="15.75" customHeight="1" x14ac:dyDescent="0.25">
      <c r="A508" s="11"/>
      <c r="B508" s="11"/>
      <c r="D508" s="11"/>
      <c r="E508" s="38"/>
      <c r="F508" s="38"/>
      <c r="G508" s="39"/>
      <c r="H508" s="39"/>
      <c r="I508" s="39"/>
      <c r="J508" s="39"/>
    </row>
    <row r="509" spans="1:10" ht="15.75" customHeight="1" x14ac:dyDescent="0.25">
      <c r="A509" s="11"/>
      <c r="B509" s="11"/>
      <c r="D509" s="11"/>
      <c r="E509" s="38"/>
      <c r="F509" s="38"/>
      <c r="G509" s="39"/>
      <c r="H509" s="39"/>
      <c r="I509" s="39"/>
      <c r="J509" s="39"/>
    </row>
    <row r="510" spans="1:10" ht="15.75" customHeight="1" x14ac:dyDescent="0.25">
      <c r="A510" s="11"/>
      <c r="B510" s="11"/>
      <c r="D510" s="11"/>
      <c r="E510" s="38"/>
      <c r="F510" s="38"/>
      <c r="G510" s="39"/>
      <c r="H510" s="39"/>
      <c r="I510" s="39"/>
      <c r="J510" s="39"/>
    </row>
    <row r="511" spans="1:10" ht="15.75" customHeight="1" x14ac:dyDescent="0.25">
      <c r="A511" s="11"/>
      <c r="B511" s="11"/>
      <c r="D511" s="11"/>
      <c r="E511" s="38"/>
      <c r="F511" s="38"/>
      <c r="G511" s="39"/>
      <c r="H511" s="39"/>
      <c r="I511" s="39"/>
      <c r="J511" s="39"/>
    </row>
    <row r="512" spans="1:10" ht="15.75" customHeight="1" x14ac:dyDescent="0.25">
      <c r="A512" s="11"/>
      <c r="B512" s="11"/>
      <c r="D512" s="11"/>
      <c r="E512" s="38"/>
      <c r="F512" s="38"/>
      <c r="G512" s="39"/>
      <c r="H512" s="39"/>
      <c r="I512" s="39"/>
      <c r="J512" s="39"/>
    </row>
    <row r="513" spans="1:10" ht="15.75" customHeight="1" x14ac:dyDescent="0.25">
      <c r="A513" s="11"/>
      <c r="B513" s="11"/>
      <c r="D513" s="11"/>
      <c r="E513" s="38"/>
      <c r="F513" s="38"/>
      <c r="G513" s="39"/>
      <c r="H513" s="39"/>
      <c r="I513" s="39"/>
      <c r="J513" s="39"/>
    </row>
    <row r="514" spans="1:10" ht="15.75" customHeight="1" x14ac:dyDescent="0.25">
      <c r="A514" s="11"/>
      <c r="B514" s="11"/>
      <c r="D514" s="11"/>
      <c r="E514" s="38"/>
      <c r="F514" s="38"/>
      <c r="G514" s="39"/>
      <c r="H514" s="39"/>
      <c r="I514" s="39"/>
      <c r="J514" s="39"/>
    </row>
    <row r="515" spans="1:10" ht="15.75" customHeight="1" x14ac:dyDescent="0.25">
      <c r="A515" s="11"/>
      <c r="B515" s="11"/>
      <c r="D515" s="11"/>
      <c r="E515" s="38"/>
      <c r="F515" s="38"/>
      <c r="G515" s="39"/>
      <c r="H515" s="39"/>
      <c r="I515" s="39"/>
      <c r="J515" s="39"/>
    </row>
    <row r="516" spans="1:10" ht="15.75" customHeight="1" x14ac:dyDescent="0.25">
      <c r="A516" s="11"/>
      <c r="B516" s="11"/>
      <c r="D516" s="11"/>
      <c r="E516" s="38"/>
      <c r="F516" s="38"/>
      <c r="G516" s="39"/>
      <c r="H516" s="39"/>
      <c r="I516" s="39"/>
      <c r="J516" s="39"/>
    </row>
    <row r="517" spans="1:10" ht="15.75" customHeight="1" x14ac:dyDescent="0.25">
      <c r="A517" s="11"/>
      <c r="B517" s="11"/>
      <c r="D517" s="11"/>
      <c r="E517" s="38"/>
      <c r="F517" s="38"/>
      <c r="G517" s="39"/>
      <c r="H517" s="39"/>
      <c r="I517" s="39"/>
      <c r="J517" s="39"/>
    </row>
    <row r="518" spans="1:10" ht="15.75" customHeight="1" x14ac:dyDescent="0.25">
      <c r="A518" s="11"/>
      <c r="B518" s="11"/>
      <c r="D518" s="11"/>
      <c r="E518" s="38"/>
      <c r="F518" s="38"/>
      <c r="G518" s="39"/>
      <c r="H518" s="39"/>
      <c r="I518" s="39"/>
      <c r="J518" s="39"/>
    </row>
    <row r="519" spans="1:10" ht="15.75" customHeight="1" x14ac:dyDescent="0.25">
      <c r="A519" s="11"/>
      <c r="B519" s="11"/>
      <c r="D519" s="11"/>
      <c r="E519" s="38"/>
      <c r="F519" s="38"/>
      <c r="G519" s="39"/>
      <c r="H519" s="39"/>
      <c r="I519" s="39"/>
      <c r="J519" s="39"/>
    </row>
    <row r="520" spans="1:10" ht="15.75" customHeight="1" x14ac:dyDescent="0.25">
      <c r="A520" s="11"/>
      <c r="B520" s="11"/>
      <c r="D520" s="11"/>
      <c r="E520" s="38"/>
      <c r="F520" s="38"/>
      <c r="G520" s="39"/>
      <c r="H520" s="39"/>
      <c r="I520" s="39"/>
      <c r="J520" s="39"/>
    </row>
    <row r="521" spans="1:10" ht="15.75" customHeight="1" x14ac:dyDescent="0.25">
      <c r="A521" s="11"/>
      <c r="B521" s="11"/>
      <c r="D521" s="11"/>
      <c r="E521" s="38"/>
      <c r="F521" s="38"/>
      <c r="G521" s="39"/>
      <c r="H521" s="39"/>
      <c r="I521" s="39"/>
      <c r="J521" s="39"/>
    </row>
    <row r="522" spans="1:10" ht="15.75" customHeight="1" x14ac:dyDescent="0.25">
      <c r="A522" s="11"/>
      <c r="B522" s="11"/>
      <c r="D522" s="11"/>
      <c r="E522" s="38"/>
      <c r="F522" s="38"/>
      <c r="G522" s="39"/>
      <c r="H522" s="39"/>
      <c r="I522" s="39"/>
      <c r="J522" s="39"/>
    </row>
    <row r="523" spans="1:10" ht="15.75" customHeight="1" x14ac:dyDescent="0.25">
      <c r="A523" s="11"/>
      <c r="B523" s="11"/>
      <c r="D523" s="11"/>
      <c r="E523" s="38"/>
      <c r="F523" s="38"/>
      <c r="G523" s="39"/>
      <c r="H523" s="39"/>
      <c r="I523" s="39"/>
      <c r="J523" s="39"/>
    </row>
    <row r="524" spans="1:10" ht="15.75" customHeight="1" x14ac:dyDescent="0.25">
      <c r="A524" s="11"/>
      <c r="B524" s="11"/>
      <c r="D524" s="11"/>
      <c r="E524" s="38"/>
      <c r="F524" s="38"/>
      <c r="G524" s="39"/>
      <c r="H524" s="39"/>
      <c r="I524" s="39"/>
      <c r="J524" s="39"/>
    </row>
    <row r="525" spans="1:10" ht="15.75" customHeight="1" x14ac:dyDescent="0.25">
      <c r="A525" s="11"/>
      <c r="B525" s="11"/>
      <c r="D525" s="11"/>
      <c r="E525" s="38"/>
      <c r="F525" s="38"/>
      <c r="G525" s="39"/>
      <c r="H525" s="39"/>
      <c r="I525" s="39"/>
      <c r="J525" s="39"/>
    </row>
    <row r="526" spans="1:10" ht="15.75" customHeight="1" x14ac:dyDescent="0.25">
      <c r="A526" s="11"/>
      <c r="B526" s="11"/>
      <c r="D526" s="11"/>
      <c r="E526" s="38"/>
      <c r="F526" s="38"/>
      <c r="G526" s="39"/>
      <c r="H526" s="39"/>
      <c r="I526" s="39"/>
      <c r="J526" s="39"/>
    </row>
    <row r="527" spans="1:10" ht="15.75" customHeight="1" x14ac:dyDescent="0.25">
      <c r="A527" s="11"/>
      <c r="B527" s="11"/>
      <c r="D527" s="11"/>
      <c r="E527" s="38"/>
      <c r="F527" s="38"/>
      <c r="G527" s="39"/>
      <c r="H527" s="39"/>
      <c r="I527" s="39"/>
      <c r="J527" s="39"/>
    </row>
    <row r="528" spans="1:10" ht="15.75" customHeight="1" x14ac:dyDescent="0.25">
      <c r="A528" s="11"/>
      <c r="B528" s="11"/>
      <c r="D528" s="11"/>
      <c r="E528" s="38"/>
      <c r="F528" s="38"/>
      <c r="G528" s="39"/>
      <c r="H528" s="39"/>
      <c r="I528" s="39"/>
      <c r="J528" s="39"/>
    </row>
    <row r="529" spans="1:10" ht="15.75" customHeight="1" x14ac:dyDescent="0.25">
      <c r="A529" s="11"/>
      <c r="B529" s="11"/>
      <c r="D529" s="11"/>
      <c r="E529" s="38"/>
      <c r="F529" s="38"/>
      <c r="G529" s="39"/>
      <c r="H529" s="39"/>
      <c r="I529" s="39"/>
      <c r="J529" s="39"/>
    </row>
    <row r="530" spans="1:10" ht="15.75" customHeight="1" x14ac:dyDescent="0.25">
      <c r="A530" s="11"/>
      <c r="B530" s="11"/>
      <c r="D530" s="11"/>
      <c r="E530" s="38"/>
      <c r="F530" s="38"/>
      <c r="G530" s="39"/>
      <c r="H530" s="39"/>
      <c r="I530" s="39"/>
      <c r="J530" s="39"/>
    </row>
    <row r="531" spans="1:10" ht="15.75" customHeight="1" x14ac:dyDescent="0.25">
      <c r="A531" s="11"/>
      <c r="B531" s="11"/>
      <c r="D531" s="11"/>
      <c r="E531" s="38"/>
      <c r="F531" s="38"/>
      <c r="G531" s="39"/>
      <c r="H531" s="39"/>
      <c r="I531" s="39"/>
      <c r="J531" s="39"/>
    </row>
    <row r="532" spans="1:10" ht="15.75" customHeight="1" x14ac:dyDescent="0.25">
      <c r="A532" s="11"/>
      <c r="B532" s="11"/>
      <c r="D532" s="11"/>
      <c r="E532" s="38"/>
      <c r="F532" s="38"/>
      <c r="G532" s="39"/>
      <c r="H532" s="39"/>
      <c r="I532" s="39"/>
      <c r="J532" s="39"/>
    </row>
    <row r="533" spans="1:10" ht="15.75" customHeight="1" x14ac:dyDescent="0.25">
      <c r="A533" s="11"/>
      <c r="B533" s="11"/>
      <c r="D533" s="11"/>
      <c r="E533" s="38"/>
      <c r="F533" s="38"/>
      <c r="G533" s="39"/>
      <c r="H533" s="39"/>
      <c r="I533" s="39"/>
      <c r="J533" s="39"/>
    </row>
    <row r="534" spans="1:10" ht="15.75" customHeight="1" x14ac:dyDescent="0.25">
      <c r="A534" s="11"/>
      <c r="B534" s="11"/>
      <c r="D534" s="11"/>
      <c r="E534" s="38"/>
      <c r="F534" s="38"/>
      <c r="G534" s="39"/>
      <c r="H534" s="39"/>
      <c r="I534" s="39"/>
      <c r="J534" s="39"/>
    </row>
    <row r="535" spans="1:10" ht="15.75" customHeight="1" x14ac:dyDescent="0.25">
      <c r="A535" s="11"/>
      <c r="B535" s="11"/>
      <c r="D535" s="11"/>
      <c r="E535" s="38"/>
      <c r="F535" s="38"/>
      <c r="G535" s="39"/>
      <c r="H535" s="39"/>
      <c r="I535" s="39"/>
      <c r="J535" s="39"/>
    </row>
    <row r="536" spans="1:10" ht="15.75" customHeight="1" x14ac:dyDescent="0.25">
      <c r="A536" s="11"/>
      <c r="B536" s="11"/>
      <c r="D536" s="11"/>
      <c r="E536" s="38"/>
      <c r="F536" s="38"/>
      <c r="G536" s="39"/>
      <c r="H536" s="39"/>
      <c r="I536" s="39"/>
      <c r="J536" s="39"/>
    </row>
    <row r="537" spans="1:10" ht="15.75" customHeight="1" x14ac:dyDescent="0.25">
      <c r="A537" s="11"/>
      <c r="B537" s="11"/>
      <c r="D537" s="11"/>
      <c r="E537" s="38"/>
      <c r="F537" s="38"/>
      <c r="G537" s="39"/>
      <c r="H537" s="39"/>
      <c r="I537" s="39"/>
      <c r="J537" s="39"/>
    </row>
    <row r="538" spans="1:10" ht="15.75" customHeight="1" x14ac:dyDescent="0.25">
      <c r="A538" s="11"/>
      <c r="B538" s="11"/>
      <c r="D538" s="11"/>
      <c r="E538" s="38"/>
      <c r="F538" s="38"/>
      <c r="G538" s="39"/>
      <c r="H538" s="39"/>
      <c r="I538" s="39"/>
      <c r="J538" s="39"/>
    </row>
    <row r="539" spans="1:10" ht="15.75" customHeight="1" x14ac:dyDescent="0.25">
      <c r="A539" s="11"/>
      <c r="B539" s="11"/>
      <c r="D539" s="11"/>
      <c r="E539" s="38"/>
      <c r="F539" s="38"/>
      <c r="G539" s="39"/>
      <c r="H539" s="39"/>
      <c r="I539" s="39"/>
      <c r="J539" s="39"/>
    </row>
    <row r="540" spans="1:10" ht="15.75" customHeight="1" x14ac:dyDescent="0.25">
      <c r="A540" s="11"/>
      <c r="B540" s="11"/>
      <c r="D540" s="11"/>
      <c r="E540" s="38"/>
      <c r="F540" s="38"/>
      <c r="G540" s="39"/>
      <c r="H540" s="39"/>
      <c r="I540" s="39"/>
      <c r="J540" s="39"/>
    </row>
    <row r="541" spans="1:10" ht="15.75" customHeight="1" x14ac:dyDescent="0.25">
      <c r="A541" s="11"/>
      <c r="B541" s="11"/>
      <c r="D541" s="11"/>
      <c r="E541" s="38"/>
      <c r="F541" s="38"/>
      <c r="G541" s="39"/>
      <c r="H541" s="39"/>
      <c r="I541" s="39"/>
      <c r="J541" s="39"/>
    </row>
    <row r="542" spans="1:10" ht="15.75" customHeight="1" x14ac:dyDescent="0.25">
      <c r="A542" s="11"/>
      <c r="B542" s="11"/>
      <c r="D542" s="11"/>
      <c r="E542" s="38"/>
      <c r="F542" s="38"/>
      <c r="G542" s="39"/>
      <c r="H542" s="39"/>
      <c r="I542" s="39"/>
      <c r="J542" s="39"/>
    </row>
    <row r="543" spans="1:10" ht="15.75" customHeight="1" x14ac:dyDescent="0.25">
      <c r="A543" s="11"/>
      <c r="B543" s="11"/>
      <c r="D543" s="11"/>
      <c r="E543" s="38"/>
      <c r="F543" s="38"/>
      <c r="G543" s="39"/>
      <c r="H543" s="39"/>
      <c r="I543" s="39"/>
      <c r="J543" s="39"/>
    </row>
    <row r="544" spans="1:10" ht="15.75" customHeight="1" x14ac:dyDescent="0.25">
      <c r="A544" s="11"/>
      <c r="B544" s="11"/>
      <c r="D544" s="11"/>
      <c r="E544" s="38"/>
      <c r="F544" s="38"/>
      <c r="G544" s="39"/>
      <c r="H544" s="39"/>
      <c r="I544" s="39"/>
      <c r="J544" s="39"/>
    </row>
    <row r="545" spans="1:10" ht="15.75" customHeight="1" x14ac:dyDescent="0.25">
      <c r="A545" s="11"/>
      <c r="B545" s="11"/>
      <c r="D545" s="11"/>
      <c r="E545" s="38"/>
      <c r="F545" s="38"/>
      <c r="G545" s="39"/>
      <c r="H545" s="39"/>
      <c r="I545" s="39"/>
      <c r="J545" s="39"/>
    </row>
    <row r="546" spans="1:10" ht="15.75" customHeight="1" x14ac:dyDescent="0.25">
      <c r="A546" s="11"/>
      <c r="B546" s="11"/>
      <c r="D546" s="11"/>
      <c r="E546" s="38"/>
      <c r="F546" s="38"/>
      <c r="G546" s="39"/>
      <c r="H546" s="39"/>
      <c r="I546" s="39"/>
      <c r="J546" s="39"/>
    </row>
    <row r="547" spans="1:10" ht="15.75" customHeight="1" x14ac:dyDescent="0.25">
      <c r="A547" s="11"/>
      <c r="B547" s="11"/>
      <c r="D547" s="11"/>
      <c r="E547" s="38"/>
      <c r="F547" s="38"/>
      <c r="G547" s="39"/>
      <c r="H547" s="39"/>
      <c r="I547" s="39"/>
      <c r="J547" s="39"/>
    </row>
    <row r="548" spans="1:10" ht="15.75" customHeight="1" x14ac:dyDescent="0.25">
      <c r="A548" s="11"/>
      <c r="B548" s="11"/>
      <c r="D548" s="11"/>
      <c r="E548" s="38"/>
      <c r="F548" s="38"/>
      <c r="G548" s="39"/>
      <c r="H548" s="39"/>
      <c r="I548" s="39"/>
      <c r="J548" s="39"/>
    </row>
    <row r="549" spans="1:10" ht="15.75" customHeight="1" x14ac:dyDescent="0.25">
      <c r="A549" s="11"/>
      <c r="B549" s="11"/>
      <c r="D549" s="11"/>
      <c r="E549" s="38"/>
      <c r="F549" s="38"/>
      <c r="G549" s="39"/>
      <c r="H549" s="39"/>
      <c r="I549" s="39"/>
      <c r="J549" s="39"/>
    </row>
    <row r="550" spans="1:10" ht="15.75" customHeight="1" x14ac:dyDescent="0.25">
      <c r="A550" s="11"/>
      <c r="B550" s="11"/>
      <c r="D550" s="11"/>
      <c r="E550" s="38"/>
      <c r="F550" s="38"/>
      <c r="G550" s="39"/>
      <c r="H550" s="39"/>
      <c r="I550" s="39"/>
      <c r="J550" s="39"/>
    </row>
    <row r="551" spans="1:10" ht="15.75" customHeight="1" x14ac:dyDescent="0.25">
      <c r="A551" s="11"/>
      <c r="B551" s="11"/>
      <c r="D551" s="11"/>
      <c r="E551" s="38"/>
      <c r="F551" s="38"/>
      <c r="G551" s="39"/>
      <c r="H551" s="39"/>
      <c r="I551" s="39"/>
      <c r="J551" s="39"/>
    </row>
    <row r="552" spans="1:10" ht="15.75" customHeight="1" x14ac:dyDescent="0.25">
      <c r="A552" s="11"/>
      <c r="B552" s="11"/>
      <c r="D552" s="11"/>
      <c r="E552" s="38"/>
      <c r="F552" s="38"/>
      <c r="G552" s="39"/>
      <c r="H552" s="39"/>
      <c r="I552" s="39"/>
      <c r="J552" s="39"/>
    </row>
    <row r="553" spans="1:10" ht="15.75" customHeight="1" x14ac:dyDescent="0.25">
      <c r="A553" s="11"/>
      <c r="B553" s="11"/>
      <c r="D553" s="11"/>
      <c r="E553" s="38"/>
      <c r="F553" s="38"/>
      <c r="G553" s="39"/>
      <c r="H553" s="39"/>
      <c r="I553" s="39"/>
      <c r="J553" s="39"/>
    </row>
    <row r="554" spans="1:10" ht="15.75" customHeight="1" x14ac:dyDescent="0.25">
      <c r="A554" s="11"/>
      <c r="B554" s="11"/>
      <c r="D554" s="11"/>
      <c r="E554" s="38"/>
      <c r="F554" s="38"/>
      <c r="G554" s="39"/>
      <c r="H554" s="39"/>
      <c r="I554" s="39"/>
      <c r="J554" s="39"/>
    </row>
    <row r="555" spans="1:10" ht="15.75" customHeight="1" x14ac:dyDescent="0.25">
      <c r="A555" s="11"/>
      <c r="B555" s="11"/>
      <c r="D555" s="11"/>
      <c r="E555" s="38"/>
      <c r="F555" s="38"/>
      <c r="G555" s="39"/>
      <c r="H555" s="39"/>
      <c r="I555" s="39"/>
      <c r="J555" s="39"/>
    </row>
    <row r="556" spans="1:10" ht="15.75" customHeight="1" x14ac:dyDescent="0.25">
      <c r="A556" s="11"/>
      <c r="B556" s="11"/>
      <c r="D556" s="11"/>
      <c r="E556" s="38"/>
      <c r="F556" s="38"/>
      <c r="G556" s="39"/>
      <c r="H556" s="39"/>
      <c r="I556" s="39"/>
      <c r="J556" s="39"/>
    </row>
    <row r="557" spans="1:10" ht="15.75" customHeight="1" x14ac:dyDescent="0.25">
      <c r="A557" s="11"/>
      <c r="B557" s="11"/>
      <c r="D557" s="11"/>
      <c r="E557" s="38"/>
      <c r="F557" s="38"/>
      <c r="G557" s="39"/>
      <c r="H557" s="39"/>
      <c r="I557" s="39"/>
      <c r="J557" s="39"/>
    </row>
    <row r="558" spans="1:10" ht="15.75" customHeight="1" x14ac:dyDescent="0.25">
      <c r="A558" s="11"/>
      <c r="B558" s="11"/>
      <c r="D558" s="11"/>
      <c r="E558" s="38"/>
      <c r="F558" s="38"/>
      <c r="G558" s="39"/>
      <c r="H558" s="39"/>
      <c r="I558" s="39"/>
      <c r="J558" s="39"/>
    </row>
    <row r="559" spans="1:10" ht="15.75" customHeight="1" x14ac:dyDescent="0.25">
      <c r="A559" s="11"/>
      <c r="B559" s="11"/>
      <c r="D559" s="11"/>
      <c r="E559" s="38"/>
      <c r="F559" s="38"/>
      <c r="G559" s="39"/>
      <c r="H559" s="39"/>
      <c r="I559" s="39"/>
      <c r="J559" s="39"/>
    </row>
    <row r="560" spans="1:10" ht="15.75" customHeight="1" x14ac:dyDescent="0.25">
      <c r="A560" s="11"/>
      <c r="B560" s="11"/>
      <c r="D560" s="11"/>
      <c r="E560" s="38"/>
      <c r="F560" s="38"/>
      <c r="G560" s="39"/>
      <c r="H560" s="39"/>
      <c r="I560" s="39"/>
      <c r="J560" s="39"/>
    </row>
    <row r="561" spans="1:10" ht="15.75" customHeight="1" x14ac:dyDescent="0.25">
      <c r="A561" s="11"/>
      <c r="B561" s="11"/>
      <c r="D561" s="11"/>
      <c r="E561" s="38"/>
      <c r="F561" s="38"/>
      <c r="G561" s="39"/>
      <c r="H561" s="39"/>
      <c r="I561" s="39"/>
      <c r="J561" s="39"/>
    </row>
    <row r="562" spans="1:10" ht="15.75" customHeight="1" x14ac:dyDescent="0.25">
      <c r="A562" s="11"/>
      <c r="B562" s="11"/>
      <c r="D562" s="11"/>
      <c r="E562" s="38"/>
      <c r="F562" s="38"/>
      <c r="G562" s="39"/>
      <c r="H562" s="39"/>
      <c r="I562" s="39"/>
      <c r="J562" s="39"/>
    </row>
    <row r="563" spans="1:10" ht="15.75" customHeight="1" x14ac:dyDescent="0.25">
      <c r="A563" s="11"/>
      <c r="B563" s="11"/>
      <c r="D563" s="11"/>
      <c r="E563" s="38"/>
      <c r="F563" s="38"/>
      <c r="G563" s="39"/>
      <c r="H563" s="39"/>
      <c r="I563" s="39"/>
      <c r="J563" s="39"/>
    </row>
    <row r="564" spans="1:10" ht="15.75" customHeight="1" x14ac:dyDescent="0.25">
      <c r="A564" s="11"/>
      <c r="B564" s="11"/>
      <c r="D564" s="11"/>
      <c r="E564" s="38"/>
      <c r="F564" s="38"/>
      <c r="G564" s="39"/>
      <c r="H564" s="39"/>
      <c r="I564" s="39"/>
      <c r="J564" s="39"/>
    </row>
    <row r="565" spans="1:10" ht="15.75" customHeight="1" x14ac:dyDescent="0.25">
      <c r="A565" s="11"/>
      <c r="B565" s="11"/>
      <c r="D565" s="11"/>
      <c r="E565" s="38"/>
      <c r="F565" s="38"/>
      <c r="G565" s="39"/>
      <c r="H565" s="39"/>
      <c r="I565" s="39"/>
      <c r="J565" s="39"/>
    </row>
    <row r="566" spans="1:10" ht="15.75" customHeight="1" x14ac:dyDescent="0.25">
      <c r="A566" s="11"/>
      <c r="B566" s="11"/>
      <c r="D566" s="11"/>
      <c r="E566" s="38"/>
      <c r="F566" s="38"/>
      <c r="G566" s="39"/>
      <c r="H566" s="39"/>
      <c r="I566" s="39"/>
      <c r="J566" s="39"/>
    </row>
    <row r="567" spans="1:10" ht="15.75" customHeight="1" x14ac:dyDescent="0.25">
      <c r="A567" s="11"/>
      <c r="B567" s="11"/>
      <c r="D567" s="11"/>
      <c r="E567" s="38"/>
      <c r="F567" s="38"/>
      <c r="G567" s="39"/>
      <c r="H567" s="39"/>
      <c r="I567" s="39"/>
      <c r="J567" s="39"/>
    </row>
    <row r="568" spans="1:10" ht="15.75" customHeight="1" x14ac:dyDescent="0.25">
      <c r="A568" s="11"/>
      <c r="B568" s="11"/>
      <c r="D568" s="11"/>
      <c r="E568" s="38"/>
      <c r="F568" s="38"/>
      <c r="G568" s="39"/>
      <c r="H568" s="39"/>
      <c r="I568" s="39"/>
      <c r="J568" s="39"/>
    </row>
    <row r="569" spans="1:10" ht="15.75" customHeight="1" x14ac:dyDescent="0.25">
      <c r="A569" s="11"/>
      <c r="B569" s="11"/>
      <c r="D569" s="11"/>
      <c r="E569" s="38"/>
      <c r="F569" s="38"/>
      <c r="G569" s="39"/>
      <c r="H569" s="39"/>
      <c r="I569" s="39"/>
      <c r="J569" s="39"/>
    </row>
    <row r="570" spans="1:10" ht="15.75" customHeight="1" x14ac:dyDescent="0.25">
      <c r="A570" s="11"/>
      <c r="B570" s="11"/>
      <c r="D570" s="11"/>
      <c r="E570" s="38"/>
      <c r="F570" s="38"/>
      <c r="G570" s="39"/>
      <c r="H570" s="39"/>
      <c r="I570" s="39"/>
      <c r="J570" s="39"/>
    </row>
    <row r="571" spans="1:10" ht="15.75" customHeight="1" x14ac:dyDescent="0.25">
      <c r="A571" s="11"/>
      <c r="B571" s="11"/>
      <c r="D571" s="11"/>
      <c r="E571" s="38"/>
      <c r="F571" s="38"/>
      <c r="G571" s="39"/>
      <c r="H571" s="39"/>
      <c r="I571" s="39"/>
      <c r="J571" s="39"/>
    </row>
    <row r="572" spans="1:10" ht="15.75" customHeight="1" x14ac:dyDescent="0.25">
      <c r="A572" s="11"/>
      <c r="B572" s="11"/>
      <c r="D572" s="11"/>
      <c r="E572" s="38"/>
      <c r="F572" s="38"/>
      <c r="G572" s="39"/>
      <c r="H572" s="39"/>
      <c r="I572" s="39"/>
      <c r="J572" s="39"/>
    </row>
    <row r="573" spans="1:10" ht="15.75" customHeight="1" x14ac:dyDescent="0.25">
      <c r="A573" s="11"/>
      <c r="B573" s="11"/>
      <c r="D573" s="11"/>
      <c r="E573" s="38"/>
      <c r="F573" s="38"/>
      <c r="G573" s="39"/>
      <c r="H573" s="39"/>
      <c r="I573" s="39"/>
      <c r="J573" s="39"/>
    </row>
    <row r="574" spans="1:10" ht="15.75" customHeight="1" x14ac:dyDescent="0.25">
      <c r="A574" s="11"/>
      <c r="B574" s="11"/>
      <c r="D574" s="11"/>
      <c r="E574" s="38"/>
      <c r="F574" s="38"/>
      <c r="G574" s="39"/>
      <c r="H574" s="39"/>
      <c r="I574" s="39"/>
      <c r="J574" s="39"/>
    </row>
    <row r="575" spans="1:10" ht="15.75" customHeight="1" x14ac:dyDescent="0.25">
      <c r="A575" s="11"/>
      <c r="B575" s="11"/>
      <c r="D575" s="11"/>
      <c r="E575" s="38"/>
      <c r="F575" s="38"/>
      <c r="G575" s="39"/>
      <c r="H575" s="39"/>
      <c r="I575" s="39"/>
      <c r="J575" s="39"/>
    </row>
    <row r="576" spans="1:10" ht="15.75" customHeight="1" x14ac:dyDescent="0.25">
      <c r="A576" s="11"/>
      <c r="B576" s="11"/>
      <c r="D576" s="11"/>
      <c r="E576" s="38"/>
      <c r="F576" s="38"/>
      <c r="G576" s="39"/>
      <c r="H576" s="39"/>
      <c r="I576" s="39"/>
      <c r="J576" s="39"/>
    </row>
    <row r="577" spans="1:10" ht="15.75" customHeight="1" x14ac:dyDescent="0.25">
      <c r="A577" s="11"/>
      <c r="B577" s="11"/>
      <c r="D577" s="11"/>
      <c r="E577" s="38"/>
      <c r="F577" s="38"/>
      <c r="G577" s="39"/>
      <c r="H577" s="39"/>
      <c r="I577" s="39"/>
      <c r="J577" s="39"/>
    </row>
    <row r="578" spans="1:10" ht="15.75" customHeight="1" x14ac:dyDescent="0.25">
      <c r="A578" s="11"/>
      <c r="B578" s="11"/>
      <c r="D578" s="11"/>
      <c r="E578" s="38"/>
      <c r="F578" s="38"/>
      <c r="G578" s="39"/>
      <c r="H578" s="39"/>
      <c r="I578" s="39"/>
      <c r="J578" s="39"/>
    </row>
    <row r="579" spans="1:10" ht="15.75" customHeight="1" x14ac:dyDescent="0.25">
      <c r="A579" s="11"/>
      <c r="B579" s="11"/>
      <c r="D579" s="11"/>
      <c r="E579" s="38"/>
      <c r="F579" s="38"/>
      <c r="G579" s="39"/>
      <c r="H579" s="39"/>
      <c r="I579" s="39"/>
      <c r="J579" s="39"/>
    </row>
    <row r="580" spans="1:10" ht="15.75" customHeight="1" x14ac:dyDescent="0.25">
      <c r="A580" s="11"/>
      <c r="B580" s="11"/>
      <c r="D580" s="11"/>
      <c r="E580" s="38"/>
      <c r="F580" s="38"/>
      <c r="G580" s="39"/>
      <c r="H580" s="39"/>
      <c r="I580" s="39"/>
      <c r="J580" s="39"/>
    </row>
    <row r="581" spans="1:10" ht="15.75" customHeight="1" x14ac:dyDescent="0.25">
      <c r="A581" s="11"/>
      <c r="B581" s="11"/>
      <c r="D581" s="11"/>
      <c r="E581" s="38"/>
      <c r="F581" s="38"/>
      <c r="G581" s="39"/>
      <c r="H581" s="39"/>
      <c r="I581" s="39"/>
      <c r="J581" s="39"/>
    </row>
    <row r="582" spans="1:10" ht="15.75" customHeight="1" x14ac:dyDescent="0.25">
      <c r="A582" s="11"/>
      <c r="B582" s="11"/>
      <c r="D582" s="11"/>
      <c r="E582" s="38"/>
      <c r="F582" s="38"/>
      <c r="G582" s="39"/>
      <c r="H582" s="39"/>
      <c r="I582" s="39"/>
      <c r="J582" s="39"/>
    </row>
    <row r="583" spans="1:10" ht="15.75" customHeight="1" x14ac:dyDescent="0.25">
      <c r="A583" s="11"/>
      <c r="B583" s="11"/>
      <c r="D583" s="11"/>
      <c r="E583" s="38"/>
      <c r="F583" s="38"/>
      <c r="G583" s="39"/>
      <c r="H583" s="39"/>
      <c r="I583" s="39"/>
      <c r="J583" s="39"/>
    </row>
    <row r="584" spans="1:10" ht="15.75" customHeight="1" x14ac:dyDescent="0.25">
      <c r="A584" s="11"/>
      <c r="B584" s="11"/>
      <c r="D584" s="11"/>
      <c r="E584" s="38"/>
      <c r="F584" s="38"/>
      <c r="G584" s="39"/>
      <c r="H584" s="39"/>
      <c r="I584" s="39"/>
      <c r="J584" s="39"/>
    </row>
    <row r="585" spans="1:10" ht="15.75" customHeight="1" x14ac:dyDescent="0.25">
      <c r="A585" s="11"/>
      <c r="B585" s="11"/>
      <c r="D585" s="11"/>
      <c r="E585" s="38"/>
      <c r="F585" s="38"/>
      <c r="G585" s="39"/>
      <c r="H585" s="39"/>
      <c r="I585" s="39"/>
      <c r="J585" s="39"/>
    </row>
    <row r="586" spans="1:10" ht="15.75" customHeight="1" x14ac:dyDescent="0.25">
      <c r="A586" s="11"/>
      <c r="B586" s="11"/>
      <c r="D586" s="11"/>
      <c r="E586" s="38"/>
      <c r="F586" s="38"/>
      <c r="G586" s="39"/>
      <c r="H586" s="39"/>
      <c r="I586" s="39"/>
      <c r="J586" s="39"/>
    </row>
    <row r="587" spans="1:10" ht="15.75" customHeight="1" x14ac:dyDescent="0.25">
      <c r="A587" s="11"/>
      <c r="B587" s="11"/>
      <c r="D587" s="11"/>
      <c r="E587" s="38"/>
      <c r="F587" s="38"/>
      <c r="G587" s="39"/>
      <c r="H587" s="39"/>
      <c r="I587" s="39"/>
      <c r="J587" s="39"/>
    </row>
    <row r="588" spans="1:10" ht="15.75" customHeight="1" x14ac:dyDescent="0.25">
      <c r="A588" s="11"/>
      <c r="B588" s="11"/>
      <c r="D588" s="11"/>
      <c r="E588" s="38"/>
      <c r="F588" s="38"/>
      <c r="G588" s="39"/>
      <c r="H588" s="39"/>
      <c r="I588" s="39"/>
      <c r="J588" s="39"/>
    </row>
    <row r="589" spans="1:10" ht="15.75" customHeight="1" x14ac:dyDescent="0.25">
      <c r="A589" s="11"/>
      <c r="B589" s="11"/>
      <c r="D589" s="11"/>
      <c r="E589" s="38"/>
      <c r="F589" s="38"/>
      <c r="G589" s="39"/>
      <c r="H589" s="39"/>
      <c r="I589" s="39"/>
      <c r="J589" s="39"/>
    </row>
    <row r="590" spans="1:10" ht="15.75" customHeight="1" x14ac:dyDescent="0.25">
      <c r="A590" s="11"/>
      <c r="B590" s="11"/>
      <c r="D590" s="11"/>
      <c r="E590" s="38"/>
      <c r="F590" s="38"/>
      <c r="G590" s="39"/>
      <c r="H590" s="39"/>
      <c r="I590" s="39"/>
      <c r="J590" s="39"/>
    </row>
    <row r="591" spans="1:10" ht="15.75" customHeight="1" x14ac:dyDescent="0.25">
      <c r="A591" s="11"/>
      <c r="B591" s="11"/>
      <c r="D591" s="11"/>
      <c r="E591" s="38"/>
      <c r="F591" s="38"/>
      <c r="G591" s="39"/>
      <c r="H591" s="39"/>
      <c r="I591" s="39"/>
      <c r="J591" s="39"/>
    </row>
    <row r="592" spans="1:10" ht="15.75" customHeight="1" x14ac:dyDescent="0.25">
      <c r="A592" s="11"/>
      <c r="B592" s="11"/>
      <c r="D592" s="11"/>
      <c r="E592" s="38"/>
      <c r="F592" s="38"/>
      <c r="G592" s="39"/>
      <c r="H592" s="39"/>
      <c r="I592" s="39"/>
      <c r="J592" s="39"/>
    </row>
    <row r="593" spans="1:10" ht="15.75" customHeight="1" x14ac:dyDescent="0.25">
      <c r="A593" s="11"/>
      <c r="B593" s="11"/>
      <c r="D593" s="11"/>
      <c r="E593" s="38"/>
      <c r="F593" s="38"/>
      <c r="G593" s="39"/>
      <c r="H593" s="39"/>
      <c r="I593" s="39"/>
      <c r="J593" s="39"/>
    </row>
    <row r="594" spans="1:10" ht="15.75" customHeight="1" x14ac:dyDescent="0.25">
      <c r="A594" s="11"/>
      <c r="B594" s="11"/>
      <c r="D594" s="11"/>
      <c r="E594" s="38"/>
      <c r="F594" s="38"/>
      <c r="G594" s="39"/>
      <c r="H594" s="39"/>
      <c r="I594" s="39"/>
      <c r="J594" s="39"/>
    </row>
    <row r="595" spans="1:10" ht="15.75" customHeight="1" x14ac:dyDescent="0.25">
      <c r="A595" s="11"/>
      <c r="B595" s="11"/>
      <c r="D595" s="11"/>
      <c r="E595" s="38"/>
      <c r="F595" s="38"/>
      <c r="G595" s="39"/>
      <c r="H595" s="39"/>
      <c r="I595" s="39"/>
      <c r="J595" s="39"/>
    </row>
    <row r="596" spans="1:10" ht="15.75" customHeight="1" x14ac:dyDescent="0.25">
      <c r="A596" s="11"/>
      <c r="B596" s="11"/>
      <c r="D596" s="11"/>
      <c r="E596" s="38"/>
      <c r="F596" s="38"/>
      <c r="G596" s="39"/>
      <c r="H596" s="39"/>
      <c r="I596" s="39"/>
      <c r="J596" s="39"/>
    </row>
    <row r="597" spans="1:10" ht="15.75" customHeight="1" x14ac:dyDescent="0.25">
      <c r="A597" s="11"/>
      <c r="B597" s="11"/>
      <c r="D597" s="11"/>
      <c r="E597" s="38"/>
      <c r="F597" s="38"/>
      <c r="G597" s="39"/>
      <c r="H597" s="39"/>
      <c r="I597" s="39"/>
      <c r="J597" s="39"/>
    </row>
    <row r="598" spans="1:10" ht="15.75" customHeight="1" x14ac:dyDescent="0.25">
      <c r="A598" s="11"/>
      <c r="B598" s="11"/>
      <c r="D598" s="11"/>
      <c r="E598" s="38"/>
      <c r="F598" s="38"/>
      <c r="G598" s="39"/>
      <c r="H598" s="39"/>
      <c r="I598" s="39"/>
      <c r="J598" s="39"/>
    </row>
    <row r="599" spans="1:10" ht="15.75" customHeight="1" x14ac:dyDescent="0.25">
      <c r="A599" s="11"/>
      <c r="B599" s="11"/>
      <c r="D599" s="11"/>
      <c r="E599" s="38"/>
      <c r="F599" s="38"/>
      <c r="G599" s="39"/>
      <c r="H599" s="39"/>
      <c r="I599" s="39"/>
      <c r="J599" s="39"/>
    </row>
    <row r="600" spans="1:10" ht="15.75" customHeight="1" x14ac:dyDescent="0.25">
      <c r="A600" s="11"/>
      <c r="B600" s="11"/>
      <c r="D600" s="11"/>
      <c r="E600" s="38"/>
      <c r="F600" s="38"/>
      <c r="G600" s="39"/>
      <c r="H600" s="39"/>
      <c r="I600" s="39"/>
      <c r="J600" s="39"/>
    </row>
    <row r="601" spans="1:10" ht="15.75" customHeight="1" x14ac:dyDescent="0.25">
      <c r="A601" s="11"/>
      <c r="B601" s="11"/>
      <c r="D601" s="11"/>
      <c r="E601" s="38"/>
      <c r="F601" s="38"/>
      <c r="G601" s="39"/>
      <c r="H601" s="39"/>
      <c r="I601" s="39"/>
      <c r="J601" s="39"/>
    </row>
    <row r="602" spans="1:10" ht="15.75" customHeight="1" x14ac:dyDescent="0.25">
      <c r="A602" s="11"/>
      <c r="B602" s="11"/>
      <c r="D602" s="11"/>
      <c r="E602" s="38"/>
      <c r="F602" s="38"/>
      <c r="G602" s="39"/>
      <c r="H602" s="39"/>
      <c r="I602" s="39"/>
      <c r="J602" s="39"/>
    </row>
    <row r="603" spans="1:10" ht="15.75" customHeight="1" x14ac:dyDescent="0.25">
      <c r="A603" s="11"/>
      <c r="B603" s="11"/>
      <c r="D603" s="11"/>
      <c r="E603" s="38"/>
      <c r="F603" s="38"/>
      <c r="G603" s="39"/>
      <c r="H603" s="39"/>
      <c r="I603" s="39"/>
      <c r="J603" s="39"/>
    </row>
    <row r="604" spans="1:10" ht="15.75" customHeight="1" x14ac:dyDescent="0.25">
      <c r="A604" s="11"/>
      <c r="B604" s="11"/>
      <c r="D604" s="11"/>
      <c r="E604" s="38"/>
      <c r="F604" s="38"/>
      <c r="G604" s="39"/>
      <c r="H604" s="39"/>
      <c r="I604" s="39"/>
      <c r="J604" s="39"/>
    </row>
    <row r="605" spans="1:10" ht="15.75" customHeight="1" x14ac:dyDescent="0.25">
      <c r="A605" s="11"/>
      <c r="B605" s="11"/>
      <c r="D605" s="11"/>
      <c r="E605" s="38"/>
      <c r="F605" s="38"/>
      <c r="G605" s="39"/>
      <c r="H605" s="39"/>
      <c r="I605" s="39"/>
      <c r="J605" s="39"/>
    </row>
    <row r="606" spans="1:10" ht="15.75" customHeight="1" x14ac:dyDescent="0.25">
      <c r="A606" s="11"/>
      <c r="B606" s="11"/>
      <c r="D606" s="11"/>
      <c r="E606" s="38"/>
      <c r="F606" s="38"/>
      <c r="G606" s="39"/>
      <c r="H606" s="39"/>
      <c r="I606" s="39"/>
      <c r="J606" s="39"/>
    </row>
    <row r="607" spans="1:10" ht="15.75" customHeight="1" x14ac:dyDescent="0.25">
      <c r="A607" s="11"/>
      <c r="B607" s="11"/>
      <c r="D607" s="11"/>
      <c r="E607" s="38"/>
      <c r="F607" s="38"/>
      <c r="G607" s="39"/>
      <c r="H607" s="39"/>
      <c r="I607" s="39"/>
      <c r="J607" s="39"/>
    </row>
    <row r="608" spans="1:10" ht="15.75" customHeight="1" x14ac:dyDescent="0.25">
      <c r="A608" s="11"/>
      <c r="B608" s="11"/>
      <c r="D608" s="11"/>
      <c r="E608" s="38"/>
      <c r="F608" s="38"/>
      <c r="G608" s="39"/>
      <c r="H608" s="39"/>
      <c r="I608" s="39"/>
      <c r="J608" s="39"/>
    </row>
    <row r="609" spans="1:10" ht="15.75" customHeight="1" x14ac:dyDescent="0.25">
      <c r="A609" s="11"/>
      <c r="B609" s="11"/>
      <c r="D609" s="11"/>
      <c r="E609" s="38"/>
      <c r="F609" s="38"/>
      <c r="G609" s="39"/>
      <c r="H609" s="39"/>
      <c r="I609" s="39"/>
      <c r="J609" s="39"/>
    </row>
    <row r="610" spans="1:10" ht="15.75" customHeight="1" x14ac:dyDescent="0.25">
      <c r="A610" s="11"/>
      <c r="B610" s="11"/>
      <c r="D610" s="11"/>
      <c r="E610" s="38"/>
      <c r="F610" s="38"/>
      <c r="G610" s="39"/>
      <c r="H610" s="39"/>
      <c r="I610" s="39"/>
      <c r="J610" s="39"/>
    </row>
    <row r="611" spans="1:10" ht="15.75" customHeight="1" x14ac:dyDescent="0.25">
      <c r="A611" s="11"/>
      <c r="B611" s="11"/>
      <c r="D611" s="11"/>
      <c r="E611" s="38"/>
      <c r="F611" s="38"/>
      <c r="G611" s="39"/>
      <c r="H611" s="39"/>
      <c r="I611" s="39"/>
      <c r="J611" s="39"/>
    </row>
    <row r="612" spans="1:10" ht="15.75" customHeight="1" x14ac:dyDescent="0.25">
      <c r="A612" s="11"/>
      <c r="B612" s="11"/>
      <c r="D612" s="11"/>
      <c r="E612" s="38"/>
      <c r="F612" s="38"/>
      <c r="G612" s="39"/>
      <c r="H612" s="39"/>
      <c r="I612" s="39"/>
      <c r="J612" s="39"/>
    </row>
    <row r="613" spans="1:10" ht="15.75" customHeight="1" x14ac:dyDescent="0.25">
      <c r="A613" s="11"/>
      <c r="B613" s="11"/>
      <c r="D613" s="11"/>
      <c r="E613" s="38"/>
      <c r="F613" s="38"/>
      <c r="G613" s="39"/>
      <c r="H613" s="39"/>
      <c r="I613" s="39"/>
      <c r="J613" s="39"/>
    </row>
    <row r="614" spans="1:10" ht="15.75" customHeight="1" x14ac:dyDescent="0.25">
      <c r="A614" s="11"/>
      <c r="B614" s="11"/>
      <c r="D614" s="11"/>
      <c r="E614" s="38"/>
      <c r="F614" s="38"/>
      <c r="G614" s="39"/>
      <c r="H614" s="39"/>
      <c r="I614" s="39"/>
      <c r="J614" s="39"/>
    </row>
    <row r="615" spans="1:10" ht="15.75" customHeight="1" x14ac:dyDescent="0.25">
      <c r="A615" s="11"/>
      <c r="B615" s="11"/>
      <c r="D615" s="11"/>
      <c r="E615" s="38"/>
      <c r="F615" s="38"/>
      <c r="G615" s="39"/>
      <c r="H615" s="39"/>
      <c r="I615" s="39"/>
      <c r="J615" s="39"/>
    </row>
    <row r="616" spans="1:10" ht="15.75" customHeight="1" x14ac:dyDescent="0.25">
      <c r="A616" s="11"/>
      <c r="B616" s="11"/>
      <c r="D616" s="11"/>
      <c r="E616" s="38"/>
      <c r="F616" s="38"/>
      <c r="G616" s="39"/>
      <c r="H616" s="39"/>
      <c r="I616" s="39"/>
      <c r="J616" s="39"/>
    </row>
    <row r="617" spans="1:10" ht="15.75" customHeight="1" x14ac:dyDescent="0.25">
      <c r="A617" s="11"/>
      <c r="B617" s="11"/>
      <c r="D617" s="11"/>
      <c r="E617" s="38"/>
      <c r="F617" s="38"/>
      <c r="G617" s="39"/>
      <c r="H617" s="39"/>
      <c r="I617" s="39"/>
      <c r="J617" s="39"/>
    </row>
    <row r="618" spans="1:10" ht="15.75" customHeight="1" x14ac:dyDescent="0.25">
      <c r="A618" s="11"/>
      <c r="B618" s="11"/>
      <c r="D618" s="11"/>
      <c r="E618" s="38"/>
      <c r="F618" s="38"/>
      <c r="G618" s="39"/>
      <c r="H618" s="39"/>
      <c r="I618" s="39"/>
      <c r="J618" s="39"/>
    </row>
    <row r="619" spans="1:10" ht="15.75" customHeight="1" x14ac:dyDescent="0.25">
      <c r="A619" s="11"/>
      <c r="B619" s="11"/>
      <c r="D619" s="11"/>
      <c r="E619" s="38"/>
      <c r="F619" s="38"/>
      <c r="G619" s="39"/>
      <c r="H619" s="39"/>
      <c r="I619" s="39"/>
      <c r="J619" s="39"/>
    </row>
    <row r="620" spans="1:10" ht="15.75" customHeight="1" x14ac:dyDescent="0.25">
      <c r="A620" s="11"/>
      <c r="B620" s="11"/>
      <c r="D620" s="11"/>
      <c r="E620" s="38"/>
      <c r="F620" s="38"/>
      <c r="G620" s="39"/>
      <c r="H620" s="39"/>
      <c r="I620" s="39"/>
      <c r="J620" s="39"/>
    </row>
    <row r="621" spans="1:10" ht="15.75" customHeight="1" x14ac:dyDescent="0.25">
      <c r="A621" s="11"/>
      <c r="B621" s="11"/>
      <c r="D621" s="11"/>
      <c r="E621" s="38"/>
      <c r="F621" s="38"/>
      <c r="G621" s="39"/>
      <c r="H621" s="39"/>
      <c r="I621" s="39"/>
      <c r="J621" s="39"/>
    </row>
    <row r="622" spans="1:10" ht="15.75" customHeight="1" x14ac:dyDescent="0.25">
      <c r="A622" s="11"/>
      <c r="B622" s="11"/>
      <c r="D622" s="11"/>
      <c r="E622" s="38"/>
      <c r="F622" s="38"/>
      <c r="G622" s="39"/>
      <c r="H622" s="39"/>
      <c r="I622" s="39"/>
      <c r="J622" s="39"/>
    </row>
    <row r="623" spans="1:10" ht="15.75" customHeight="1" x14ac:dyDescent="0.25">
      <c r="A623" s="11"/>
      <c r="B623" s="11"/>
      <c r="D623" s="11"/>
      <c r="E623" s="38"/>
      <c r="F623" s="38"/>
      <c r="G623" s="39"/>
      <c r="H623" s="39"/>
      <c r="I623" s="39"/>
      <c r="J623" s="39"/>
    </row>
    <row r="624" spans="1:10" ht="15.75" customHeight="1" x14ac:dyDescent="0.25">
      <c r="A624" s="11"/>
      <c r="B624" s="11"/>
      <c r="D624" s="11"/>
      <c r="E624" s="38"/>
      <c r="F624" s="38"/>
      <c r="G624" s="39"/>
      <c r="H624" s="39"/>
      <c r="I624" s="39"/>
      <c r="J624" s="39"/>
    </row>
    <row r="625" spans="1:10" ht="15.75" customHeight="1" x14ac:dyDescent="0.25">
      <c r="A625" s="11"/>
      <c r="B625" s="11"/>
      <c r="D625" s="11"/>
      <c r="E625" s="38"/>
      <c r="F625" s="38"/>
      <c r="G625" s="39"/>
      <c r="H625" s="39"/>
      <c r="I625" s="39"/>
      <c r="J625" s="39"/>
    </row>
    <row r="626" spans="1:10" ht="15.75" customHeight="1" x14ac:dyDescent="0.25">
      <c r="A626" s="11"/>
      <c r="B626" s="11"/>
      <c r="D626" s="11"/>
      <c r="E626" s="38"/>
      <c r="F626" s="38"/>
      <c r="G626" s="39"/>
      <c r="H626" s="39"/>
      <c r="I626" s="39"/>
      <c r="J626" s="39"/>
    </row>
    <row r="627" spans="1:10" ht="15.75" customHeight="1" x14ac:dyDescent="0.25">
      <c r="A627" s="11"/>
      <c r="B627" s="11"/>
      <c r="D627" s="11"/>
      <c r="E627" s="38"/>
      <c r="F627" s="38"/>
      <c r="G627" s="39"/>
      <c r="H627" s="39"/>
      <c r="I627" s="39"/>
      <c r="J627" s="39"/>
    </row>
    <row r="628" spans="1:10" ht="15.75" customHeight="1" x14ac:dyDescent="0.25">
      <c r="A628" s="11"/>
      <c r="B628" s="11"/>
      <c r="D628" s="11"/>
      <c r="E628" s="38"/>
      <c r="F628" s="38"/>
      <c r="G628" s="39"/>
      <c r="H628" s="39"/>
      <c r="I628" s="39"/>
      <c r="J628" s="39"/>
    </row>
    <row r="629" spans="1:10" ht="15.75" customHeight="1" x14ac:dyDescent="0.25">
      <c r="A629" s="11"/>
      <c r="B629" s="11"/>
      <c r="D629" s="11"/>
      <c r="E629" s="38"/>
      <c r="F629" s="38"/>
      <c r="G629" s="39"/>
      <c r="H629" s="39"/>
      <c r="I629" s="39"/>
      <c r="J629" s="39"/>
    </row>
    <row r="630" spans="1:10" ht="15.75" customHeight="1" x14ac:dyDescent="0.25">
      <c r="A630" s="11"/>
      <c r="B630" s="11"/>
      <c r="D630" s="11"/>
      <c r="E630" s="38"/>
      <c r="F630" s="38"/>
      <c r="G630" s="39"/>
      <c r="H630" s="39"/>
      <c r="I630" s="39"/>
      <c r="J630" s="39"/>
    </row>
    <row r="631" spans="1:10" ht="15.75" customHeight="1" x14ac:dyDescent="0.25">
      <c r="A631" s="11"/>
      <c r="B631" s="11"/>
      <c r="D631" s="11"/>
      <c r="E631" s="38"/>
      <c r="F631" s="38"/>
      <c r="G631" s="39"/>
      <c r="H631" s="39"/>
      <c r="I631" s="39"/>
      <c r="J631" s="39"/>
    </row>
    <row r="632" spans="1:10" ht="15.75" customHeight="1" x14ac:dyDescent="0.25">
      <c r="A632" s="11"/>
      <c r="B632" s="11"/>
      <c r="D632" s="11"/>
      <c r="E632" s="38"/>
      <c r="F632" s="38"/>
      <c r="G632" s="39"/>
      <c r="H632" s="39"/>
      <c r="I632" s="39"/>
      <c r="J632" s="39"/>
    </row>
    <row r="633" spans="1:10" ht="15.75" customHeight="1" x14ac:dyDescent="0.25">
      <c r="A633" s="11"/>
      <c r="B633" s="11"/>
      <c r="D633" s="11"/>
      <c r="E633" s="38"/>
      <c r="F633" s="38"/>
      <c r="G633" s="39"/>
      <c r="H633" s="39"/>
      <c r="I633" s="39"/>
      <c r="J633" s="39"/>
    </row>
    <row r="634" spans="1:10" ht="15.75" customHeight="1" x14ac:dyDescent="0.25">
      <c r="A634" s="11"/>
      <c r="B634" s="11"/>
      <c r="D634" s="11"/>
      <c r="E634" s="38"/>
      <c r="F634" s="38"/>
      <c r="G634" s="39"/>
      <c r="H634" s="39"/>
      <c r="I634" s="39"/>
      <c r="J634" s="39"/>
    </row>
    <row r="635" spans="1:10" ht="15.75" customHeight="1" x14ac:dyDescent="0.25">
      <c r="A635" s="11"/>
      <c r="B635" s="11"/>
      <c r="D635" s="11"/>
      <c r="E635" s="38"/>
      <c r="F635" s="38"/>
      <c r="G635" s="39"/>
      <c r="H635" s="39"/>
      <c r="I635" s="39"/>
      <c r="J635" s="39"/>
    </row>
    <row r="636" spans="1:10" ht="15.75" customHeight="1" x14ac:dyDescent="0.25">
      <c r="A636" s="11"/>
      <c r="B636" s="11"/>
      <c r="D636" s="11"/>
      <c r="E636" s="38"/>
      <c r="F636" s="38"/>
      <c r="G636" s="39"/>
      <c r="H636" s="39"/>
      <c r="I636" s="39"/>
      <c r="J636" s="39"/>
    </row>
    <row r="637" spans="1:10" ht="15.75" customHeight="1" x14ac:dyDescent="0.25">
      <c r="A637" s="11"/>
      <c r="B637" s="11"/>
      <c r="D637" s="11"/>
      <c r="E637" s="38"/>
      <c r="F637" s="38"/>
      <c r="G637" s="39"/>
      <c r="H637" s="39"/>
      <c r="I637" s="39"/>
      <c r="J637" s="39"/>
    </row>
    <row r="638" spans="1:10" ht="15.75" customHeight="1" x14ac:dyDescent="0.25">
      <c r="A638" s="11"/>
      <c r="B638" s="11"/>
      <c r="D638" s="11"/>
      <c r="E638" s="38"/>
      <c r="F638" s="38"/>
      <c r="G638" s="39"/>
      <c r="H638" s="39"/>
      <c r="I638" s="39"/>
      <c r="J638" s="39"/>
    </row>
    <row r="639" spans="1:10" ht="15.75" customHeight="1" x14ac:dyDescent="0.25">
      <c r="A639" s="11"/>
      <c r="B639" s="11"/>
      <c r="D639" s="11"/>
      <c r="E639" s="38"/>
      <c r="F639" s="38"/>
      <c r="G639" s="39"/>
      <c r="H639" s="39"/>
      <c r="I639" s="39"/>
      <c r="J639" s="39"/>
    </row>
    <row r="640" spans="1:10" ht="15.75" customHeight="1" x14ac:dyDescent="0.25">
      <c r="A640" s="11"/>
      <c r="B640" s="11"/>
      <c r="D640" s="11"/>
      <c r="E640" s="38"/>
      <c r="F640" s="38"/>
      <c r="G640" s="39"/>
      <c r="H640" s="39"/>
      <c r="I640" s="39"/>
      <c r="J640" s="39"/>
    </row>
    <row r="641" spans="1:10" ht="15.75" customHeight="1" x14ac:dyDescent="0.25">
      <c r="A641" s="11"/>
      <c r="B641" s="11"/>
      <c r="D641" s="11"/>
      <c r="E641" s="38"/>
      <c r="F641" s="38"/>
      <c r="G641" s="39"/>
      <c r="H641" s="39"/>
      <c r="I641" s="39"/>
      <c r="J641" s="39"/>
    </row>
    <row r="642" spans="1:10" ht="15.75" customHeight="1" x14ac:dyDescent="0.25">
      <c r="A642" s="11"/>
      <c r="B642" s="11"/>
      <c r="D642" s="11"/>
      <c r="E642" s="38"/>
      <c r="F642" s="38"/>
      <c r="G642" s="39"/>
      <c r="H642" s="39"/>
      <c r="I642" s="39"/>
      <c r="J642" s="39"/>
    </row>
    <row r="643" spans="1:10" ht="15.75" customHeight="1" x14ac:dyDescent="0.25">
      <c r="A643" s="11"/>
      <c r="B643" s="11"/>
      <c r="D643" s="11"/>
      <c r="E643" s="38"/>
      <c r="F643" s="38"/>
      <c r="G643" s="39"/>
      <c r="H643" s="39"/>
      <c r="I643" s="39"/>
      <c r="J643" s="39"/>
    </row>
    <row r="644" spans="1:10" ht="15.75" customHeight="1" x14ac:dyDescent="0.25">
      <c r="A644" s="11"/>
      <c r="B644" s="11"/>
      <c r="D644" s="11"/>
      <c r="E644" s="38"/>
      <c r="F644" s="38"/>
      <c r="G644" s="39"/>
      <c r="H644" s="39"/>
      <c r="I644" s="39"/>
      <c r="J644" s="39"/>
    </row>
    <row r="645" spans="1:10" ht="15.75" customHeight="1" x14ac:dyDescent="0.25">
      <c r="A645" s="11"/>
      <c r="B645" s="11"/>
      <c r="D645" s="11"/>
      <c r="E645" s="38"/>
      <c r="F645" s="38"/>
      <c r="G645" s="39"/>
      <c r="H645" s="39"/>
      <c r="I645" s="39"/>
      <c r="J645" s="39"/>
    </row>
    <row r="646" spans="1:10" ht="15.75" customHeight="1" x14ac:dyDescent="0.25">
      <c r="A646" s="11"/>
      <c r="B646" s="11"/>
      <c r="D646" s="11"/>
      <c r="E646" s="38"/>
      <c r="F646" s="38"/>
      <c r="G646" s="39"/>
      <c r="H646" s="39"/>
      <c r="I646" s="39"/>
      <c r="J646" s="39"/>
    </row>
    <row r="647" spans="1:10" ht="15.75" customHeight="1" x14ac:dyDescent="0.25">
      <c r="A647" s="11"/>
      <c r="B647" s="11"/>
      <c r="D647" s="11"/>
      <c r="E647" s="38"/>
      <c r="F647" s="38"/>
      <c r="G647" s="39"/>
      <c r="H647" s="39"/>
      <c r="I647" s="39"/>
      <c r="J647" s="39"/>
    </row>
    <row r="648" spans="1:10" ht="15.75" customHeight="1" x14ac:dyDescent="0.25">
      <c r="A648" s="11"/>
      <c r="B648" s="11"/>
      <c r="D648" s="11"/>
      <c r="E648" s="38"/>
      <c r="F648" s="38"/>
      <c r="G648" s="39"/>
      <c r="H648" s="39"/>
      <c r="I648" s="39"/>
      <c r="J648" s="39"/>
    </row>
    <row r="649" spans="1:10" ht="15.75" customHeight="1" x14ac:dyDescent="0.25">
      <c r="A649" s="11"/>
      <c r="B649" s="11"/>
      <c r="D649" s="11"/>
      <c r="E649" s="38"/>
      <c r="F649" s="38"/>
      <c r="G649" s="39"/>
      <c r="H649" s="39"/>
      <c r="I649" s="39"/>
      <c r="J649" s="39"/>
    </row>
    <row r="650" spans="1:10" ht="15.75" customHeight="1" x14ac:dyDescent="0.25">
      <c r="A650" s="11"/>
      <c r="B650" s="11"/>
      <c r="D650" s="11"/>
      <c r="E650" s="38"/>
      <c r="F650" s="38"/>
      <c r="G650" s="39"/>
      <c r="H650" s="39"/>
      <c r="I650" s="39"/>
      <c r="J650" s="39"/>
    </row>
    <row r="651" spans="1:10" ht="15.75" customHeight="1" x14ac:dyDescent="0.25">
      <c r="A651" s="11"/>
      <c r="B651" s="11"/>
      <c r="D651" s="11"/>
      <c r="E651" s="38"/>
      <c r="F651" s="38"/>
      <c r="G651" s="39"/>
      <c r="H651" s="39"/>
      <c r="I651" s="39"/>
      <c r="J651" s="39"/>
    </row>
    <row r="652" spans="1:10" ht="15.75" customHeight="1" x14ac:dyDescent="0.25">
      <c r="A652" s="11"/>
      <c r="B652" s="11"/>
      <c r="D652" s="11"/>
      <c r="E652" s="38"/>
      <c r="F652" s="38"/>
      <c r="G652" s="39"/>
      <c r="H652" s="39"/>
      <c r="I652" s="39"/>
      <c r="J652" s="39"/>
    </row>
    <row r="653" spans="1:10" ht="15.75" customHeight="1" x14ac:dyDescent="0.25">
      <c r="A653" s="11"/>
      <c r="B653" s="11"/>
      <c r="D653" s="11"/>
      <c r="E653" s="38"/>
      <c r="F653" s="38"/>
      <c r="G653" s="39"/>
      <c r="H653" s="39"/>
      <c r="I653" s="39"/>
      <c r="J653" s="39"/>
    </row>
    <row r="654" spans="1:10" ht="15.75" customHeight="1" x14ac:dyDescent="0.25">
      <c r="A654" s="11"/>
      <c r="B654" s="11"/>
      <c r="D654" s="11"/>
      <c r="E654" s="38"/>
      <c r="F654" s="38"/>
      <c r="G654" s="39"/>
      <c r="H654" s="39"/>
      <c r="I654" s="39"/>
      <c r="J654" s="39"/>
    </row>
    <row r="655" spans="1:10" ht="15.75" customHeight="1" x14ac:dyDescent="0.25">
      <c r="A655" s="11"/>
      <c r="B655" s="11"/>
      <c r="D655" s="11"/>
      <c r="E655" s="38"/>
      <c r="F655" s="38"/>
      <c r="G655" s="39"/>
      <c r="H655" s="39"/>
      <c r="I655" s="39"/>
      <c r="J655" s="39"/>
    </row>
    <row r="656" spans="1:10" ht="15.75" customHeight="1" x14ac:dyDescent="0.25">
      <c r="A656" s="11"/>
      <c r="B656" s="11"/>
      <c r="D656" s="11"/>
      <c r="E656" s="38"/>
      <c r="F656" s="38"/>
      <c r="G656" s="39"/>
      <c r="H656" s="39"/>
      <c r="I656" s="39"/>
      <c r="J656" s="39"/>
    </row>
    <row r="657" spans="1:10" ht="15.75" customHeight="1" x14ac:dyDescent="0.25">
      <c r="A657" s="11"/>
      <c r="B657" s="11"/>
      <c r="D657" s="11"/>
      <c r="E657" s="38"/>
      <c r="F657" s="38"/>
      <c r="G657" s="39"/>
      <c r="H657" s="39"/>
      <c r="I657" s="39"/>
      <c r="J657" s="39"/>
    </row>
    <row r="658" spans="1:10" ht="15.75" customHeight="1" x14ac:dyDescent="0.25">
      <c r="A658" s="11"/>
      <c r="B658" s="11"/>
      <c r="D658" s="11"/>
      <c r="E658" s="38"/>
      <c r="F658" s="38"/>
      <c r="G658" s="39"/>
      <c r="H658" s="39"/>
      <c r="I658" s="39"/>
      <c r="J658" s="39"/>
    </row>
    <row r="659" spans="1:10" ht="15.75" customHeight="1" x14ac:dyDescent="0.25">
      <c r="A659" s="11"/>
      <c r="B659" s="11"/>
      <c r="D659" s="11"/>
      <c r="E659" s="38"/>
      <c r="F659" s="38"/>
      <c r="G659" s="39"/>
      <c r="H659" s="39"/>
      <c r="I659" s="39"/>
      <c r="J659" s="39"/>
    </row>
    <row r="660" spans="1:10" ht="15.75" customHeight="1" x14ac:dyDescent="0.25">
      <c r="A660" s="11"/>
      <c r="B660" s="11"/>
      <c r="D660" s="11"/>
      <c r="E660" s="38"/>
      <c r="F660" s="38"/>
      <c r="G660" s="39"/>
      <c r="H660" s="39"/>
      <c r="I660" s="39"/>
      <c r="J660" s="39"/>
    </row>
    <row r="661" spans="1:10" ht="15.75" customHeight="1" x14ac:dyDescent="0.25">
      <c r="A661" s="11"/>
      <c r="B661" s="11"/>
      <c r="D661" s="11"/>
      <c r="E661" s="38"/>
      <c r="F661" s="38"/>
      <c r="G661" s="39"/>
      <c r="H661" s="39"/>
      <c r="I661" s="39"/>
      <c r="J661" s="39"/>
    </row>
    <row r="662" spans="1:10" ht="15.75" customHeight="1" x14ac:dyDescent="0.25">
      <c r="A662" s="11"/>
      <c r="B662" s="11"/>
      <c r="D662" s="11"/>
      <c r="E662" s="38"/>
      <c r="F662" s="38"/>
      <c r="G662" s="39"/>
      <c r="H662" s="39"/>
      <c r="I662" s="39"/>
      <c r="J662" s="39"/>
    </row>
    <row r="663" spans="1:10" ht="15.75" customHeight="1" x14ac:dyDescent="0.25">
      <c r="A663" s="11"/>
      <c r="B663" s="11"/>
      <c r="D663" s="11"/>
      <c r="E663" s="38"/>
      <c r="F663" s="38"/>
      <c r="G663" s="39"/>
      <c r="H663" s="39"/>
      <c r="I663" s="39"/>
      <c r="J663" s="39"/>
    </row>
    <row r="664" spans="1:10" ht="15.75" customHeight="1" x14ac:dyDescent="0.25">
      <c r="A664" s="11"/>
      <c r="B664" s="11"/>
      <c r="D664" s="11"/>
      <c r="E664" s="38"/>
      <c r="F664" s="38"/>
      <c r="G664" s="39"/>
      <c r="H664" s="39"/>
      <c r="I664" s="39"/>
      <c r="J664" s="39"/>
    </row>
    <row r="665" spans="1:10" ht="15.75" customHeight="1" x14ac:dyDescent="0.25">
      <c r="A665" s="11"/>
      <c r="B665" s="11"/>
      <c r="D665" s="11"/>
      <c r="E665" s="38"/>
      <c r="F665" s="38"/>
      <c r="G665" s="39"/>
      <c r="H665" s="39"/>
      <c r="I665" s="39"/>
      <c r="J665" s="39"/>
    </row>
    <row r="666" spans="1:10" ht="15.75" customHeight="1" x14ac:dyDescent="0.25">
      <c r="A666" s="11"/>
      <c r="B666" s="11"/>
      <c r="D666" s="11"/>
      <c r="E666" s="38"/>
      <c r="F666" s="38"/>
      <c r="G666" s="39"/>
      <c r="H666" s="39"/>
      <c r="I666" s="39"/>
      <c r="J666" s="39"/>
    </row>
    <row r="667" spans="1:10" ht="15.75" customHeight="1" x14ac:dyDescent="0.25">
      <c r="A667" s="11"/>
      <c r="B667" s="11"/>
      <c r="D667" s="11"/>
      <c r="E667" s="38"/>
      <c r="F667" s="38"/>
      <c r="G667" s="39"/>
      <c r="H667" s="39"/>
      <c r="I667" s="39"/>
      <c r="J667" s="39"/>
    </row>
    <row r="668" spans="1:10" ht="15.75" customHeight="1" x14ac:dyDescent="0.25">
      <c r="A668" s="11"/>
      <c r="B668" s="11"/>
      <c r="D668" s="11"/>
      <c r="E668" s="38"/>
      <c r="F668" s="38"/>
      <c r="G668" s="39"/>
      <c r="H668" s="39"/>
      <c r="I668" s="39"/>
      <c r="J668" s="39"/>
    </row>
    <row r="669" spans="1:10" ht="15.75" customHeight="1" x14ac:dyDescent="0.25">
      <c r="A669" s="11"/>
      <c r="B669" s="11"/>
      <c r="D669" s="11"/>
      <c r="E669" s="38"/>
      <c r="F669" s="38"/>
      <c r="G669" s="39"/>
      <c r="H669" s="39"/>
      <c r="I669" s="39"/>
      <c r="J669" s="39"/>
    </row>
    <row r="670" spans="1:10" ht="15.75" customHeight="1" x14ac:dyDescent="0.25">
      <c r="A670" s="11"/>
      <c r="B670" s="11"/>
      <c r="D670" s="11"/>
      <c r="E670" s="38"/>
      <c r="F670" s="38"/>
      <c r="G670" s="39"/>
      <c r="H670" s="39"/>
      <c r="I670" s="39"/>
      <c r="J670" s="39"/>
    </row>
    <row r="671" spans="1:10" ht="15.75" customHeight="1" x14ac:dyDescent="0.25">
      <c r="A671" s="11"/>
      <c r="B671" s="11"/>
      <c r="D671" s="11"/>
      <c r="E671" s="38"/>
      <c r="F671" s="38"/>
      <c r="G671" s="39"/>
      <c r="H671" s="39"/>
      <c r="I671" s="39"/>
      <c r="J671" s="39"/>
    </row>
    <row r="672" spans="1:10" ht="15.75" customHeight="1" x14ac:dyDescent="0.25">
      <c r="A672" s="11"/>
      <c r="B672" s="11"/>
      <c r="D672" s="11"/>
      <c r="E672" s="38"/>
      <c r="F672" s="38"/>
      <c r="G672" s="39"/>
      <c r="H672" s="39"/>
      <c r="I672" s="39"/>
      <c r="J672" s="39"/>
    </row>
    <row r="673" spans="1:10" ht="15.75" customHeight="1" x14ac:dyDescent="0.25">
      <c r="A673" s="11"/>
      <c r="B673" s="11"/>
      <c r="D673" s="11"/>
      <c r="E673" s="38"/>
      <c r="F673" s="38"/>
      <c r="G673" s="39"/>
      <c r="H673" s="39"/>
      <c r="I673" s="39"/>
      <c r="J673" s="39"/>
    </row>
    <row r="674" spans="1:10" ht="15.75" customHeight="1" x14ac:dyDescent="0.25">
      <c r="A674" s="11"/>
      <c r="B674" s="11"/>
      <c r="D674" s="11"/>
      <c r="E674" s="38"/>
      <c r="F674" s="38"/>
      <c r="G674" s="39"/>
      <c r="H674" s="39"/>
      <c r="I674" s="39"/>
      <c r="J674" s="39"/>
    </row>
    <row r="675" spans="1:10" ht="15.75" customHeight="1" x14ac:dyDescent="0.25">
      <c r="A675" s="11"/>
      <c r="B675" s="11"/>
      <c r="D675" s="11"/>
      <c r="E675" s="38"/>
      <c r="F675" s="38"/>
      <c r="G675" s="39"/>
      <c r="H675" s="39"/>
      <c r="I675" s="39"/>
      <c r="J675" s="39"/>
    </row>
    <row r="676" spans="1:10" ht="15.75" customHeight="1" x14ac:dyDescent="0.25">
      <c r="A676" s="11"/>
      <c r="B676" s="11"/>
      <c r="D676" s="11"/>
      <c r="E676" s="38"/>
      <c r="F676" s="38"/>
      <c r="G676" s="39"/>
      <c r="H676" s="39"/>
      <c r="I676" s="39"/>
      <c r="J676" s="39"/>
    </row>
    <row r="677" spans="1:10" ht="15.75" customHeight="1" x14ac:dyDescent="0.25">
      <c r="A677" s="11"/>
      <c r="B677" s="11"/>
      <c r="D677" s="11"/>
      <c r="E677" s="38"/>
      <c r="F677" s="38"/>
      <c r="G677" s="39"/>
      <c r="H677" s="39"/>
      <c r="I677" s="39"/>
      <c r="J677" s="39"/>
    </row>
    <row r="678" spans="1:10" ht="15.75" customHeight="1" x14ac:dyDescent="0.25">
      <c r="A678" s="11"/>
      <c r="B678" s="11"/>
      <c r="D678" s="11"/>
      <c r="E678" s="38"/>
      <c r="F678" s="38"/>
      <c r="G678" s="39"/>
      <c r="H678" s="39"/>
      <c r="I678" s="39"/>
      <c r="J678" s="39"/>
    </row>
    <row r="679" spans="1:10" ht="15.75" customHeight="1" x14ac:dyDescent="0.25">
      <c r="A679" s="11"/>
      <c r="B679" s="11"/>
      <c r="D679" s="11"/>
      <c r="E679" s="38"/>
      <c r="F679" s="38"/>
      <c r="G679" s="39"/>
      <c r="H679" s="39"/>
      <c r="I679" s="39"/>
      <c r="J679" s="39"/>
    </row>
    <row r="680" spans="1:10" ht="15.75" customHeight="1" x14ac:dyDescent="0.25">
      <c r="A680" s="11"/>
      <c r="B680" s="11"/>
      <c r="D680" s="11"/>
      <c r="E680" s="38"/>
      <c r="F680" s="38"/>
      <c r="G680" s="39"/>
      <c r="H680" s="39"/>
      <c r="I680" s="39"/>
      <c r="J680" s="39"/>
    </row>
    <row r="681" spans="1:10" ht="15.75" customHeight="1" x14ac:dyDescent="0.25">
      <c r="A681" s="11"/>
      <c r="B681" s="11"/>
      <c r="D681" s="11"/>
      <c r="E681" s="38"/>
      <c r="F681" s="38"/>
      <c r="G681" s="39"/>
      <c r="H681" s="39"/>
      <c r="I681" s="39"/>
      <c r="J681" s="39"/>
    </row>
    <row r="682" spans="1:10" ht="15.75" customHeight="1" x14ac:dyDescent="0.25">
      <c r="A682" s="11"/>
      <c r="B682" s="11"/>
      <c r="D682" s="11"/>
      <c r="E682" s="38"/>
      <c r="F682" s="38"/>
      <c r="G682" s="39"/>
      <c r="H682" s="39"/>
      <c r="I682" s="39"/>
      <c r="J682" s="39"/>
    </row>
    <row r="683" spans="1:10" ht="15.75" customHeight="1" x14ac:dyDescent="0.25">
      <c r="A683" s="11"/>
      <c r="B683" s="11"/>
      <c r="D683" s="11"/>
      <c r="E683" s="38"/>
      <c r="F683" s="38"/>
      <c r="G683" s="39"/>
      <c r="H683" s="39"/>
      <c r="I683" s="39"/>
      <c r="J683" s="39"/>
    </row>
    <row r="684" spans="1:10" ht="15.75" customHeight="1" x14ac:dyDescent="0.25">
      <c r="A684" s="11"/>
      <c r="B684" s="11"/>
      <c r="D684" s="11"/>
      <c r="E684" s="38"/>
      <c r="F684" s="38"/>
      <c r="G684" s="39"/>
      <c r="H684" s="39"/>
      <c r="I684" s="39"/>
      <c r="J684" s="39"/>
    </row>
    <row r="685" spans="1:10" ht="15.75" customHeight="1" x14ac:dyDescent="0.25">
      <c r="A685" s="11"/>
      <c r="B685" s="11"/>
      <c r="D685" s="11"/>
      <c r="E685" s="38"/>
      <c r="F685" s="38"/>
      <c r="G685" s="39"/>
      <c r="H685" s="39"/>
      <c r="I685" s="39"/>
      <c r="J685" s="39"/>
    </row>
    <row r="686" spans="1:10" ht="15.75" customHeight="1" x14ac:dyDescent="0.25">
      <c r="A686" s="11"/>
      <c r="B686" s="11"/>
      <c r="D686" s="11"/>
      <c r="E686" s="38"/>
      <c r="F686" s="38"/>
      <c r="G686" s="39"/>
      <c r="H686" s="39"/>
      <c r="I686" s="39"/>
      <c r="J686" s="39"/>
    </row>
    <row r="687" spans="1:10" ht="15.75" customHeight="1" x14ac:dyDescent="0.25">
      <c r="A687" s="11"/>
      <c r="B687" s="11"/>
      <c r="D687" s="11"/>
      <c r="E687" s="38"/>
      <c r="F687" s="38"/>
      <c r="G687" s="39"/>
      <c r="H687" s="39"/>
      <c r="I687" s="39"/>
      <c r="J687" s="39"/>
    </row>
    <row r="688" spans="1:10" ht="15.75" customHeight="1" x14ac:dyDescent="0.25">
      <c r="A688" s="11"/>
      <c r="B688" s="11"/>
      <c r="D688" s="11"/>
      <c r="E688" s="38"/>
      <c r="F688" s="38"/>
      <c r="G688" s="39"/>
      <c r="H688" s="39"/>
      <c r="I688" s="39"/>
      <c r="J688" s="39"/>
    </row>
    <row r="689" spans="1:10" ht="15.75" customHeight="1" x14ac:dyDescent="0.25">
      <c r="A689" s="11"/>
      <c r="B689" s="11"/>
      <c r="D689" s="11"/>
      <c r="E689" s="38"/>
      <c r="F689" s="38"/>
      <c r="G689" s="39"/>
      <c r="H689" s="39"/>
      <c r="I689" s="39"/>
      <c r="J689" s="39"/>
    </row>
    <row r="690" spans="1:10" ht="15.75" customHeight="1" x14ac:dyDescent="0.25">
      <c r="A690" s="11"/>
      <c r="B690" s="11"/>
      <c r="D690" s="11"/>
      <c r="E690" s="38"/>
      <c r="F690" s="38"/>
      <c r="G690" s="39"/>
      <c r="H690" s="39"/>
      <c r="I690" s="39"/>
      <c r="J690" s="39"/>
    </row>
    <row r="691" spans="1:10" ht="15.75" customHeight="1" x14ac:dyDescent="0.25">
      <c r="A691" s="11"/>
      <c r="B691" s="11"/>
      <c r="D691" s="11"/>
      <c r="E691" s="38"/>
      <c r="F691" s="38"/>
      <c r="G691" s="39"/>
      <c r="H691" s="39"/>
      <c r="I691" s="39"/>
      <c r="J691" s="39"/>
    </row>
    <row r="692" spans="1:10" ht="15.75" customHeight="1" x14ac:dyDescent="0.25">
      <c r="A692" s="11"/>
      <c r="B692" s="11"/>
      <c r="D692" s="11"/>
      <c r="E692" s="38"/>
      <c r="F692" s="38"/>
      <c r="G692" s="39"/>
      <c r="H692" s="39"/>
      <c r="I692" s="39"/>
      <c r="J692" s="39"/>
    </row>
    <row r="693" spans="1:10" ht="15.75" customHeight="1" x14ac:dyDescent="0.25">
      <c r="A693" s="11"/>
      <c r="B693" s="11"/>
      <c r="D693" s="11"/>
      <c r="E693" s="38"/>
      <c r="F693" s="38"/>
      <c r="G693" s="39"/>
      <c r="H693" s="39"/>
      <c r="I693" s="39"/>
      <c r="J693" s="39"/>
    </row>
    <row r="694" spans="1:10" ht="15.75" customHeight="1" x14ac:dyDescent="0.25">
      <c r="A694" s="11"/>
      <c r="B694" s="11"/>
      <c r="D694" s="11"/>
      <c r="E694" s="38"/>
      <c r="F694" s="38"/>
      <c r="G694" s="39"/>
      <c r="H694" s="39"/>
      <c r="I694" s="39"/>
      <c r="J694" s="39"/>
    </row>
    <row r="695" spans="1:10" ht="15.75" customHeight="1" x14ac:dyDescent="0.25">
      <c r="A695" s="11"/>
      <c r="B695" s="11"/>
      <c r="D695" s="11"/>
      <c r="E695" s="38"/>
      <c r="F695" s="38"/>
      <c r="G695" s="39"/>
      <c r="H695" s="39"/>
      <c r="I695" s="39"/>
      <c r="J695" s="39"/>
    </row>
    <row r="696" spans="1:10" ht="15.75" customHeight="1" x14ac:dyDescent="0.25">
      <c r="A696" s="11"/>
      <c r="B696" s="11"/>
      <c r="D696" s="11"/>
      <c r="E696" s="38"/>
      <c r="F696" s="38"/>
      <c r="G696" s="39"/>
      <c r="H696" s="39"/>
      <c r="I696" s="39"/>
      <c r="J696" s="39"/>
    </row>
    <row r="697" spans="1:10" ht="15.75" customHeight="1" x14ac:dyDescent="0.25">
      <c r="A697" s="11"/>
      <c r="B697" s="11"/>
      <c r="D697" s="11"/>
      <c r="E697" s="38"/>
      <c r="F697" s="38"/>
      <c r="G697" s="39"/>
      <c r="H697" s="39"/>
      <c r="I697" s="39"/>
      <c r="J697" s="39"/>
    </row>
    <row r="698" spans="1:10" ht="15.75" customHeight="1" x14ac:dyDescent="0.25">
      <c r="A698" s="11"/>
      <c r="B698" s="11"/>
      <c r="D698" s="11"/>
      <c r="E698" s="38"/>
      <c r="F698" s="38"/>
      <c r="G698" s="39"/>
      <c r="H698" s="39"/>
      <c r="I698" s="39"/>
      <c r="J698" s="39"/>
    </row>
    <row r="699" spans="1:10" ht="15.75" customHeight="1" x14ac:dyDescent="0.25">
      <c r="A699" s="11"/>
      <c r="B699" s="11"/>
      <c r="D699" s="11"/>
      <c r="E699" s="38"/>
      <c r="F699" s="38"/>
      <c r="G699" s="39"/>
      <c r="H699" s="39"/>
      <c r="I699" s="39"/>
      <c r="J699" s="39"/>
    </row>
    <row r="700" spans="1:10" ht="15.75" customHeight="1" x14ac:dyDescent="0.25">
      <c r="A700" s="11"/>
      <c r="B700" s="11"/>
      <c r="D700" s="11"/>
      <c r="E700" s="38"/>
      <c r="F700" s="38"/>
      <c r="G700" s="39"/>
      <c r="H700" s="39"/>
      <c r="I700" s="39"/>
      <c r="J700" s="39"/>
    </row>
    <row r="701" spans="1:10" ht="15.75" customHeight="1" x14ac:dyDescent="0.25">
      <c r="A701" s="11"/>
      <c r="B701" s="11"/>
      <c r="D701" s="11"/>
      <c r="E701" s="38"/>
      <c r="F701" s="38"/>
      <c r="G701" s="39"/>
      <c r="H701" s="39"/>
      <c r="I701" s="39"/>
      <c r="J701" s="39"/>
    </row>
    <row r="702" spans="1:10" ht="15.75" customHeight="1" x14ac:dyDescent="0.25">
      <c r="A702" s="11"/>
      <c r="B702" s="11"/>
      <c r="D702" s="11"/>
      <c r="E702" s="38"/>
      <c r="F702" s="38"/>
      <c r="G702" s="39"/>
      <c r="H702" s="39"/>
      <c r="I702" s="39"/>
      <c r="J702" s="39"/>
    </row>
    <row r="703" spans="1:10" ht="15.75" customHeight="1" x14ac:dyDescent="0.25">
      <c r="A703" s="11"/>
      <c r="B703" s="11"/>
      <c r="D703" s="11"/>
      <c r="E703" s="38"/>
      <c r="F703" s="38"/>
      <c r="G703" s="39"/>
      <c r="H703" s="39"/>
      <c r="I703" s="39"/>
      <c r="J703" s="39"/>
    </row>
    <row r="704" spans="1:10" ht="15.75" customHeight="1" x14ac:dyDescent="0.25">
      <c r="A704" s="11"/>
      <c r="B704" s="11"/>
      <c r="D704" s="11"/>
      <c r="E704" s="38"/>
      <c r="F704" s="38"/>
      <c r="G704" s="39"/>
      <c r="H704" s="39"/>
      <c r="I704" s="39"/>
      <c r="J704" s="39"/>
    </row>
    <row r="705" spans="1:10" ht="15.75" customHeight="1" x14ac:dyDescent="0.25">
      <c r="A705" s="11"/>
      <c r="B705" s="11"/>
      <c r="D705" s="11"/>
      <c r="E705" s="38"/>
      <c r="F705" s="38"/>
      <c r="G705" s="39"/>
      <c r="H705" s="39"/>
      <c r="I705" s="39"/>
      <c r="J705" s="39"/>
    </row>
    <row r="706" spans="1:10" ht="15.75" customHeight="1" x14ac:dyDescent="0.25">
      <c r="A706" s="11"/>
      <c r="B706" s="11"/>
      <c r="D706" s="11"/>
      <c r="E706" s="38"/>
      <c r="F706" s="38"/>
      <c r="G706" s="39"/>
      <c r="H706" s="39"/>
      <c r="I706" s="39"/>
      <c r="J706" s="39"/>
    </row>
    <row r="707" spans="1:10" ht="15.75" customHeight="1" x14ac:dyDescent="0.25">
      <c r="A707" s="11"/>
      <c r="B707" s="11"/>
      <c r="D707" s="11"/>
      <c r="E707" s="38"/>
      <c r="F707" s="38"/>
      <c r="G707" s="39"/>
      <c r="H707" s="39"/>
      <c r="I707" s="39"/>
      <c r="J707" s="39"/>
    </row>
    <row r="708" spans="1:10" ht="15.75" customHeight="1" x14ac:dyDescent="0.25">
      <c r="A708" s="11"/>
      <c r="B708" s="11"/>
      <c r="D708" s="11"/>
      <c r="E708" s="38"/>
      <c r="F708" s="38"/>
      <c r="G708" s="39"/>
      <c r="H708" s="39"/>
      <c r="I708" s="39"/>
      <c r="J708" s="39"/>
    </row>
    <row r="709" spans="1:10" ht="15.75" customHeight="1" x14ac:dyDescent="0.25">
      <c r="A709" s="11"/>
      <c r="B709" s="11"/>
      <c r="D709" s="11"/>
      <c r="E709" s="38"/>
      <c r="F709" s="38"/>
      <c r="G709" s="39"/>
      <c r="H709" s="39"/>
      <c r="I709" s="39"/>
      <c r="J709" s="39"/>
    </row>
    <row r="710" spans="1:10" ht="15.75" customHeight="1" x14ac:dyDescent="0.25">
      <c r="A710" s="11"/>
      <c r="B710" s="11"/>
      <c r="D710" s="11"/>
      <c r="E710" s="38"/>
      <c r="F710" s="38"/>
      <c r="G710" s="39"/>
      <c r="H710" s="39"/>
      <c r="I710" s="39"/>
      <c r="J710" s="39"/>
    </row>
    <row r="711" spans="1:10" ht="15.75" customHeight="1" x14ac:dyDescent="0.25">
      <c r="A711" s="11"/>
      <c r="B711" s="11"/>
      <c r="D711" s="11"/>
      <c r="E711" s="38"/>
      <c r="F711" s="38"/>
      <c r="G711" s="39"/>
      <c r="H711" s="39"/>
      <c r="I711" s="39"/>
      <c r="J711" s="39"/>
    </row>
    <row r="712" spans="1:10" ht="15.75" customHeight="1" x14ac:dyDescent="0.25">
      <c r="A712" s="11"/>
      <c r="B712" s="11"/>
      <c r="D712" s="11"/>
      <c r="E712" s="38"/>
      <c r="F712" s="38"/>
      <c r="G712" s="39"/>
      <c r="H712" s="39"/>
      <c r="I712" s="39"/>
      <c r="J712" s="39"/>
    </row>
    <row r="713" spans="1:10" ht="15.75" customHeight="1" x14ac:dyDescent="0.25">
      <c r="A713" s="11"/>
      <c r="B713" s="11"/>
      <c r="D713" s="11"/>
      <c r="E713" s="38"/>
      <c r="F713" s="38"/>
      <c r="G713" s="39"/>
      <c r="H713" s="39"/>
      <c r="I713" s="39"/>
      <c r="J713" s="39"/>
    </row>
    <row r="714" spans="1:10" ht="15.75" customHeight="1" x14ac:dyDescent="0.25">
      <c r="A714" s="11"/>
      <c r="B714" s="11"/>
      <c r="D714" s="11"/>
      <c r="E714" s="38"/>
      <c r="F714" s="38"/>
      <c r="G714" s="39"/>
      <c r="H714" s="39"/>
      <c r="I714" s="39"/>
      <c r="J714" s="39"/>
    </row>
    <row r="715" spans="1:10" ht="15.75" customHeight="1" x14ac:dyDescent="0.25">
      <c r="A715" s="11"/>
      <c r="B715" s="11"/>
      <c r="D715" s="11"/>
      <c r="E715" s="38"/>
      <c r="F715" s="38"/>
      <c r="G715" s="39"/>
      <c r="H715" s="39"/>
      <c r="I715" s="39"/>
      <c r="J715" s="39"/>
    </row>
    <row r="716" spans="1:10" ht="15.75" customHeight="1" x14ac:dyDescent="0.25">
      <c r="A716" s="11"/>
      <c r="B716" s="11"/>
      <c r="D716" s="11"/>
      <c r="E716" s="38"/>
      <c r="F716" s="38"/>
      <c r="G716" s="39"/>
      <c r="H716" s="39"/>
      <c r="I716" s="39"/>
      <c r="J716" s="39"/>
    </row>
    <row r="717" spans="1:10" ht="15.75" customHeight="1" x14ac:dyDescent="0.25">
      <c r="A717" s="11"/>
      <c r="B717" s="11"/>
      <c r="D717" s="11"/>
      <c r="E717" s="38"/>
      <c r="F717" s="38"/>
      <c r="G717" s="39"/>
      <c r="H717" s="39"/>
      <c r="I717" s="39"/>
      <c r="J717" s="39"/>
    </row>
    <row r="718" spans="1:10" ht="15.75" customHeight="1" x14ac:dyDescent="0.25">
      <c r="A718" s="11"/>
      <c r="B718" s="11"/>
      <c r="D718" s="11"/>
      <c r="E718" s="38"/>
      <c r="F718" s="38"/>
      <c r="G718" s="39"/>
      <c r="H718" s="39"/>
      <c r="I718" s="39"/>
      <c r="J718" s="39"/>
    </row>
    <row r="719" spans="1:10" ht="15.75" customHeight="1" x14ac:dyDescent="0.25">
      <c r="A719" s="11"/>
      <c r="B719" s="11"/>
      <c r="D719" s="11"/>
      <c r="E719" s="38"/>
      <c r="F719" s="38"/>
      <c r="G719" s="39"/>
      <c r="H719" s="39"/>
      <c r="I719" s="39"/>
      <c r="J719" s="39"/>
    </row>
    <row r="720" spans="1:10" ht="15.75" customHeight="1" x14ac:dyDescent="0.25">
      <c r="A720" s="11"/>
      <c r="B720" s="11"/>
      <c r="D720" s="11"/>
      <c r="E720" s="38"/>
      <c r="F720" s="38"/>
      <c r="G720" s="39"/>
      <c r="H720" s="39"/>
      <c r="I720" s="39"/>
      <c r="J720" s="39"/>
    </row>
    <row r="721" spans="1:10" ht="15.75" customHeight="1" x14ac:dyDescent="0.25">
      <c r="A721" s="11"/>
      <c r="B721" s="11"/>
      <c r="D721" s="11"/>
      <c r="E721" s="38"/>
      <c r="F721" s="38"/>
      <c r="G721" s="39"/>
      <c r="H721" s="39"/>
      <c r="I721" s="39"/>
      <c r="J721" s="39"/>
    </row>
    <row r="722" spans="1:10" ht="15.75" customHeight="1" x14ac:dyDescent="0.25">
      <c r="A722" s="11"/>
      <c r="B722" s="11"/>
      <c r="D722" s="11"/>
      <c r="E722" s="38"/>
      <c r="F722" s="38"/>
      <c r="G722" s="39"/>
      <c r="H722" s="39"/>
      <c r="I722" s="39"/>
      <c r="J722" s="39"/>
    </row>
    <row r="723" spans="1:10" ht="15.75" customHeight="1" x14ac:dyDescent="0.25">
      <c r="A723" s="11"/>
      <c r="B723" s="11"/>
      <c r="D723" s="11"/>
      <c r="E723" s="38"/>
      <c r="F723" s="38"/>
      <c r="G723" s="39"/>
      <c r="H723" s="39"/>
      <c r="I723" s="39"/>
      <c r="J723" s="39"/>
    </row>
    <row r="724" spans="1:10" ht="15.75" customHeight="1" x14ac:dyDescent="0.25">
      <c r="A724" s="11"/>
      <c r="B724" s="11"/>
      <c r="D724" s="11"/>
      <c r="E724" s="38"/>
      <c r="F724" s="38"/>
      <c r="G724" s="39"/>
      <c r="H724" s="39"/>
      <c r="I724" s="39"/>
      <c r="J724" s="39"/>
    </row>
    <row r="725" spans="1:10" ht="15.75" customHeight="1" x14ac:dyDescent="0.25">
      <c r="A725" s="11"/>
      <c r="B725" s="11"/>
      <c r="D725" s="11"/>
      <c r="E725" s="38"/>
      <c r="F725" s="38"/>
      <c r="G725" s="39"/>
      <c r="H725" s="39"/>
      <c r="I725" s="39"/>
      <c r="J725" s="39"/>
    </row>
    <row r="726" spans="1:10" ht="15.75" customHeight="1" x14ac:dyDescent="0.25">
      <c r="A726" s="11"/>
      <c r="B726" s="11"/>
      <c r="D726" s="11"/>
      <c r="E726" s="38"/>
      <c r="F726" s="38"/>
      <c r="G726" s="39"/>
      <c r="H726" s="39"/>
      <c r="I726" s="39"/>
      <c r="J726" s="39"/>
    </row>
    <row r="727" spans="1:10" ht="15.75" customHeight="1" x14ac:dyDescent="0.25">
      <c r="A727" s="11"/>
      <c r="B727" s="11"/>
      <c r="D727" s="11"/>
      <c r="E727" s="38"/>
      <c r="F727" s="38"/>
      <c r="G727" s="39"/>
      <c r="H727" s="39"/>
      <c r="I727" s="39"/>
      <c r="J727" s="39"/>
    </row>
    <row r="728" spans="1:10" ht="15.75" customHeight="1" x14ac:dyDescent="0.25">
      <c r="A728" s="11"/>
      <c r="B728" s="11"/>
      <c r="D728" s="11"/>
      <c r="E728" s="38"/>
      <c r="F728" s="38"/>
      <c r="G728" s="39"/>
      <c r="H728" s="39"/>
      <c r="I728" s="39"/>
      <c r="J728" s="39"/>
    </row>
    <row r="729" spans="1:10" ht="15.75" customHeight="1" x14ac:dyDescent="0.25">
      <c r="A729" s="11"/>
      <c r="B729" s="11"/>
      <c r="D729" s="11"/>
      <c r="E729" s="38"/>
      <c r="F729" s="38"/>
      <c r="G729" s="39"/>
      <c r="H729" s="39"/>
      <c r="I729" s="39"/>
      <c r="J729" s="39"/>
    </row>
    <row r="730" spans="1:10" ht="15.75" customHeight="1" x14ac:dyDescent="0.25">
      <c r="A730" s="11"/>
      <c r="B730" s="11"/>
      <c r="D730" s="11"/>
      <c r="E730" s="38"/>
      <c r="F730" s="38"/>
      <c r="G730" s="39"/>
      <c r="H730" s="39"/>
      <c r="I730" s="39"/>
      <c r="J730" s="39"/>
    </row>
    <row r="731" spans="1:10" ht="15.75" customHeight="1" x14ac:dyDescent="0.25">
      <c r="A731" s="11"/>
      <c r="B731" s="11"/>
      <c r="D731" s="11"/>
      <c r="E731" s="38"/>
      <c r="F731" s="38"/>
      <c r="G731" s="39"/>
      <c r="H731" s="39"/>
      <c r="I731" s="39"/>
      <c r="J731" s="39"/>
    </row>
    <row r="732" spans="1:10" ht="15.75" customHeight="1" x14ac:dyDescent="0.25">
      <c r="A732" s="11"/>
      <c r="B732" s="11"/>
      <c r="D732" s="11"/>
      <c r="E732" s="38"/>
      <c r="F732" s="38"/>
      <c r="G732" s="39"/>
      <c r="H732" s="39"/>
      <c r="I732" s="39"/>
      <c r="J732" s="39"/>
    </row>
    <row r="733" spans="1:10" ht="15.75" customHeight="1" x14ac:dyDescent="0.25">
      <c r="A733" s="11"/>
      <c r="B733" s="11"/>
      <c r="D733" s="11"/>
      <c r="E733" s="38"/>
      <c r="F733" s="38"/>
      <c r="G733" s="39"/>
      <c r="H733" s="39"/>
      <c r="I733" s="39"/>
      <c r="J733" s="39"/>
    </row>
    <row r="734" spans="1:10" ht="15.75" customHeight="1" x14ac:dyDescent="0.25">
      <c r="A734" s="11"/>
      <c r="B734" s="11"/>
      <c r="D734" s="11"/>
      <c r="E734" s="38"/>
      <c r="F734" s="38"/>
      <c r="G734" s="39"/>
      <c r="H734" s="39"/>
      <c r="I734" s="39"/>
      <c r="J734" s="39"/>
    </row>
    <row r="735" spans="1:10" ht="15.75" customHeight="1" x14ac:dyDescent="0.25">
      <c r="A735" s="11"/>
      <c r="B735" s="11"/>
      <c r="D735" s="11"/>
      <c r="E735" s="38"/>
      <c r="F735" s="38"/>
      <c r="G735" s="39"/>
      <c r="H735" s="39"/>
      <c r="I735" s="39"/>
      <c r="J735" s="39"/>
    </row>
    <row r="736" spans="1:10" ht="15.75" customHeight="1" x14ac:dyDescent="0.25">
      <c r="A736" s="11"/>
      <c r="B736" s="11"/>
      <c r="D736" s="11"/>
      <c r="E736" s="38"/>
      <c r="F736" s="38"/>
      <c r="G736" s="39"/>
      <c r="H736" s="39"/>
      <c r="I736" s="39"/>
      <c r="J736" s="39"/>
    </row>
    <row r="737" spans="1:10" ht="15.75" customHeight="1" x14ac:dyDescent="0.25">
      <c r="A737" s="11"/>
      <c r="B737" s="11"/>
      <c r="D737" s="11"/>
      <c r="E737" s="38"/>
      <c r="F737" s="38"/>
      <c r="G737" s="39"/>
      <c r="H737" s="39"/>
      <c r="I737" s="39"/>
      <c r="J737" s="39"/>
    </row>
    <row r="738" spans="1:10" ht="15.75" customHeight="1" x14ac:dyDescent="0.25">
      <c r="A738" s="11"/>
      <c r="B738" s="11"/>
      <c r="D738" s="11"/>
      <c r="E738" s="38"/>
      <c r="F738" s="38"/>
      <c r="G738" s="39"/>
      <c r="H738" s="39"/>
      <c r="I738" s="39"/>
      <c r="J738" s="39"/>
    </row>
    <row r="739" spans="1:10" ht="15.75" customHeight="1" x14ac:dyDescent="0.25">
      <c r="A739" s="11"/>
      <c r="B739" s="11"/>
      <c r="D739" s="11"/>
      <c r="E739" s="38"/>
      <c r="F739" s="38"/>
      <c r="G739" s="39"/>
      <c r="H739" s="39"/>
      <c r="I739" s="39"/>
      <c r="J739" s="39"/>
    </row>
    <row r="740" spans="1:10" ht="15.75" customHeight="1" x14ac:dyDescent="0.25">
      <c r="A740" s="11"/>
      <c r="B740" s="11"/>
      <c r="D740" s="11"/>
      <c r="E740" s="38"/>
      <c r="F740" s="38"/>
      <c r="G740" s="39"/>
      <c r="H740" s="39"/>
      <c r="I740" s="39"/>
      <c r="J740" s="39"/>
    </row>
    <row r="741" spans="1:10" ht="15.75" customHeight="1" x14ac:dyDescent="0.25">
      <c r="A741" s="11"/>
      <c r="B741" s="11"/>
      <c r="D741" s="11"/>
      <c r="E741" s="38"/>
      <c r="F741" s="38"/>
      <c r="G741" s="39"/>
      <c r="H741" s="39"/>
      <c r="I741" s="39"/>
      <c r="J741" s="39"/>
    </row>
    <row r="742" spans="1:10" ht="15.75" customHeight="1" x14ac:dyDescent="0.25">
      <c r="A742" s="11"/>
      <c r="B742" s="11"/>
      <c r="D742" s="11"/>
      <c r="E742" s="38"/>
      <c r="F742" s="38"/>
      <c r="G742" s="39"/>
      <c r="H742" s="39"/>
      <c r="I742" s="39"/>
      <c r="J742" s="39"/>
    </row>
    <row r="743" spans="1:10" ht="15.75" customHeight="1" x14ac:dyDescent="0.25">
      <c r="A743" s="11"/>
      <c r="B743" s="11"/>
      <c r="D743" s="11"/>
      <c r="E743" s="38"/>
      <c r="F743" s="38"/>
      <c r="G743" s="39"/>
      <c r="H743" s="39"/>
      <c r="I743" s="39"/>
      <c r="J743" s="39"/>
    </row>
    <row r="744" spans="1:10" ht="15.75" customHeight="1" x14ac:dyDescent="0.25">
      <c r="A744" s="11"/>
      <c r="B744" s="11"/>
      <c r="D744" s="11"/>
      <c r="E744" s="38"/>
      <c r="F744" s="38"/>
      <c r="G744" s="39"/>
      <c r="H744" s="39"/>
      <c r="I744" s="39"/>
      <c r="J744" s="39"/>
    </row>
    <row r="745" spans="1:10" ht="15.75" customHeight="1" x14ac:dyDescent="0.25">
      <c r="A745" s="11"/>
      <c r="B745" s="11"/>
      <c r="D745" s="11"/>
      <c r="E745" s="38"/>
      <c r="F745" s="38"/>
      <c r="G745" s="39"/>
      <c r="H745" s="39"/>
      <c r="I745" s="39"/>
      <c r="J745" s="39"/>
    </row>
    <row r="746" spans="1:10" ht="15.75" customHeight="1" x14ac:dyDescent="0.25">
      <c r="A746" s="11"/>
      <c r="B746" s="11"/>
      <c r="D746" s="11"/>
      <c r="E746" s="38"/>
      <c r="F746" s="38"/>
      <c r="G746" s="39"/>
      <c r="H746" s="39"/>
      <c r="I746" s="39"/>
      <c r="J746" s="39"/>
    </row>
    <row r="747" spans="1:10" ht="15.75" customHeight="1" x14ac:dyDescent="0.25">
      <c r="A747" s="11"/>
      <c r="B747" s="11"/>
      <c r="D747" s="11"/>
      <c r="E747" s="38"/>
      <c r="F747" s="38"/>
      <c r="G747" s="39"/>
      <c r="H747" s="39"/>
      <c r="I747" s="39"/>
      <c r="J747" s="39"/>
    </row>
    <row r="748" spans="1:10" ht="15.75" customHeight="1" x14ac:dyDescent="0.25">
      <c r="A748" s="11"/>
      <c r="B748" s="11"/>
      <c r="D748" s="11"/>
      <c r="E748" s="38"/>
      <c r="F748" s="38"/>
      <c r="G748" s="39"/>
      <c r="H748" s="39"/>
      <c r="I748" s="39"/>
      <c r="J748" s="39"/>
    </row>
    <row r="749" spans="1:10" ht="15.75" customHeight="1" x14ac:dyDescent="0.25">
      <c r="A749" s="11"/>
      <c r="B749" s="11"/>
      <c r="D749" s="11"/>
      <c r="E749" s="38"/>
      <c r="F749" s="38"/>
      <c r="G749" s="39"/>
      <c r="H749" s="39"/>
      <c r="I749" s="39"/>
      <c r="J749" s="39"/>
    </row>
    <row r="750" spans="1:10" ht="15.75" customHeight="1" x14ac:dyDescent="0.25">
      <c r="A750" s="11"/>
      <c r="B750" s="11"/>
      <c r="D750" s="11"/>
      <c r="E750" s="38"/>
      <c r="F750" s="38"/>
      <c r="G750" s="39"/>
      <c r="H750" s="39"/>
      <c r="I750" s="39"/>
      <c r="J750" s="39"/>
    </row>
    <row r="751" spans="1:10" ht="15.75" customHeight="1" x14ac:dyDescent="0.25">
      <c r="A751" s="11"/>
      <c r="B751" s="11"/>
      <c r="D751" s="11"/>
      <c r="E751" s="38"/>
      <c r="F751" s="38"/>
      <c r="G751" s="39"/>
      <c r="H751" s="39"/>
      <c r="I751" s="39"/>
      <c r="J751" s="39"/>
    </row>
    <row r="752" spans="1:10" ht="15.75" customHeight="1" x14ac:dyDescent="0.25">
      <c r="A752" s="11"/>
      <c r="B752" s="11"/>
      <c r="D752" s="11"/>
      <c r="E752" s="38"/>
      <c r="F752" s="38"/>
      <c r="G752" s="39"/>
      <c r="H752" s="39"/>
      <c r="I752" s="39"/>
      <c r="J752" s="39"/>
    </row>
    <row r="753" spans="1:10" ht="15.75" customHeight="1" x14ac:dyDescent="0.25">
      <c r="A753" s="11"/>
      <c r="B753" s="11"/>
      <c r="D753" s="11"/>
      <c r="E753" s="38"/>
      <c r="F753" s="38"/>
      <c r="G753" s="39"/>
      <c r="H753" s="39"/>
      <c r="I753" s="39"/>
      <c r="J753" s="39"/>
    </row>
    <row r="754" spans="1:10" ht="15.75" customHeight="1" x14ac:dyDescent="0.25">
      <c r="A754" s="11"/>
      <c r="B754" s="11"/>
      <c r="D754" s="11"/>
      <c r="E754" s="38"/>
      <c r="F754" s="38"/>
      <c r="G754" s="39"/>
      <c r="H754" s="39"/>
      <c r="I754" s="39"/>
      <c r="J754" s="39"/>
    </row>
    <row r="755" spans="1:10" ht="15.75" customHeight="1" x14ac:dyDescent="0.25">
      <c r="A755" s="11"/>
      <c r="B755" s="11"/>
      <c r="D755" s="11"/>
      <c r="E755" s="38"/>
      <c r="F755" s="38"/>
      <c r="G755" s="39"/>
      <c r="H755" s="39"/>
      <c r="I755" s="39"/>
      <c r="J755" s="39"/>
    </row>
    <row r="756" spans="1:10" ht="15.75" customHeight="1" x14ac:dyDescent="0.25">
      <c r="A756" s="11"/>
      <c r="B756" s="11"/>
      <c r="D756" s="11"/>
      <c r="E756" s="38"/>
      <c r="F756" s="38"/>
      <c r="G756" s="39"/>
      <c r="H756" s="39"/>
      <c r="I756" s="39"/>
      <c r="J756" s="39"/>
    </row>
    <row r="757" spans="1:10" ht="15.75" customHeight="1" x14ac:dyDescent="0.25">
      <c r="A757" s="11"/>
      <c r="B757" s="11"/>
      <c r="D757" s="11"/>
      <c r="E757" s="38"/>
      <c r="F757" s="38"/>
      <c r="G757" s="39"/>
      <c r="H757" s="39"/>
      <c r="I757" s="39"/>
      <c r="J757" s="39"/>
    </row>
    <row r="758" spans="1:10" ht="15.75" customHeight="1" x14ac:dyDescent="0.25">
      <c r="A758" s="11"/>
      <c r="B758" s="11"/>
      <c r="D758" s="11"/>
      <c r="E758" s="38"/>
      <c r="F758" s="38"/>
      <c r="G758" s="39"/>
      <c r="H758" s="39"/>
      <c r="I758" s="39"/>
      <c r="J758" s="39"/>
    </row>
    <row r="759" spans="1:10" ht="15.75" customHeight="1" x14ac:dyDescent="0.25">
      <c r="A759" s="11"/>
      <c r="B759" s="11"/>
      <c r="D759" s="11"/>
      <c r="E759" s="38"/>
      <c r="F759" s="38"/>
      <c r="G759" s="39"/>
      <c r="H759" s="39"/>
      <c r="I759" s="39"/>
      <c r="J759" s="39"/>
    </row>
    <row r="760" spans="1:10" ht="15.75" customHeight="1" x14ac:dyDescent="0.25">
      <c r="A760" s="11"/>
      <c r="B760" s="11"/>
      <c r="D760" s="11"/>
      <c r="E760" s="38"/>
      <c r="F760" s="38"/>
      <c r="G760" s="39"/>
      <c r="H760" s="39"/>
      <c r="I760" s="39"/>
      <c r="J760" s="39"/>
    </row>
    <row r="761" spans="1:10" ht="15.75" customHeight="1" x14ac:dyDescent="0.25">
      <c r="A761" s="11"/>
      <c r="B761" s="11"/>
      <c r="D761" s="11"/>
      <c r="E761" s="38"/>
      <c r="F761" s="38"/>
      <c r="G761" s="39"/>
      <c r="H761" s="39"/>
      <c r="I761" s="39"/>
      <c r="J761" s="39"/>
    </row>
    <row r="762" spans="1:10" ht="15.75" customHeight="1" x14ac:dyDescent="0.25">
      <c r="A762" s="11"/>
      <c r="B762" s="11"/>
      <c r="D762" s="11"/>
      <c r="E762" s="38"/>
      <c r="F762" s="38"/>
      <c r="G762" s="39"/>
      <c r="H762" s="39"/>
      <c r="I762" s="39"/>
      <c r="J762" s="39"/>
    </row>
    <row r="763" spans="1:10" ht="15.75" customHeight="1" x14ac:dyDescent="0.25">
      <c r="A763" s="11"/>
      <c r="B763" s="11"/>
      <c r="D763" s="11"/>
      <c r="E763" s="38"/>
      <c r="F763" s="38"/>
      <c r="G763" s="39"/>
      <c r="H763" s="39"/>
      <c r="I763" s="39"/>
      <c r="J763" s="39"/>
    </row>
    <row r="764" spans="1:10" ht="15.75" customHeight="1" x14ac:dyDescent="0.25">
      <c r="A764" s="11"/>
      <c r="B764" s="11"/>
      <c r="D764" s="11"/>
      <c r="E764" s="38"/>
      <c r="F764" s="38"/>
      <c r="G764" s="39"/>
      <c r="H764" s="39"/>
      <c r="I764" s="39"/>
      <c r="J764" s="39"/>
    </row>
    <row r="765" spans="1:10" ht="15.75" customHeight="1" x14ac:dyDescent="0.25">
      <c r="A765" s="11"/>
      <c r="B765" s="11"/>
      <c r="D765" s="11"/>
      <c r="E765" s="38"/>
      <c r="F765" s="38"/>
      <c r="G765" s="39"/>
      <c r="H765" s="39"/>
      <c r="I765" s="39"/>
      <c r="J765" s="39"/>
    </row>
    <row r="766" spans="1:10" ht="15.75" customHeight="1" x14ac:dyDescent="0.25">
      <c r="A766" s="11"/>
      <c r="B766" s="11"/>
      <c r="D766" s="11"/>
      <c r="E766" s="38"/>
      <c r="F766" s="38"/>
      <c r="G766" s="39"/>
      <c r="H766" s="39"/>
      <c r="I766" s="39"/>
      <c r="J766" s="39"/>
    </row>
    <row r="767" spans="1:10" ht="15.75" customHeight="1" x14ac:dyDescent="0.25">
      <c r="A767" s="11"/>
      <c r="B767" s="11"/>
      <c r="D767" s="11"/>
      <c r="E767" s="38"/>
      <c r="F767" s="38"/>
      <c r="G767" s="39"/>
      <c r="H767" s="39"/>
      <c r="I767" s="39"/>
      <c r="J767" s="39"/>
    </row>
    <row r="768" spans="1:10" ht="15.75" customHeight="1" x14ac:dyDescent="0.25">
      <c r="A768" s="11"/>
      <c r="B768" s="11"/>
      <c r="D768" s="11"/>
      <c r="E768" s="38"/>
      <c r="F768" s="38"/>
      <c r="G768" s="39"/>
      <c r="H768" s="39"/>
      <c r="I768" s="39"/>
      <c r="J768" s="39"/>
    </row>
    <row r="769" spans="1:10" ht="15.75" customHeight="1" x14ac:dyDescent="0.25">
      <c r="A769" s="11"/>
      <c r="B769" s="11"/>
      <c r="D769" s="11"/>
      <c r="E769" s="38"/>
      <c r="F769" s="38"/>
      <c r="G769" s="39"/>
      <c r="H769" s="39"/>
      <c r="I769" s="39"/>
      <c r="J769" s="39"/>
    </row>
    <row r="770" spans="1:10" ht="15.75" customHeight="1" x14ac:dyDescent="0.25">
      <c r="A770" s="11"/>
      <c r="B770" s="11"/>
      <c r="D770" s="11"/>
      <c r="E770" s="38"/>
      <c r="F770" s="38"/>
      <c r="G770" s="39"/>
      <c r="H770" s="39"/>
      <c r="I770" s="39"/>
      <c r="J770" s="39"/>
    </row>
    <row r="771" spans="1:10" ht="15.75" customHeight="1" x14ac:dyDescent="0.25">
      <c r="A771" s="11"/>
      <c r="B771" s="11"/>
      <c r="D771" s="11"/>
      <c r="E771" s="38"/>
      <c r="F771" s="38"/>
      <c r="G771" s="39"/>
      <c r="H771" s="39"/>
      <c r="I771" s="39"/>
      <c r="J771" s="39"/>
    </row>
    <row r="772" spans="1:10" ht="15.75" customHeight="1" x14ac:dyDescent="0.25">
      <c r="A772" s="11"/>
      <c r="B772" s="11"/>
      <c r="D772" s="11"/>
      <c r="E772" s="38"/>
      <c r="F772" s="38"/>
      <c r="G772" s="39"/>
      <c r="H772" s="39"/>
      <c r="I772" s="39"/>
      <c r="J772" s="39"/>
    </row>
    <row r="773" spans="1:10" ht="15.75" customHeight="1" x14ac:dyDescent="0.25">
      <c r="A773" s="11"/>
      <c r="B773" s="11"/>
      <c r="D773" s="11"/>
      <c r="E773" s="38"/>
      <c r="F773" s="38"/>
      <c r="G773" s="39"/>
      <c r="H773" s="39"/>
      <c r="I773" s="39"/>
      <c r="J773" s="39"/>
    </row>
    <row r="774" spans="1:10" ht="15.75" customHeight="1" x14ac:dyDescent="0.25">
      <c r="A774" s="11"/>
      <c r="B774" s="11"/>
      <c r="D774" s="11"/>
      <c r="E774" s="38"/>
      <c r="F774" s="38"/>
      <c r="G774" s="39"/>
      <c r="H774" s="39"/>
      <c r="I774" s="39"/>
      <c r="J774" s="39"/>
    </row>
    <row r="775" spans="1:10" ht="15.75" customHeight="1" x14ac:dyDescent="0.25">
      <c r="A775" s="11"/>
      <c r="B775" s="11"/>
      <c r="D775" s="11"/>
      <c r="E775" s="38"/>
      <c r="F775" s="38"/>
      <c r="G775" s="39"/>
      <c r="H775" s="39"/>
      <c r="I775" s="39"/>
      <c r="J775" s="39"/>
    </row>
    <row r="776" spans="1:10" ht="15.75" customHeight="1" x14ac:dyDescent="0.25">
      <c r="A776" s="11"/>
      <c r="B776" s="11"/>
      <c r="D776" s="11"/>
      <c r="E776" s="38"/>
      <c r="F776" s="38"/>
      <c r="G776" s="39"/>
      <c r="H776" s="39"/>
      <c r="I776" s="39"/>
      <c r="J776" s="39"/>
    </row>
    <row r="777" spans="1:10" ht="15.75" customHeight="1" x14ac:dyDescent="0.25">
      <c r="A777" s="11"/>
      <c r="B777" s="11"/>
      <c r="D777" s="11"/>
      <c r="E777" s="38"/>
      <c r="F777" s="38"/>
      <c r="G777" s="39"/>
      <c r="H777" s="39"/>
      <c r="I777" s="39"/>
      <c r="J777" s="39"/>
    </row>
    <row r="778" spans="1:10" ht="15.75" customHeight="1" x14ac:dyDescent="0.25">
      <c r="A778" s="11"/>
      <c r="B778" s="11"/>
      <c r="D778" s="11"/>
      <c r="E778" s="38"/>
      <c r="F778" s="38"/>
      <c r="G778" s="39"/>
      <c r="H778" s="39"/>
      <c r="I778" s="39"/>
      <c r="J778" s="39"/>
    </row>
    <row r="779" spans="1:10" ht="15.75" customHeight="1" x14ac:dyDescent="0.25">
      <c r="A779" s="11"/>
      <c r="B779" s="11"/>
      <c r="D779" s="11"/>
      <c r="E779" s="38"/>
      <c r="F779" s="38"/>
      <c r="G779" s="39"/>
      <c r="H779" s="39"/>
      <c r="I779" s="39"/>
      <c r="J779" s="39"/>
    </row>
    <row r="780" spans="1:10" ht="15.75" customHeight="1" x14ac:dyDescent="0.25">
      <c r="A780" s="11"/>
      <c r="B780" s="11"/>
      <c r="D780" s="11"/>
      <c r="E780" s="38"/>
      <c r="F780" s="38"/>
      <c r="G780" s="39"/>
      <c r="H780" s="39"/>
      <c r="I780" s="39"/>
      <c r="J780" s="39"/>
    </row>
    <row r="781" spans="1:10" ht="15.75" customHeight="1" x14ac:dyDescent="0.25">
      <c r="A781" s="11"/>
      <c r="B781" s="11"/>
      <c r="D781" s="11"/>
      <c r="E781" s="38"/>
      <c r="F781" s="38"/>
      <c r="G781" s="39"/>
      <c r="H781" s="39"/>
      <c r="I781" s="39"/>
      <c r="J781" s="39"/>
    </row>
    <row r="782" spans="1:10" ht="15.75" customHeight="1" x14ac:dyDescent="0.25">
      <c r="A782" s="11"/>
      <c r="B782" s="11"/>
      <c r="D782" s="11"/>
      <c r="E782" s="38"/>
      <c r="F782" s="38"/>
      <c r="G782" s="39"/>
      <c r="H782" s="39"/>
      <c r="I782" s="39"/>
      <c r="J782" s="39"/>
    </row>
    <row r="783" spans="1:10" ht="15.75" customHeight="1" x14ac:dyDescent="0.25">
      <c r="A783" s="11"/>
      <c r="B783" s="11"/>
      <c r="D783" s="11"/>
      <c r="E783" s="38"/>
      <c r="F783" s="38"/>
      <c r="G783" s="39"/>
      <c r="H783" s="39"/>
      <c r="I783" s="39"/>
      <c r="J783" s="39"/>
    </row>
    <row r="784" spans="1:10" ht="15.75" customHeight="1" x14ac:dyDescent="0.25">
      <c r="A784" s="11"/>
      <c r="B784" s="11"/>
      <c r="D784" s="11"/>
      <c r="E784" s="38"/>
      <c r="F784" s="38"/>
      <c r="G784" s="39"/>
      <c r="H784" s="39"/>
      <c r="I784" s="39"/>
      <c r="J784" s="39"/>
    </row>
    <row r="785" spans="1:10" ht="15.75" customHeight="1" x14ac:dyDescent="0.25">
      <c r="A785" s="11"/>
      <c r="B785" s="11"/>
      <c r="D785" s="11"/>
      <c r="E785" s="38"/>
      <c r="F785" s="38"/>
      <c r="G785" s="39"/>
      <c r="H785" s="39"/>
      <c r="I785" s="39"/>
      <c r="J785" s="39"/>
    </row>
    <row r="786" spans="1:10" ht="15.75" customHeight="1" x14ac:dyDescent="0.25">
      <c r="A786" s="11"/>
      <c r="B786" s="11"/>
      <c r="D786" s="11"/>
      <c r="E786" s="38"/>
      <c r="F786" s="38"/>
      <c r="G786" s="39"/>
      <c r="H786" s="39"/>
      <c r="I786" s="39"/>
      <c r="J786" s="39"/>
    </row>
    <row r="787" spans="1:10" ht="15.75" customHeight="1" x14ac:dyDescent="0.25">
      <c r="A787" s="11"/>
      <c r="B787" s="11"/>
      <c r="D787" s="11"/>
      <c r="E787" s="38"/>
      <c r="F787" s="38"/>
      <c r="G787" s="39"/>
      <c r="H787" s="39"/>
      <c r="I787" s="39"/>
      <c r="J787" s="39"/>
    </row>
    <row r="788" spans="1:10" ht="15.75" customHeight="1" x14ac:dyDescent="0.25">
      <c r="A788" s="11"/>
      <c r="B788" s="11"/>
      <c r="D788" s="11"/>
      <c r="E788" s="38"/>
      <c r="F788" s="38"/>
      <c r="G788" s="39"/>
      <c r="H788" s="39"/>
      <c r="I788" s="39"/>
      <c r="J788" s="39"/>
    </row>
    <row r="789" spans="1:10" ht="15.75" customHeight="1" x14ac:dyDescent="0.25">
      <c r="A789" s="11"/>
      <c r="B789" s="11"/>
      <c r="D789" s="11"/>
      <c r="E789" s="38"/>
      <c r="F789" s="38"/>
      <c r="G789" s="39"/>
      <c r="H789" s="39"/>
      <c r="I789" s="39"/>
      <c r="J789" s="39"/>
    </row>
    <row r="790" spans="1:10" ht="15.75" customHeight="1" x14ac:dyDescent="0.25">
      <c r="A790" s="11"/>
      <c r="B790" s="11"/>
      <c r="D790" s="11"/>
      <c r="E790" s="38"/>
      <c r="F790" s="38"/>
      <c r="G790" s="39"/>
      <c r="H790" s="39"/>
      <c r="I790" s="39"/>
      <c r="J790" s="39"/>
    </row>
    <row r="791" spans="1:10" ht="15.75" customHeight="1" x14ac:dyDescent="0.25">
      <c r="A791" s="11"/>
      <c r="B791" s="11"/>
      <c r="D791" s="11"/>
      <c r="E791" s="38"/>
      <c r="F791" s="38"/>
      <c r="G791" s="39"/>
      <c r="H791" s="39"/>
      <c r="I791" s="39"/>
      <c r="J791" s="39"/>
    </row>
    <row r="792" spans="1:10" ht="15.75" customHeight="1" x14ac:dyDescent="0.25">
      <c r="A792" s="11"/>
      <c r="B792" s="11"/>
      <c r="D792" s="11"/>
      <c r="E792" s="38"/>
      <c r="F792" s="38"/>
      <c r="G792" s="39"/>
      <c r="H792" s="39"/>
      <c r="I792" s="39"/>
      <c r="J792" s="39"/>
    </row>
    <row r="793" spans="1:10" ht="15.75" customHeight="1" x14ac:dyDescent="0.25">
      <c r="A793" s="11"/>
      <c r="B793" s="11"/>
      <c r="D793" s="11"/>
      <c r="E793" s="38"/>
      <c r="F793" s="38"/>
      <c r="G793" s="39"/>
      <c r="H793" s="39"/>
      <c r="I793" s="39"/>
      <c r="J793" s="39"/>
    </row>
    <row r="794" spans="1:10" ht="15.75" customHeight="1" x14ac:dyDescent="0.25">
      <c r="A794" s="11"/>
      <c r="B794" s="11"/>
      <c r="D794" s="11"/>
      <c r="E794" s="38"/>
      <c r="F794" s="38"/>
      <c r="G794" s="39"/>
      <c r="H794" s="39"/>
      <c r="I794" s="39"/>
      <c r="J794" s="39"/>
    </row>
    <row r="795" spans="1:10" ht="15.75" customHeight="1" x14ac:dyDescent="0.25">
      <c r="A795" s="11"/>
      <c r="B795" s="11"/>
      <c r="D795" s="11"/>
      <c r="E795" s="38"/>
      <c r="F795" s="38"/>
      <c r="G795" s="39"/>
      <c r="H795" s="39"/>
      <c r="I795" s="39"/>
      <c r="J795" s="39"/>
    </row>
    <row r="796" spans="1:10" ht="15.75" customHeight="1" x14ac:dyDescent="0.25">
      <c r="A796" s="11"/>
      <c r="B796" s="11"/>
      <c r="D796" s="11"/>
      <c r="E796" s="38"/>
      <c r="F796" s="38"/>
      <c r="G796" s="39"/>
      <c r="H796" s="39"/>
      <c r="I796" s="39"/>
      <c r="J796" s="39"/>
    </row>
    <row r="797" spans="1:10" ht="15.75" customHeight="1" x14ac:dyDescent="0.25">
      <c r="A797" s="11"/>
      <c r="B797" s="11"/>
      <c r="D797" s="11"/>
      <c r="E797" s="38"/>
      <c r="F797" s="38"/>
      <c r="G797" s="39"/>
      <c r="H797" s="39"/>
      <c r="I797" s="39"/>
      <c r="J797" s="39"/>
    </row>
    <row r="798" spans="1:10" ht="15.75" customHeight="1" x14ac:dyDescent="0.25">
      <c r="A798" s="11"/>
      <c r="B798" s="11"/>
      <c r="D798" s="11"/>
      <c r="E798" s="38"/>
      <c r="F798" s="38"/>
      <c r="G798" s="39"/>
      <c r="H798" s="39"/>
      <c r="I798" s="39"/>
      <c r="J798" s="39"/>
    </row>
    <row r="799" spans="1:10" ht="15.75" customHeight="1" x14ac:dyDescent="0.25">
      <c r="A799" s="11"/>
      <c r="B799" s="11"/>
      <c r="D799" s="11"/>
      <c r="E799" s="38"/>
      <c r="F799" s="38"/>
      <c r="G799" s="39"/>
      <c r="H799" s="39"/>
      <c r="I799" s="39"/>
      <c r="J799" s="39"/>
    </row>
    <row r="800" spans="1:10" ht="15.75" customHeight="1" x14ac:dyDescent="0.25">
      <c r="A800" s="11"/>
      <c r="B800" s="11"/>
      <c r="D800" s="11"/>
      <c r="E800" s="38"/>
      <c r="F800" s="38"/>
      <c r="G800" s="39"/>
      <c r="H800" s="39"/>
      <c r="I800" s="39"/>
      <c r="J800" s="39"/>
    </row>
    <row r="801" spans="1:10" ht="15.75" customHeight="1" x14ac:dyDescent="0.25">
      <c r="A801" s="11"/>
      <c r="B801" s="11"/>
      <c r="D801" s="11"/>
      <c r="E801" s="38"/>
      <c r="F801" s="38"/>
      <c r="G801" s="39"/>
      <c r="H801" s="39"/>
      <c r="I801" s="39"/>
      <c r="J801" s="39"/>
    </row>
    <row r="802" spans="1:10" ht="15.75" customHeight="1" x14ac:dyDescent="0.25">
      <c r="A802" s="11"/>
      <c r="B802" s="11"/>
      <c r="D802" s="11"/>
      <c r="E802" s="38"/>
      <c r="F802" s="38"/>
      <c r="G802" s="39"/>
      <c r="H802" s="39"/>
      <c r="I802" s="39"/>
      <c r="J802" s="39"/>
    </row>
    <row r="803" spans="1:10" ht="15.75" customHeight="1" x14ac:dyDescent="0.25">
      <c r="A803" s="11"/>
      <c r="B803" s="11"/>
      <c r="D803" s="11"/>
      <c r="E803" s="38"/>
      <c r="F803" s="38"/>
      <c r="G803" s="39"/>
      <c r="H803" s="39"/>
      <c r="I803" s="39"/>
      <c r="J803" s="39"/>
    </row>
    <row r="804" spans="1:10" ht="15.75" customHeight="1" x14ac:dyDescent="0.25">
      <c r="A804" s="11"/>
      <c r="B804" s="11"/>
      <c r="D804" s="11"/>
      <c r="E804" s="38"/>
      <c r="F804" s="38"/>
      <c r="G804" s="39"/>
      <c r="H804" s="39"/>
      <c r="I804" s="39"/>
      <c r="J804" s="39"/>
    </row>
    <row r="805" spans="1:10" ht="15.75" customHeight="1" x14ac:dyDescent="0.25">
      <c r="A805" s="11"/>
      <c r="B805" s="11"/>
      <c r="D805" s="11"/>
      <c r="E805" s="38"/>
      <c r="F805" s="38"/>
      <c r="G805" s="39"/>
      <c r="H805" s="39"/>
      <c r="I805" s="39"/>
      <c r="J805" s="39"/>
    </row>
    <row r="806" spans="1:10" ht="15.75" customHeight="1" x14ac:dyDescent="0.25">
      <c r="A806" s="11"/>
      <c r="B806" s="11"/>
      <c r="D806" s="11"/>
      <c r="E806" s="38"/>
      <c r="F806" s="38"/>
      <c r="G806" s="39"/>
      <c r="H806" s="39"/>
      <c r="I806" s="39"/>
      <c r="J806" s="39"/>
    </row>
    <row r="807" spans="1:10" ht="15.75" customHeight="1" x14ac:dyDescent="0.25">
      <c r="A807" s="11"/>
      <c r="B807" s="11"/>
      <c r="D807" s="11"/>
      <c r="E807" s="38"/>
      <c r="F807" s="38"/>
      <c r="G807" s="39"/>
      <c r="H807" s="39"/>
      <c r="I807" s="39"/>
      <c r="J807" s="39"/>
    </row>
    <row r="808" spans="1:10" ht="15.75" customHeight="1" x14ac:dyDescent="0.25">
      <c r="A808" s="11"/>
      <c r="B808" s="11"/>
      <c r="D808" s="11"/>
      <c r="E808" s="38"/>
      <c r="F808" s="38"/>
      <c r="G808" s="39"/>
      <c r="H808" s="39"/>
      <c r="I808" s="39"/>
      <c r="J808" s="39"/>
    </row>
    <row r="809" spans="1:10" ht="15.75" customHeight="1" x14ac:dyDescent="0.25">
      <c r="A809" s="11"/>
      <c r="B809" s="11"/>
      <c r="D809" s="11"/>
      <c r="E809" s="38"/>
      <c r="F809" s="38"/>
      <c r="G809" s="39"/>
      <c r="H809" s="39"/>
      <c r="I809" s="39"/>
      <c r="J809" s="39"/>
    </row>
    <row r="810" spans="1:10" ht="15.75" customHeight="1" x14ac:dyDescent="0.25">
      <c r="A810" s="11"/>
      <c r="B810" s="11"/>
      <c r="D810" s="11"/>
      <c r="E810" s="38"/>
      <c r="F810" s="38"/>
      <c r="G810" s="39"/>
      <c r="H810" s="39"/>
      <c r="I810" s="39"/>
      <c r="J810" s="39"/>
    </row>
    <row r="811" spans="1:10" ht="15.75" customHeight="1" x14ac:dyDescent="0.25">
      <c r="A811" s="11"/>
      <c r="B811" s="11"/>
      <c r="D811" s="11"/>
      <c r="E811" s="38"/>
      <c r="F811" s="38"/>
      <c r="G811" s="39"/>
      <c r="H811" s="39"/>
      <c r="I811" s="39"/>
      <c r="J811" s="39"/>
    </row>
    <row r="812" spans="1:10" ht="15.75" customHeight="1" x14ac:dyDescent="0.25">
      <c r="A812" s="11"/>
      <c r="B812" s="11"/>
      <c r="D812" s="11"/>
      <c r="E812" s="38"/>
      <c r="F812" s="38"/>
      <c r="G812" s="39"/>
      <c r="H812" s="39"/>
      <c r="I812" s="39"/>
      <c r="J812" s="39"/>
    </row>
    <row r="813" spans="1:10" ht="15.75" customHeight="1" x14ac:dyDescent="0.25">
      <c r="A813" s="11"/>
      <c r="B813" s="11"/>
      <c r="D813" s="11"/>
      <c r="E813" s="38"/>
      <c r="F813" s="38"/>
      <c r="G813" s="39"/>
      <c r="H813" s="39"/>
      <c r="I813" s="39"/>
      <c r="J813" s="39"/>
    </row>
    <row r="814" spans="1:10" ht="15.75" customHeight="1" x14ac:dyDescent="0.25">
      <c r="A814" s="11"/>
      <c r="B814" s="11"/>
      <c r="D814" s="11"/>
      <c r="E814" s="38"/>
      <c r="F814" s="38"/>
      <c r="G814" s="39"/>
      <c r="H814" s="39"/>
      <c r="I814" s="39"/>
      <c r="J814" s="39"/>
    </row>
    <row r="815" spans="1:10" ht="15.75" customHeight="1" x14ac:dyDescent="0.25">
      <c r="A815" s="11"/>
      <c r="B815" s="11"/>
      <c r="D815" s="11"/>
      <c r="E815" s="38"/>
      <c r="F815" s="38"/>
      <c r="G815" s="39"/>
      <c r="H815" s="39"/>
      <c r="I815" s="39"/>
      <c r="J815" s="39"/>
    </row>
    <row r="816" spans="1:10" ht="15.75" customHeight="1" x14ac:dyDescent="0.25">
      <c r="A816" s="11"/>
      <c r="B816" s="11"/>
      <c r="D816" s="11"/>
      <c r="E816" s="38"/>
      <c r="F816" s="38"/>
      <c r="G816" s="39"/>
      <c r="H816" s="39"/>
      <c r="I816" s="39"/>
      <c r="J816" s="39"/>
    </row>
    <row r="817" spans="1:10" ht="15.75" customHeight="1" x14ac:dyDescent="0.25">
      <c r="A817" s="11"/>
      <c r="B817" s="11"/>
      <c r="D817" s="11"/>
      <c r="E817" s="38"/>
      <c r="F817" s="38"/>
      <c r="G817" s="39"/>
      <c r="H817" s="39"/>
      <c r="I817" s="39"/>
      <c r="J817" s="39"/>
    </row>
    <row r="818" spans="1:10" ht="15.75" customHeight="1" x14ac:dyDescent="0.25">
      <c r="A818" s="11"/>
      <c r="B818" s="11"/>
      <c r="D818" s="11"/>
      <c r="E818" s="38"/>
      <c r="F818" s="38"/>
      <c r="G818" s="39"/>
      <c r="H818" s="39"/>
      <c r="I818" s="39"/>
      <c r="J818" s="39"/>
    </row>
    <row r="819" spans="1:10" ht="15.75" customHeight="1" x14ac:dyDescent="0.25">
      <c r="A819" s="11"/>
      <c r="B819" s="11"/>
      <c r="D819" s="11"/>
      <c r="E819" s="38"/>
      <c r="F819" s="38"/>
      <c r="G819" s="39"/>
      <c r="H819" s="39"/>
      <c r="I819" s="39"/>
      <c r="J819" s="39"/>
    </row>
    <row r="820" spans="1:10" ht="15.75" customHeight="1" x14ac:dyDescent="0.25">
      <c r="A820" s="11"/>
      <c r="B820" s="11"/>
      <c r="D820" s="11"/>
      <c r="E820" s="38"/>
      <c r="F820" s="38"/>
      <c r="G820" s="39"/>
      <c r="H820" s="39"/>
      <c r="I820" s="39"/>
      <c r="J820" s="39"/>
    </row>
    <row r="821" spans="1:10" ht="15.75" customHeight="1" x14ac:dyDescent="0.25">
      <c r="A821" s="11"/>
      <c r="B821" s="11"/>
      <c r="D821" s="11"/>
      <c r="E821" s="38"/>
      <c r="F821" s="38"/>
      <c r="G821" s="39"/>
      <c r="H821" s="39"/>
      <c r="I821" s="39"/>
      <c r="J821" s="39"/>
    </row>
    <row r="822" spans="1:10" ht="15.75" customHeight="1" x14ac:dyDescent="0.25">
      <c r="A822" s="11"/>
      <c r="B822" s="11"/>
      <c r="D822" s="11"/>
      <c r="E822" s="38"/>
      <c r="F822" s="38"/>
      <c r="G822" s="39"/>
      <c r="H822" s="39"/>
      <c r="I822" s="39"/>
      <c r="J822" s="39"/>
    </row>
    <row r="823" spans="1:10" ht="15.75" customHeight="1" x14ac:dyDescent="0.25">
      <c r="A823" s="11"/>
      <c r="B823" s="11"/>
      <c r="D823" s="11"/>
      <c r="E823" s="38"/>
      <c r="F823" s="38"/>
      <c r="G823" s="39"/>
      <c r="H823" s="39"/>
      <c r="I823" s="39"/>
      <c r="J823" s="39"/>
    </row>
    <row r="824" spans="1:10" ht="15.75" customHeight="1" x14ac:dyDescent="0.25">
      <c r="A824" s="11"/>
      <c r="B824" s="11"/>
      <c r="D824" s="11"/>
      <c r="E824" s="38"/>
      <c r="F824" s="38"/>
      <c r="G824" s="39"/>
      <c r="H824" s="39"/>
      <c r="I824" s="39"/>
      <c r="J824" s="39"/>
    </row>
    <row r="825" spans="1:10" ht="15.75" customHeight="1" x14ac:dyDescent="0.25">
      <c r="A825" s="11"/>
      <c r="B825" s="11"/>
      <c r="D825" s="11"/>
      <c r="E825" s="38"/>
      <c r="F825" s="38"/>
      <c r="G825" s="39"/>
      <c r="H825" s="39"/>
      <c r="I825" s="39"/>
      <c r="J825" s="39"/>
    </row>
    <row r="826" spans="1:10" ht="15.75" customHeight="1" x14ac:dyDescent="0.25">
      <c r="A826" s="11"/>
      <c r="B826" s="11"/>
      <c r="D826" s="11"/>
      <c r="E826" s="38"/>
      <c r="F826" s="38"/>
      <c r="G826" s="39"/>
      <c r="H826" s="39"/>
      <c r="I826" s="39"/>
      <c r="J826" s="39"/>
    </row>
    <row r="827" spans="1:10" ht="15.75" customHeight="1" x14ac:dyDescent="0.25">
      <c r="A827" s="11"/>
      <c r="B827" s="11"/>
      <c r="D827" s="11"/>
      <c r="E827" s="38"/>
      <c r="F827" s="38"/>
      <c r="G827" s="39"/>
      <c r="H827" s="39"/>
      <c r="I827" s="39"/>
      <c r="J827" s="39"/>
    </row>
    <row r="828" spans="1:10" ht="15.75" customHeight="1" x14ac:dyDescent="0.25">
      <c r="A828" s="11"/>
      <c r="B828" s="11"/>
      <c r="D828" s="11"/>
      <c r="E828" s="38"/>
      <c r="F828" s="38"/>
      <c r="G828" s="39"/>
      <c r="H828" s="39"/>
      <c r="I828" s="39"/>
      <c r="J828" s="39"/>
    </row>
    <row r="829" spans="1:10" ht="15.75" customHeight="1" x14ac:dyDescent="0.25">
      <c r="A829" s="11"/>
      <c r="B829" s="11"/>
      <c r="D829" s="11"/>
      <c r="E829" s="38"/>
      <c r="F829" s="38"/>
      <c r="G829" s="39"/>
      <c r="H829" s="39"/>
      <c r="I829" s="39"/>
      <c r="J829" s="39"/>
    </row>
    <row r="830" spans="1:10" ht="15.75" customHeight="1" x14ac:dyDescent="0.25">
      <c r="A830" s="11"/>
      <c r="B830" s="11"/>
      <c r="D830" s="11"/>
      <c r="E830" s="38"/>
      <c r="F830" s="38"/>
      <c r="G830" s="39"/>
      <c r="H830" s="39"/>
      <c r="I830" s="39"/>
      <c r="J830" s="39"/>
    </row>
    <row r="831" spans="1:10" ht="15.75" customHeight="1" x14ac:dyDescent="0.25">
      <c r="A831" s="11"/>
      <c r="B831" s="11"/>
      <c r="D831" s="11"/>
      <c r="E831" s="38"/>
      <c r="F831" s="38"/>
      <c r="G831" s="39"/>
      <c r="H831" s="39"/>
      <c r="I831" s="39"/>
      <c r="J831" s="39"/>
    </row>
    <row r="832" spans="1:10" ht="15.75" customHeight="1" x14ac:dyDescent="0.25">
      <c r="A832" s="11"/>
      <c r="B832" s="11"/>
      <c r="D832" s="11"/>
      <c r="E832" s="38"/>
      <c r="F832" s="38"/>
      <c r="G832" s="39"/>
      <c r="H832" s="39"/>
      <c r="I832" s="39"/>
      <c r="J832" s="39"/>
    </row>
    <row r="833" spans="1:10" ht="15.75" customHeight="1" x14ac:dyDescent="0.25">
      <c r="A833" s="11"/>
      <c r="B833" s="11"/>
      <c r="D833" s="11"/>
      <c r="E833" s="38"/>
      <c r="F833" s="38"/>
      <c r="G833" s="39"/>
      <c r="H833" s="39"/>
      <c r="I833" s="39"/>
      <c r="J833" s="39"/>
    </row>
    <row r="834" spans="1:10" ht="15.75" customHeight="1" x14ac:dyDescent="0.25">
      <c r="A834" s="11"/>
      <c r="B834" s="11"/>
      <c r="D834" s="11"/>
      <c r="E834" s="38"/>
      <c r="F834" s="38"/>
      <c r="G834" s="39"/>
      <c r="H834" s="39"/>
      <c r="I834" s="39"/>
      <c r="J834" s="39"/>
    </row>
    <row r="835" spans="1:10" ht="15.75" customHeight="1" x14ac:dyDescent="0.25">
      <c r="A835" s="11"/>
      <c r="B835" s="11"/>
      <c r="D835" s="11"/>
      <c r="E835" s="38"/>
      <c r="F835" s="38"/>
      <c r="G835" s="39"/>
      <c r="H835" s="39"/>
      <c r="I835" s="39"/>
      <c r="J835" s="39"/>
    </row>
    <row r="836" spans="1:10" ht="15.75" customHeight="1" x14ac:dyDescent="0.25">
      <c r="A836" s="11"/>
      <c r="B836" s="11"/>
      <c r="D836" s="11"/>
      <c r="E836" s="38"/>
      <c r="F836" s="38"/>
      <c r="G836" s="39"/>
      <c r="H836" s="39"/>
      <c r="I836" s="39"/>
      <c r="J836" s="39"/>
    </row>
    <row r="837" spans="1:10" ht="15.75" customHeight="1" x14ac:dyDescent="0.25">
      <c r="A837" s="11"/>
      <c r="B837" s="11"/>
      <c r="D837" s="11"/>
      <c r="E837" s="38"/>
      <c r="F837" s="38"/>
      <c r="G837" s="39"/>
      <c r="H837" s="39"/>
      <c r="I837" s="39"/>
      <c r="J837" s="39"/>
    </row>
    <row r="838" spans="1:10" ht="15.75" customHeight="1" x14ac:dyDescent="0.25">
      <c r="A838" s="11"/>
      <c r="B838" s="11"/>
      <c r="D838" s="11"/>
      <c r="E838" s="38"/>
      <c r="F838" s="38"/>
      <c r="G838" s="39"/>
      <c r="H838" s="39"/>
      <c r="I838" s="39"/>
      <c r="J838" s="39"/>
    </row>
    <row r="839" spans="1:10" ht="15.75" customHeight="1" x14ac:dyDescent="0.25">
      <c r="A839" s="11"/>
      <c r="B839" s="11"/>
      <c r="D839" s="11"/>
      <c r="E839" s="38"/>
      <c r="F839" s="38"/>
      <c r="G839" s="39"/>
      <c r="H839" s="39"/>
      <c r="I839" s="39"/>
      <c r="J839" s="39"/>
    </row>
    <row r="840" spans="1:10" ht="15.75" customHeight="1" x14ac:dyDescent="0.25">
      <c r="A840" s="11"/>
      <c r="B840" s="11"/>
      <c r="D840" s="11"/>
      <c r="E840" s="38"/>
      <c r="F840" s="38"/>
      <c r="G840" s="39"/>
      <c r="H840" s="39"/>
      <c r="I840" s="39"/>
      <c r="J840" s="39"/>
    </row>
    <row r="841" spans="1:10" ht="15.75" customHeight="1" x14ac:dyDescent="0.25">
      <c r="A841" s="11"/>
      <c r="B841" s="11"/>
      <c r="D841" s="11"/>
      <c r="E841" s="38"/>
      <c r="F841" s="38"/>
      <c r="G841" s="39"/>
      <c r="H841" s="39"/>
      <c r="I841" s="39"/>
      <c r="J841" s="39"/>
    </row>
    <row r="842" spans="1:10" ht="15.75" customHeight="1" x14ac:dyDescent="0.25">
      <c r="A842" s="11"/>
      <c r="B842" s="11"/>
      <c r="D842" s="11"/>
      <c r="E842" s="38"/>
      <c r="F842" s="38"/>
      <c r="G842" s="39"/>
      <c r="H842" s="39"/>
      <c r="I842" s="39"/>
      <c r="J842" s="39"/>
    </row>
    <row r="843" spans="1:10" ht="15.75" customHeight="1" x14ac:dyDescent="0.25">
      <c r="A843" s="11"/>
      <c r="B843" s="11"/>
      <c r="D843" s="11"/>
      <c r="E843" s="38"/>
      <c r="F843" s="38"/>
      <c r="G843" s="39"/>
      <c r="H843" s="39"/>
      <c r="I843" s="39"/>
      <c r="J843" s="39"/>
    </row>
    <row r="844" spans="1:10" ht="15.75" customHeight="1" x14ac:dyDescent="0.25">
      <c r="A844" s="11"/>
      <c r="B844" s="11"/>
      <c r="D844" s="11"/>
      <c r="E844" s="38"/>
      <c r="F844" s="38"/>
      <c r="G844" s="39"/>
      <c r="H844" s="39"/>
      <c r="I844" s="39"/>
      <c r="J844" s="39"/>
    </row>
    <row r="845" spans="1:10" ht="15.75" customHeight="1" x14ac:dyDescent="0.25">
      <c r="A845" s="11"/>
      <c r="B845" s="11"/>
      <c r="D845" s="11"/>
      <c r="E845" s="38"/>
      <c r="F845" s="38"/>
      <c r="G845" s="39"/>
      <c r="H845" s="39"/>
      <c r="I845" s="39"/>
      <c r="J845" s="39"/>
    </row>
    <row r="846" spans="1:10" ht="15.75" customHeight="1" x14ac:dyDescent="0.25">
      <c r="A846" s="11"/>
      <c r="B846" s="11"/>
      <c r="D846" s="11"/>
      <c r="E846" s="38"/>
      <c r="F846" s="38"/>
      <c r="G846" s="39"/>
      <c r="H846" s="39"/>
      <c r="I846" s="39"/>
      <c r="J846" s="39"/>
    </row>
    <row r="847" spans="1:10" ht="15.75" customHeight="1" x14ac:dyDescent="0.25">
      <c r="A847" s="11"/>
      <c r="B847" s="11"/>
      <c r="D847" s="11"/>
      <c r="E847" s="38"/>
      <c r="F847" s="38"/>
      <c r="G847" s="39"/>
      <c r="H847" s="39"/>
      <c r="I847" s="39"/>
      <c r="J847" s="39"/>
    </row>
    <row r="848" spans="1:10" ht="15.75" customHeight="1" x14ac:dyDescent="0.25">
      <c r="A848" s="11"/>
      <c r="B848" s="11"/>
      <c r="D848" s="11"/>
      <c r="E848" s="38"/>
      <c r="F848" s="38"/>
      <c r="G848" s="39"/>
      <c r="H848" s="39"/>
      <c r="I848" s="39"/>
      <c r="J848" s="39"/>
    </row>
    <row r="849" spans="1:10" ht="15.75" customHeight="1" x14ac:dyDescent="0.25">
      <c r="A849" s="11"/>
      <c r="B849" s="11"/>
      <c r="D849" s="11"/>
      <c r="E849" s="38"/>
      <c r="F849" s="38"/>
      <c r="G849" s="39"/>
      <c r="H849" s="39"/>
      <c r="I849" s="39"/>
      <c r="J849" s="39"/>
    </row>
    <row r="850" spans="1:10" ht="15.75" customHeight="1" x14ac:dyDescent="0.25">
      <c r="A850" s="11"/>
      <c r="B850" s="11"/>
      <c r="D850" s="11"/>
      <c r="E850" s="38"/>
      <c r="F850" s="38"/>
      <c r="G850" s="39"/>
      <c r="H850" s="39"/>
      <c r="I850" s="39"/>
      <c r="J850" s="39"/>
    </row>
    <row r="851" spans="1:10" ht="15.75" customHeight="1" x14ac:dyDescent="0.25">
      <c r="A851" s="11"/>
      <c r="B851" s="11"/>
      <c r="D851" s="11"/>
      <c r="E851" s="38"/>
      <c r="F851" s="38"/>
      <c r="G851" s="39"/>
      <c r="H851" s="39"/>
      <c r="I851" s="39"/>
      <c r="J851" s="39"/>
    </row>
    <row r="852" spans="1:10" ht="15.75" customHeight="1" x14ac:dyDescent="0.25">
      <c r="A852" s="11"/>
      <c r="B852" s="11"/>
      <c r="D852" s="11"/>
      <c r="E852" s="38"/>
      <c r="F852" s="38"/>
      <c r="G852" s="39"/>
      <c r="H852" s="39"/>
      <c r="I852" s="39"/>
      <c r="J852" s="39"/>
    </row>
    <row r="853" spans="1:10" ht="15.75" customHeight="1" x14ac:dyDescent="0.25">
      <c r="A853" s="11"/>
      <c r="B853" s="11"/>
      <c r="D853" s="11"/>
      <c r="E853" s="38"/>
      <c r="F853" s="38"/>
      <c r="G853" s="39"/>
      <c r="H853" s="39"/>
      <c r="I853" s="39"/>
      <c r="J853" s="39"/>
    </row>
    <row r="854" spans="1:10" ht="15.75" customHeight="1" x14ac:dyDescent="0.25">
      <c r="A854" s="11"/>
      <c r="B854" s="11"/>
      <c r="D854" s="11"/>
      <c r="E854" s="38"/>
      <c r="F854" s="38"/>
      <c r="G854" s="39"/>
      <c r="H854" s="39"/>
      <c r="I854" s="39"/>
      <c r="J854" s="39"/>
    </row>
    <row r="855" spans="1:10" ht="15.75" customHeight="1" x14ac:dyDescent="0.25">
      <c r="A855" s="11"/>
      <c r="B855" s="11"/>
      <c r="D855" s="11"/>
      <c r="E855" s="38"/>
      <c r="F855" s="38"/>
      <c r="G855" s="39"/>
      <c r="H855" s="39"/>
      <c r="I855" s="39"/>
      <c r="J855" s="39"/>
    </row>
    <row r="856" spans="1:10" ht="15.75" customHeight="1" x14ac:dyDescent="0.25">
      <c r="A856" s="11"/>
      <c r="B856" s="11"/>
      <c r="D856" s="11"/>
      <c r="E856" s="38"/>
      <c r="F856" s="38"/>
      <c r="G856" s="39"/>
      <c r="H856" s="39"/>
      <c r="I856" s="39"/>
      <c r="J856" s="39"/>
    </row>
    <row r="857" spans="1:10" ht="15.75" customHeight="1" x14ac:dyDescent="0.25">
      <c r="A857" s="11"/>
      <c r="B857" s="11"/>
      <c r="D857" s="11"/>
      <c r="E857" s="38"/>
      <c r="F857" s="38"/>
      <c r="G857" s="39"/>
      <c r="H857" s="39"/>
      <c r="I857" s="39"/>
      <c r="J857" s="39"/>
    </row>
    <row r="858" spans="1:10" ht="15.75" customHeight="1" x14ac:dyDescent="0.25">
      <c r="A858" s="11"/>
      <c r="B858" s="11"/>
      <c r="D858" s="11"/>
      <c r="E858" s="38"/>
      <c r="F858" s="38"/>
      <c r="G858" s="39"/>
      <c r="H858" s="39"/>
      <c r="I858" s="39"/>
      <c r="J858" s="39"/>
    </row>
    <row r="859" spans="1:10" ht="15.75" customHeight="1" x14ac:dyDescent="0.25">
      <c r="A859" s="11"/>
      <c r="B859" s="11"/>
      <c r="D859" s="11"/>
      <c r="E859" s="38"/>
      <c r="F859" s="38"/>
      <c r="G859" s="39"/>
      <c r="H859" s="39"/>
      <c r="I859" s="39"/>
      <c r="J859" s="39"/>
    </row>
    <row r="860" spans="1:10" ht="15.75" customHeight="1" x14ac:dyDescent="0.25">
      <c r="A860" s="11"/>
      <c r="B860" s="11"/>
      <c r="D860" s="11"/>
      <c r="E860" s="38"/>
      <c r="F860" s="38"/>
      <c r="G860" s="39"/>
      <c r="H860" s="39"/>
      <c r="I860" s="39"/>
      <c r="J860" s="39"/>
    </row>
    <row r="861" spans="1:10" ht="15.75" customHeight="1" x14ac:dyDescent="0.25">
      <c r="A861" s="11"/>
      <c r="B861" s="11"/>
      <c r="D861" s="11"/>
      <c r="E861" s="38"/>
      <c r="F861" s="38"/>
      <c r="G861" s="39"/>
      <c r="H861" s="39"/>
      <c r="I861" s="39"/>
      <c r="J861" s="39"/>
    </row>
    <row r="862" spans="1:10" ht="15.75" customHeight="1" x14ac:dyDescent="0.25">
      <c r="A862" s="11"/>
      <c r="B862" s="11"/>
      <c r="D862" s="11"/>
      <c r="E862" s="38"/>
      <c r="F862" s="38"/>
      <c r="G862" s="39"/>
      <c r="H862" s="39"/>
      <c r="I862" s="39"/>
      <c r="J862" s="39"/>
    </row>
    <row r="863" spans="1:10" ht="15.75" customHeight="1" x14ac:dyDescent="0.25">
      <c r="A863" s="11"/>
      <c r="B863" s="11"/>
      <c r="D863" s="11"/>
      <c r="E863" s="38"/>
      <c r="F863" s="38"/>
      <c r="G863" s="39"/>
      <c r="H863" s="39"/>
      <c r="I863" s="39"/>
      <c r="J863" s="39"/>
    </row>
    <row r="864" spans="1:10" ht="15.75" customHeight="1" x14ac:dyDescent="0.25">
      <c r="A864" s="11"/>
      <c r="B864" s="11"/>
      <c r="D864" s="11"/>
      <c r="E864" s="38"/>
      <c r="F864" s="38"/>
      <c r="G864" s="39"/>
      <c r="H864" s="39"/>
      <c r="I864" s="39"/>
      <c r="J864" s="39"/>
    </row>
    <row r="865" spans="1:10" ht="15.75" customHeight="1" x14ac:dyDescent="0.25">
      <c r="A865" s="11"/>
      <c r="B865" s="11"/>
      <c r="D865" s="11"/>
      <c r="E865" s="38"/>
      <c r="F865" s="38"/>
      <c r="G865" s="39"/>
      <c r="H865" s="39"/>
      <c r="I865" s="39"/>
      <c r="J865" s="39"/>
    </row>
    <row r="866" spans="1:10" ht="15.75" customHeight="1" x14ac:dyDescent="0.25">
      <c r="A866" s="11"/>
      <c r="B866" s="11"/>
      <c r="D866" s="11"/>
      <c r="E866" s="38"/>
      <c r="F866" s="38"/>
      <c r="G866" s="39"/>
      <c r="H866" s="39"/>
      <c r="I866" s="39"/>
      <c r="J866" s="39"/>
    </row>
    <row r="867" spans="1:10" ht="15.75" customHeight="1" x14ac:dyDescent="0.25">
      <c r="A867" s="11"/>
      <c r="B867" s="11"/>
      <c r="D867" s="11"/>
      <c r="E867" s="38"/>
      <c r="F867" s="38"/>
      <c r="G867" s="39"/>
      <c r="H867" s="39"/>
      <c r="I867" s="39"/>
      <c r="J867" s="39"/>
    </row>
    <row r="868" spans="1:10" ht="15.75" customHeight="1" x14ac:dyDescent="0.25">
      <c r="A868" s="11"/>
      <c r="B868" s="11"/>
      <c r="D868" s="11"/>
      <c r="E868" s="38"/>
      <c r="F868" s="38"/>
      <c r="G868" s="39"/>
      <c r="H868" s="39"/>
      <c r="I868" s="39"/>
      <c r="J868" s="39"/>
    </row>
    <row r="869" spans="1:10" ht="15.75" customHeight="1" x14ac:dyDescent="0.25">
      <c r="A869" s="11"/>
      <c r="B869" s="11"/>
      <c r="D869" s="11"/>
      <c r="E869" s="38"/>
      <c r="F869" s="38"/>
      <c r="G869" s="39"/>
      <c r="H869" s="39"/>
      <c r="I869" s="39"/>
      <c r="J869" s="39"/>
    </row>
    <row r="870" spans="1:10" ht="15.75" customHeight="1" x14ac:dyDescent="0.25">
      <c r="A870" s="11"/>
      <c r="B870" s="11"/>
      <c r="D870" s="11"/>
      <c r="E870" s="38"/>
      <c r="F870" s="38"/>
      <c r="G870" s="39"/>
      <c r="H870" s="39"/>
      <c r="I870" s="39"/>
      <c r="J870" s="39"/>
    </row>
    <row r="871" spans="1:10" ht="15.75" customHeight="1" x14ac:dyDescent="0.25">
      <c r="A871" s="11"/>
      <c r="B871" s="11"/>
      <c r="D871" s="11"/>
      <c r="E871" s="38"/>
      <c r="F871" s="38"/>
      <c r="G871" s="39"/>
      <c r="H871" s="39"/>
      <c r="I871" s="39"/>
      <c r="J871" s="39"/>
    </row>
    <row r="872" spans="1:10" ht="15.75" customHeight="1" x14ac:dyDescent="0.25">
      <c r="A872" s="11"/>
      <c r="B872" s="11"/>
      <c r="D872" s="11"/>
      <c r="E872" s="38"/>
      <c r="F872" s="38"/>
      <c r="G872" s="39"/>
      <c r="H872" s="39"/>
      <c r="I872" s="39"/>
      <c r="J872" s="39"/>
    </row>
    <row r="873" spans="1:10" ht="15.75" customHeight="1" x14ac:dyDescent="0.25">
      <c r="A873" s="11"/>
      <c r="B873" s="11"/>
      <c r="D873" s="11"/>
      <c r="E873" s="38"/>
      <c r="F873" s="38"/>
      <c r="G873" s="39"/>
      <c r="H873" s="39"/>
      <c r="I873" s="39"/>
      <c r="J873" s="39"/>
    </row>
    <row r="874" spans="1:10" ht="15.75" customHeight="1" x14ac:dyDescent="0.25">
      <c r="A874" s="11"/>
      <c r="B874" s="11"/>
      <c r="D874" s="11"/>
      <c r="E874" s="38"/>
      <c r="F874" s="38"/>
      <c r="G874" s="39"/>
      <c r="H874" s="39"/>
      <c r="I874" s="39"/>
      <c r="J874" s="39"/>
    </row>
    <row r="875" spans="1:10" ht="15.75" customHeight="1" x14ac:dyDescent="0.25">
      <c r="A875" s="11"/>
      <c r="B875" s="11"/>
      <c r="D875" s="11"/>
      <c r="E875" s="38"/>
      <c r="F875" s="38"/>
      <c r="G875" s="39"/>
      <c r="H875" s="39"/>
      <c r="I875" s="39"/>
      <c r="J875" s="39"/>
    </row>
    <row r="876" spans="1:10" ht="15.75" customHeight="1" x14ac:dyDescent="0.25">
      <c r="A876" s="11"/>
      <c r="B876" s="11"/>
      <c r="D876" s="11"/>
      <c r="E876" s="38"/>
      <c r="F876" s="38"/>
      <c r="G876" s="39"/>
      <c r="H876" s="39"/>
      <c r="I876" s="39"/>
      <c r="J876" s="39"/>
    </row>
    <row r="877" spans="1:10" ht="15.75" customHeight="1" x14ac:dyDescent="0.25">
      <c r="A877" s="11"/>
      <c r="B877" s="11"/>
      <c r="D877" s="11"/>
      <c r="E877" s="38"/>
      <c r="F877" s="38"/>
      <c r="G877" s="39"/>
      <c r="H877" s="39"/>
      <c r="I877" s="39"/>
      <c r="J877" s="39"/>
    </row>
    <row r="878" spans="1:10" ht="15.75" customHeight="1" x14ac:dyDescent="0.25">
      <c r="A878" s="11"/>
      <c r="B878" s="11"/>
      <c r="D878" s="11"/>
      <c r="E878" s="38"/>
      <c r="F878" s="38"/>
      <c r="G878" s="39"/>
      <c r="H878" s="39"/>
      <c r="I878" s="39"/>
      <c r="J878" s="39"/>
    </row>
    <row r="879" spans="1:10" ht="15.75" customHeight="1" x14ac:dyDescent="0.25">
      <c r="A879" s="11"/>
      <c r="B879" s="11"/>
      <c r="D879" s="11"/>
      <c r="E879" s="38"/>
      <c r="F879" s="38"/>
      <c r="G879" s="39"/>
      <c r="H879" s="39"/>
      <c r="I879" s="39"/>
      <c r="J879" s="39"/>
    </row>
    <row r="880" spans="1:10" ht="15.75" customHeight="1" x14ac:dyDescent="0.25">
      <c r="A880" s="11"/>
      <c r="B880" s="11"/>
      <c r="D880" s="11"/>
      <c r="E880" s="38"/>
      <c r="F880" s="38"/>
      <c r="G880" s="39"/>
      <c r="H880" s="39"/>
      <c r="I880" s="39"/>
      <c r="J880" s="39"/>
    </row>
    <row r="881" spans="1:10" ht="15.75" customHeight="1" x14ac:dyDescent="0.25">
      <c r="A881" s="11"/>
      <c r="B881" s="11"/>
      <c r="D881" s="11"/>
      <c r="E881" s="38"/>
      <c r="F881" s="38"/>
      <c r="G881" s="39"/>
      <c r="H881" s="39"/>
      <c r="I881" s="39"/>
      <c r="J881" s="39"/>
    </row>
    <row r="882" spans="1:10" ht="15.75" customHeight="1" x14ac:dyDescent="0.25">
      <c r="A882" s="11"/>
      <c r="B882" s="11"/>
      <c r="D882" s="11"/>
      <c r="E882" s="38"/>
      <c r="F882" s="38"/>
      <c r="G882" s="39"/>
      <c r="H882" s="39"/>
      <c r="I882" s="39"/>
      <c r="J882" s="39"/>
    </row>
    <row r="883" spans="1:10" ht="15.75" customHeight="1" x14ac:dyDescent="0.25">
      <c r="A883" s="11"/>
      <c r="B883" s="11"/>
      <c r="D883" s="11"/>
      <c r="E883" s="38"/>
      <c r="F883" s="38"/>
      <c r="G883" s="39"/>
      <c r="H883" s="39"/>
      <c r="I883" s="39"/>
      <c r="J883" s="39"/>
    </row>
    <row r="884" spans="1:10" ht="15.75" customHeight="1" x14ac:dyDescent="0.25">
      <c r="A884" s="11"/>
      <c r="B884" s="11"/>
      <c r="D884" s="11"/>
      <c r="E884" s="38"/>
      <c r="F884" s="38"/>
      <c r="G884" s="39"/>
      <c r="H884" s="39"/>
      <c r="I884" s="39"/>
      <c r="J884" s="39"/>
    </row>
    <row r="885" spans="1:10" ht="15.75" customHeight="1" x14ac:dyDescent="0.25">
      <c r="A885" s="11"/>
      <c r="B885" s="11"/>
      <c r="D885" s="11"/>
      <c r="E885" s="38"/>
      <c r="F885" s="38"/>
      <c r="G885" s="39"/>
      <c r="H885" s="39"/>
      <c r="I885" s="39"/>
      <c r="J885" s="39"/>
    </row>
    <row r="886" spans="1:10" ht="15.75" customHeight="1" x14ac:dyDescent="0.25">
      <c r="A886" s="11"/>
      <c r="B886" s="11"/>
      <c r="D886" s="11"/>
      <c r="E886" s="38"/>
      <c r="F886" s="38"/>
      <c r="G886" s="39"/>
      <c r="H886" s="39"/>
      <c r="I886" s="39"/>
      <c r="J886" s="39"/>
    </row>
    <row r="887" spans="1:10" ht="15.75" customHeight="1" x14ac:dyDescent="0.25">
      <c r="A887" s="11"/>
      <c r="B887" s="11"/>
      <c r="D887" s="11"/>
      <c r="E887" s="38"/>
      <c r="F887" s="38"/>
      <c r="G887" s="39"/>
      <c r="H887" s="39"/>
      <c r="I887" s="39"/>
      <c r="J887" s="39"/>
    </row>
    <row r="888" spans="1:10" ht="15.75" customHeight="1" x14ac:dyDescent="0.25">
      <c r="A888" s="11"/>
      <c r="B888" s="11"/>
      <c r="D888" s="11"/>
      <c r="E888" s="38"/>
      <c r="F888" s="38"/>
      <c r="G888" s="39"/>
      <c r="H888" s="39"/>
      <c r="I888" s="39"/>
      <c r="J888" s="39"/>
    </row>
    <row r="889" spans="1:10" ht="15.75" customHeight="1" x14ac:dyDescent="0.25">
      <c r="A889" s="11"/>
      <c r="B889" s="11"/>
      <c r="D889" s="11"/>
      <c r="E889" s="38"/>
      <c r="F889" s="38"/>
      <c r="G889" s="39"/>
      <c r="H889" s="39"/>
      <c r="I889" s="39"/>
      <c r="J889" s="39"/>
    </row>
    <row r="890" spans="1:10" ht="15.75" customHeight="1" x14ac:dyDescent="0.25">
      <c r="A890" s="11"/>
      <c r="B890" s="11"/>
      <c r="D890" s="11"/>
      <c r="E890" s="38"/>
      <c r="F890" s="38"/>
      <c r="G890" s="39"/>
      <c r="H890" s="39"/>
      <c r="I890" s="39"/>
      <c r="J890" s="39"/>
    </row>
    <row r="891" spans="1:10" ht="15.75" customHeight="1" x14ac:dyDescent="0.25">
      <c r="A891" s="11"/>
      <c r="B891" s="11"/>
      <c r="D891" s="11"/>
      <c r="E891" s="38"/>
      <c r="F891" s="38"/>
      <c r="G891" s="39"/>
      <c r="H891" s="39"/>
      <c r="I891" s="39"/>
      <c r="J891" s="39"/>
    </row>
    <row r="892" spans="1:10" ht="15.75" customHeight="1" x14ac:dyDescent="0.25">
      <c r="A892" s="11"/>
      <c r="B892" s="11"/>
      <c r="D892" s="11"/>
      <c r="E892" s="38"/>
      <c r="F892" s="38"/>
      <c r="G892" s="39"/>
      <c r="H892" s="39"/>
      <c r="I892" s="39"/>
      <c r="J892" s="39"/>
    </row>
    <row r="893" spans="1:10" ht="15.75" customHeight="1" x14ac:dyDescent="0.25">
      <c r="A893" s="11"/>
      <c r="B893" s="11"/>
      <c r="D893" s="11"/>
      <c r="E893" s="38"/>
      <c r="F893" s="38"/>
      <c r="G893" s="39"/>
      <c r="H893" s="39"/>
      <c r="I893" s="39"/>
      <c r="J893" s="39"/>
    </row>
    <row r="894" spans="1:10" ht="15.75" customHeight="1" x14ac:dyDescent="0.25">
      <c r="A894" s="11"/>
      <c r="B894" s="11"/>
      <c r="D894" s="11"/>
      <c r="E894" s="38"/>
      <c r="F894" s="38"/>
      <c r="G894" s="39"/>
      <c r="H894" s="39"/>
      <c r="I894" s="39"/>
      <c r="J894" s="39"/>
    </row>
    <row r="895" spans="1:10" ht="15.75" customHeight="1" x14ac:dyDescent="0.25">
      <c r="A895" s="11"/>
      <c r="B895" s="11"/>
      <c r="D895" s="11"/>
      <c r="E895" s="38"/>
      <c r="F895" s="38"/>
      <c r="G895" s="39"/>
      <c r="H895" s="39"/>
      <c r="I895" s="39"/>
      <c r="J895" s="39"/>
    </row>
    <row r="896" spans="1:10" ht="15.75" customHeight="1" x14ac:dyDescent="0.25">
      <c r="A896" s="11"/>
      <c r="B896" s="11"/>
      <c r="D896" s="11"/>
      <c r="E896" s="38"/>
      <c r="F896" s="38"/>
      <c r="G896" s="39"/>
      <c r="H896" s="39"/>
      <c r="I896" s="39"/>
      <c r="J896" s="39"/>
    </row>
    <row r="897" spans="1:10" ht="15.75" customHeight="1" x14ac:dyDescent="0.25">
      <c r="A897" s="11"/>
      <c r="B897" s="11"/>
      <c r="D897" s="11"/>
      <c r="E897" s="38"/>
      <c r="F897" s="38"/>
      <c r="G897" s="39"/>
      <c r="H897" s="39"/>
      <c r="I897" s="39"/>
      <c r="J897" s="39"/>
    </row>
    <row r="898" spans="1:10" ht="15.75" customHeight="1" x14ac:dyDescent="0.25">
      <c r="A898" s="11"/>
      <c r="B898" s="11"/>
      <c r="D898" s="11"/>
      <c r="E898" s="38"/>
      <c r="F898" s="38"/>
      <c r="G898" s="39"/>
      <c r="H898" s="39"/>
      <c r="I898" s="39"/>
      <c r="J898" s="39"/>
    </row>
    <row r="899" spans="1:10" ht="15.75" customHeight="1" x14ac:dyDescent="0.25">
      <c r="A899" s="11"/>
      <c r="B899" s="11"/>
      <c r="D899" s="11"/>
      <c r="E899" s="38"/>
      <c r="F899" s="38"/>
      <c r="G899" s="39"/>
      <c r="H899" s="39"/>
      <c r="I899" s="39"/>
      <c r="J899" s="39"/>
    </row>
    <row r="900" spans="1:10" ht="15.75" customHeight="1" x14ac:dyDescent="0.25">
      <c r="A900" s="11"/>
      <c r="B900" s="11"/>
      <c r="D900" s="11"/>
      <c r="E900" s="38"/>
      <c r="F900" s="38"/>
      <c r="G900" s="39"/>
      <c r="H900" s="39"/>
      <c r="I900" s="39"/>
      <c r="J900" s="39"/>
    </row>
    <row r="901" spans="1:10" ht="15.75" customHeight="1" x14ac:dyDescent="0.25">
      <c r="A901" s="11"/>
      <c r="B901" s="11"/>
      <c r="D901" s="11"/>
      <c r="E901" s="38"/>
      <c r="F901" s="38"/>
      <c r="G901" s="39"/>
      <c r="H901" s="39"/>
      <c r="I901" s="39"/>
      <c r="J901" s="39"/>
    </row>
    <row r="902" spans="1:10" ht="15.75" customHeight="1" x14ac:dyDescent="0.25">
      <c r="A902" s="11"/>
      <c r="B902" s="11"/>
      <c r="D902" s="11"/>
      <c r="E902" s="38"/>
      <c r="F902" s="38"/>
      <c r="G902" s="39"/>
      <c r="H902" s="39"/>
      <c r="I902" s="39"/>
      <c r="J902" s="39"/>
    </row>
    <row r="903" spans="1:10" ht="15.75" customHeight="1" x14ac:dyDescent="0.25">
      <c r="A903" s="11"/>
      <c r="B903" s="11"/>
      <c r="D903" s="11"/>
      <c r="E903" s="38"/>
      <c r="F903" s="38"/>
      <c r="G903" s="39"/>
      <c r="H903" s="39"/>
      <c r="I903" s="39"/>
      <c r="J903" s="39"/>
    </row>
    <row r="904" spans="1:10" ht="15.75" customHeight="1" x14ac:dyDescent="0.25">
      <c r="A904" s="11"/>
      <c r="B904" s="11"/>
      <c r="D904" s="11"/>
      <c r="E904" s="38"/>
      <c r="F904" s="38"/>
      <c r="G904" s="39"/>
      <c r="H904" s="39"/>
      <c r="I904" s="39"/>
      <c r="J904" s="39"/>
    </row>
    <row r="905" spans="1:10" ht="15.75" customHeight="1" x14ac:dyDescent="0.25">
      <c r="A905" s="11"/>
      <c r="B905" s="11"/>
      <c r="D905" s="11"/>
      <c r="E905" s="38"/>
      <c r="F905" s="38"/>
      <c r="G905" s="39"/>
      <c r="H905" s="39"/>
      <c r="I905" s="39"/>
      <c r="J905" s="39"/>
    </row>
    <row r="906" spans="1:10" ht="15.75" customHeight="1" x14ac:dyDescent="0.25">
      <c r="A906" s="11"/>
      <c r="B906" s="11"/>
      <c r="D906" s="11"/>
      <c r="E906" s="38"/>
      <c r="F906" s="38"/>
      <c r="G906" s="39"/>
      <c r="H906" s="39"/>
      <c r="I906" s="39"/>
      <c r="J906" s="39"/>
    </row>
    <row r="907" spans="1:10" ht="15.75" customHeight="1" x14ac:dyDescent="0.25">
      <c r="A907" s="11"/>
      <c r="B907" s="11"/>
      <c r="D907" s="11"/>
      <c r="E907" s="38"/>
      <c r="F907" s="38"/>
      <c r="G907" s="39"/>
      <c r="H907" s="39"/>
      <c r="I907" s="39"/>
      <c r="J907" s="39"/>
    </row>
    <row r="908" spans="1:10" ht="15.75" customHeight="1" x14ac:dyDescent="0.25">
      <c r="A908" s="11"/>
      <c r="B908" s="11"/>
      <c r="D908" s="11"/>
      <c r="E908" s="38"/>
      <c r="F908" s="38"/>
      <c r="G908" s="39"/>
      <c r="H908" s="39"/>
      <c r="I908" s="39"/>
      <c r="J908" s="39"/>
    </row>
    <row r="909" spans="1:10" ht="15.75" customHeight="1" x14ac:dyDescent="0.25">
      <c r="A909" s="11"/>
      <c r="B909" s="11"/>
      <c r="D909" s="11"/>
      <c r="E909" s="38"/>
      <c r="F909" s="38"/>
      <c r="G909" s="39"/>
      <c r="H909" s="39"/>
      <c r="I909" s="39"/>
      <c r="J909" s="39"/>
    </row>
    <row r="910" spans="1:10" ht="15.75" customHeight="1" x14ac:dyDescent="0.25">
      <c r="A910" s="11"/>
      <c r="B910" s="11"/>
      <c r="D910" s="11"/>
      <c r="E910" s="38"/>
      <c r="F910" s="38"/>
      <c r="G910" s="39"/>
      <c r="H910" s="39"/>
      <c r="I910" s="39"/>
      <c r="J910" s="39"/>
    </row>
    <row r="911" spans="1:10" ht="15.75" customHeight="1" x14ac:dyDescent="0.25">
      <c r="A911" s="11"/>
      <c r="B911" s="11"/>
      <c r="D911" s="11"/>
      <c r="E911" s="38"/>
      <c r="F911" s="38"/>
      <c r="G911" s="39"/>
      <c r="H911" s="39"/>
      <c r="I911" s="39"/>
      <c r="J911" s="39"/>
    </row>
    <row r="912" spans="1:10" ht="15.75" customHeight="1" x14ac:dyDescent="0.25">
      <c r="A912" s="11"/>
      <c r="B912" s="11"/>
      <c r="D912" s="11"/>
      <c r="E912" s="38"/>
      <c r="F912" s="38"/>
      <c r="G912" s="39"/>
      <c r="H912" s="39"/>
      <c r="I912" s="39"/>
      <c r="J912" s="39"/>
    </row>
    <row r="913" spans="1:10" ht="15.75" customHeight="1" x14ac:dyDescent="0.25">
      <c r="A913" s="11"/>
      <c r="B913" s="11"/>
      <c r="D913" s="11"/>
      <c r="E913" s="38"/>
      <c r="F913" s="38"/>
      <c r="G913" s="39"/>
      <c r="H913" s="39"/>
      <c r="I913" s="39"/>
      <c r="J913" s="39"/>
    </row>
    <row r="914" spans="1:10" ht="15.75" customHeight="1" x14ac:dyDescent="0.25">
      <c r="A914" s="11"/>
      <c r="B914" s="11"/>
      <c r="D914" s="11"/>
      <c r="E914" s="38"/>
      <c r="F914" s="38"/>
      <c r="G914" s="39"/>
      <c r="H914" s="39"/>
      <c r="I914" s="39"/>
      <c r="J914" s="39"/>
    </row>
    <row r="915" spans="1:10" ht="15.75" customHeight="1" x14ac:dyDescent="0.25">
      <c r="A915" s="11"/>
      <c r="B915" s="11"/>
      <c r="D915" s="11"/>
      <c r="E915" s="38"/>
      <c r="F915" s="38"/>
      <c r="G915" s="39"/>
      <c r="H915" s="39"/>
      <c r="I915" s="39"/>
      <c r="J915" s="39"/>
    </row>
    <row r="916" spans="1:10" ht="15.75" customHeight="1" x14ac:dyDescent="0.25">
      <c r="A916" s="11"/>
      <c r="B916" s="11"/>
      <c r="D916" s="11"/>
      <c r="E916" s="38"/>
      <c r="F916" s="38"/>
      <c r="G916" s="39"/>
      <c r="H916" s="39"/>
      <c r="I916" s="39"/>
      <c r="J916" s="39"/>
    </row>
    <row r="917" spans="1:10" ht="15.75" customHeight="1" x14ac:dyDescent="0.25">
      <c r="A917" s="11"/>
      <c r="B917" s="11"/>
      <c r="D917" s="11"/>
      <c r="E917" s="38"/>
      <c r="F917" s="38"/>
      <c r="G917" s="39"/>
      <c r="H917" s="39"/>
      <c r="I917" s="39"/>
      <c r="J917" s="39"/>
    </row>
    <row r="918" spans="1:10" ht="15.75" customHeight="1" x14ac:dyDescent="0.25">
      <c r="A918" s="11"/>
      <c r="B918" s="11"/>
      <c r="D918" s="11"/>
      <c r="E918" s="38"/>
      <c r="F918" s="38"/>
      <c r="G918" s="39"/>
      <c r="H918" s="39"/>
      <c r="I918" s="39"/>
      <c r="J918" s="39"/>
    </row>
    <row r="919" spans="1:10" ht="15.75" customHeight="1" x14ac:dyDescent="0.25">
      <c r="A919" s="11"/>
      <c r="B919" s="11"/>
      <c r="D919" s="11"/>
      <c r="E919" s="38"/>
      <c r="F919" s="38"/>
      <c r="G919" s="39"/>
      <c r="H919" s="39"/>
      <c r="I919" s="39"/>
      <c r="J919" s="39"/>
    </row>
    <row r="920" spans="1:10" ht="15.75" customHeight="1" x14ac:dyDescent="0.25">
      <c r="A920" s="11"/>
      <c r="B920" s="11"/>
      <c r="D920" s="11"/>
      <c r="E920" s="38"/>
      <c r="F920" s="38"/>
      <c r="G920" s="39"/>
      <c r="H920" s="39"/>
      <c r="I920" s="39"/>
      <c r="J920" s="39"/>
    </row>
    <row r="921" spans="1:10" ht="15.75" customHeight="1" x14ac:dyDescent="0.25">
      <c r="A921" s="11"/>
      <c r="B921" s="11"/>
      <c r="D921" s="11"/>
      <c r="E921" s="38"/>
      <c r="F921" s="38"/>
      <c r="G921" s="39"/>
      <c r="H921" s="39"/>
      <c r="I921" s="39"/>
      <c r="J921" s="39"/>
    </row>
    <row r="922" spans="1:10" ht="15.75" customHeight="1" x14ac:dyDescent="0.25">
      <c r="A922" s="11"/>
      <c r="B922" s="11"/>
      <c r="D922" s="11"/>
      <c r="E922" s="38"/>
      <c r="F922" s="38"/>
      <c r="G922" s="39"/>
      <c r="H922" s="39"/>
      <c r="I922" s="39"/>
      <c r="J922" s="39"/>
    </row>
    <row r="923" spans="1:10" ht="15.75" customHeight="1" x14ac:dyDescent="0.25">
      <c r="A923" s="11"/>
      <c r="B923" s="11"/>
      <c r="D923" s="11"/>
      <c r="E923" s="38"/>
      <c r="F923" s="38"/>
      <c r="G923" s="39"/>
      <c r="H923" s="39"/>
      <c r="I923" s="39"/>
      <c r="J923" s="39"/>
    </row>
    <row r="924" spans="1:10" ht="15.75" customHeight="1" x14ac:dyDescent="0.25">
      <c r="A924" s="11"/>
      <c r="B924" s="11"/>
      <c r="D924" s="11"/>
      <c r="E924" s="38"/>
      <c r="F924" s="38"/>
      <c r="G924" s="39"/>
      <c r="H924" s="39"/>
      <c r="I924" s="39"/>
      <c r="J924" s="39"/>
    </row>
    <row r="925" spans="1:10" ht="15.75" customHeight="1" x14ac:dyDescent="0.25">
      <c r="A925" s="11"/>
      <c r="B925" s="11"/>
      <c r="D925" s="11"/>
      <c r="E925" s="38"/>
      <c r="F925" s="38"/>
      <c r="G925" s="39"/>
      <c r="H925" s="39"/>
      <c r="I925" s="39"/>
      <c r="J925" s="39"/>
    </row>
    <row r="926" spans="1:10" ht="15.75" customHeight="1" x14ac:dyDescent="0.25">
      <c r="A926" s="11"/>
      <c r="B926" s="11"/>
      <c r="D926" s="11"/>
      <c r="E926" s="38"/>
      <c r="F926" s="38"/>
      <c r="G926" s="39"/>
      <c r="H926" s="39"/>
      <c r="I926" s="39"/>
      <c r="J926" s="39"/>
    </row>
    <row r="927" spans="1:10" ht="15.75" customHeight="1" x14ac:dyDescent="0.25">
      <c r="A927" s="11"/>
      <c r="B927" s="11"/>
      <c r="D927" s="11"/>
      <c r="E927" s="38"/>
      <c r="F927" s="38"/>
      <c r="G927" s="39"/>
      <c r="H927" s="39"/>
      <c r="I927" s="39"/>
      <c r="J927" s="39"/>
    </row>
    <row r="928" spans="1:10" ht="15.75" customHeight="1" x14ac:dyDescent="0.25">
      <c r="A928" s="11"/>
      <c r="B928" s="11"/>
      <c r="D928" s="11"/>
      <c r="E928" s="38"/>
      <c r="F928" s="38"/>
      <c r="G928" s="39"/>
      <c r="H928" s="39"/>
      <c r="I928" s="39"/>
      <c r="J928" s="39"/>
    </row>
    <row r="929" spans="1:10" ht="15.75" customHeight="1" x14ac:dyDescent="0.25">
      <c r="A929" s="11"/>
      <c r="B929" s="11"/>
      <c r="D929" s="11"/>
      <c r="E929" s="38"/>
      <c r="F929" s="38"/>
      <c r="G929" s="39"/>
      <c r="H929" s="39"/>
      <c r="I929" s="39"/>
      <c r="J929" s="39"/>
    </row>
    <row r="930" spans="1:10" ht="15.75" customHeight="1" x14ac:dyDescent="0.25">
      <c r="A930" s="11"/>
      <c r="B930" s="11"/>
      <c r="D930" s="11"/>
      <c r="E930" s="38"/>
      <c r="F930" s="38"/>
      <c r="G930" s="39"/>
      <c r="H930" s="39"/>
      <c r="I930" s="39"/>
      <c r="J930" s="39"/>
    </row>
    <row r="931" spans="1:10" ht="15.75" customHeight="1" x14ac:dyDescent="0.25">
      <c r="A931" s="11"/>
      <c r="B931" s="11"/>
      <c r="D931" s="11"/>
      <c r="E931" s="38"/>
      <c r="F931" s="38"/>
      <c r="G931" s="39"/>
      <c r="H931" s="39"/>
      <c r="I931" s="39"/>
      <c r="J931" s="39"/>
    </row>
    <row r="932" spans="1:10" ht="15.75" customHeight="1" x14ac:dyDescent="0.25">
      <c r="A932" s="11"/>
      <c r="B932" s="11"/>
      <c r="D932" s="11"/>
      <c r="E932" s="38"/>
      <c r="F932" s="38"/>
      <c r="G932" s="39"/>
      <c r="H932" s="39"/>
      <c r="I932" s="39"/>
      <c r="J932" s="39"/>
    </row>
    <row r="933" spans="1:10" ht="15.75" customHeight="1" x14ac:dyDescent="0.25">
      <c r="A933" s="11"/>
      <c r="B933" s="11"/>
      <c r="D933" s="11"/>
      <c r="E933" s="38"/>
      <c r="F933" s="38"/>
      <c r="G933" s="39"/>
      <c r="H933" s="39"/>
      <c r="I933" s="39"/>
      <c r="J933" s="39"/>
    </row>
    <row r="934" spans="1:10" ht="15.75" customHeight="1" x14ac:dyDescent="0.25">
      <c r="A934" s="11"/>
      <c r="B934" s="11"/>
      <c r="D934" s="11"/>
      <c r="E934" s="38"/>
      <c r="F934" s="38"/>
      <c r="G934" s="39"/>
      <c r="H934" s="39"/>
      <c r="I934" s="39"/>
      <c r="J934" s="39"/>
    </row>
    <row r="935" spans="1:10" ht="15.75" customHeight="1" x14ac:dyDescent="0.25">
      <c r="A935" s="11"/>
      <c r="B935" s="11"/>
      <c r="D935" s="11"/>
      <c r="E935" s="38"/>
      <c r="F935" s="38"/>
      <c r="G935" s="39"/>
      <c r="H935" s="39"/>
      <c r="I935" s="39"/>
      <c r="J935" s="39"/>
    </row>
    <row r="936" spans="1:10" ht="15.75" customHeight="1" x14ac:dyDescent="0.25">
      <c r="A936" s="11"/>
      <c r="B936" s="11"/>
      <c r="D936" s="11"/>
      <c r="E936" s="38"/>
      <c r="F936" s="38"/>
      <c r="G936" s="39"/>
      <c r="H936" s="39"/>
      <c r="I936" s="39"/>
      <c r="J936" s="39"/>
    </row>
    <row r="937" spans="1:10" ht="15.75" customHeight="1" x14ac:dyDescent="0.25">
      <c r="A937" s="11"/>
      <c r="B937" s="11"/>
      <c r="D937" s="11"/>
      <c r="E937" s="38"/>
      <c r="F937" s="38"/>
      <c r="G937" s="39"/>
      <c r="H937" s="39"/>
      <c r="I937" s="39"/>
      <c r="J937" s="39"/>
    </row>
    <row r="938" spans="1:10" ht="15.75" customHeight="1" x14ac:dyDescent="0.25">
      <c r="A938" s="11"/>
      <c r="B938" s="11"/>
      <c r="D938" s="11"/>
      <c r="E938" s="38"/>
      <c r="F938" s="38"/>
      <c r="G938" s="39"/>
      <c r="H938" s="39"/>
      <c r="I938" s="39"/>
      <c r="J938" s="39"/>
    </row>
    <row r="939" spans="1:10" ht="15.75" customHeight="1" x14ac:dyDescent="0.25">
      <c r="A939" s="11"/>
      <c r="B939" s="11"/>
      <c r="D939" s="11"/>
      <c r="E939" s="38"/>
      <c r="F939" s="38"/>
      <c r="G939" s="39"/>
      <c r="H939" s="39"/>
      <c r="I939" s="39"/>
      <c r="J939" s="39"/>
    </row>
    <row r="940" spans="1:10" ht="15.75" customHeight="1" x14ac:dyDescent="0.25">
      <c r="A940" s="11"/>
      <c r="B940" s="11"/>
      <c r="D940" s="11"/>
      <c r="E940" s="38"/>
      <c r="F940" s="38"/>
      <c r="G940" s="39"/>
      <c r="H940" s="39"/>
      <c r="I940" s="39"/>
      <c r="J940" s="39"/>
    </row>
    <row r="941" spans="1:10" ht="15.75" customHeight="1" x14ac:dyDescent="0.25">
      <c r="A941" s="11"/>
      <c r="B941" s="11"/>
      <c r="D941" s="11"/>
      <c r="E941" s="38"/>
      <c r="F941" s="38"/>
      <c r="G941" s="39"/>
      <c r="H941" s="39"/>
      <c r="I941" s="39"/>
      <c r="J941" s="39"/>
    </row>
    <row r="942" spans="1:10" ht="15.75" customHeight="1" x14ac:dyDescent="0.25">
      <c r="A942" s="11"/>
      <c r="B942" s="11"/>
      <c r="D942" s="11"/>
      <c r="E942" s="38"/>
      <c r="F942" s="38"/>
      <c r="G942" s="39"/>
      <c r="H942" s="39"/>
      <c r="I942" s="39"/>
      <c r="J942" s="39"/>
    </row>
    <row r="943" spans="1:10" ht="15.75" customHeight="1" x14ac:dyDescent="0.25">
      <c r="A943" s="11"/>
      <c r="B943" s="11"/>
      <c r="D943" s="11"/>
      <c r="E943" s="38"/>
      <c r="F943" s="38"/>
      <c r="G943" s="39"/>
      <c r="H943" s="39"/>
      <c r="I943" s="39"/>
      <c r="J943" s="39"/>
    </row>
    <row r="944" spans="1:10" ht="15.75" customHeight="1" x14ac:dyDescent="0.25">
      <c r="A944" s="11"/>
      <c r="B944" s="11"/>
      <c r="D944" s="11"/>
      <c r="E944" s="38"/>
      <c r="F944" s="38"/>
      <c r="G944" s="39"/>
      <c r="H944" s="39"/>
      <c r="I944" s="39"/>
      <c r="J944" s="39"/>
    </row>
    <row r="945" spans="1:10" ht="15.75" customHeight="1" x14ac:dyDescent="0.25">
      <c r="A945" s="11"/>
      <c r="B945" s="11"/>
      <c r="D945" s="11"/>
      <c r="E945" s="38"/>
      <c r="F945" s="38"/>
      <c r="G945" s="39"/>
      <c r="H945" s="39"/>
      <c r="I945" s="39"/>
      <c r="J945" s="39"/>
    </row>
    <row r="946" spans="1:10" ht="15.75" customHeight="1" x14ac:dyDescent="0.25">
      <c r="A946" s="11"/>
      <c r="B946" s="11"/>
      <c r="D946" s="11"/>
      <c r="E946" s="38"/>
      <c r="F946" s="38"/>
      <c r="G946" s="39"/>
      <c r="H946" s="39"/>
      <c r="I946" s="39"/>
      <c r="J946" s="39"/>
    </row>
    <row r="947" spans="1:10" ht="15.75" customHeight="1" x14ac:dyDescent="0.25">
      <c r="A947" s="11"/>
      <c r="B947" s="11"/>
      <c r="D947" s="11"/>
      <c r="E947" s="38"/>
      <c r="F947" s="38"/>
      <c r="G947" s="39"/>
      <c r="H947" s="39"/>
      <c r="I947" s="39"/>
      <c r="J947" s="39"/>
    </row>
    <row r="948" spans="1:10" ht="15.75" customHeight="1" x14ac:dyDescent="0.25">
      <c r="A948" s="11"/>
      <c r="B948" s="11"/>
      <c r="D948" s="11"/>
      <c r="E948" s="38"/>
      <c r="F948" s="38"/>
      <c r="G948" s="39"/>
      <c r="H948" s="39"/>
      <c r="I948" s="39"/>
      <c r="J948" s="39"/>
    </row>
    <row r="949" spans="1:10" ht="15.75" customHeight="1" x14ac:dyDescent="0.25">
      <c r="A949" s="11"/>
      <c r="B949" s="11"/>
      <c r="D949" s="11"/>
      <c r="E949" s="38"/>
      <c r="F949" s="38"/>
      <c r="G949" s="39"/>
      <c r="H949" s="39"/>
      <c r="I949" s="39"/>
      <c r="J949" s="39"/>
    </row>
    <row r="950" spans="1:10" ht="15.75" customHeight="1" x14ac:dyDescent="0.25">
      <c r="A950" s="11"/>
      <c r="B950" s="11"/>
      <c r="D950" s="11"/>
      <c r="E950" s="38"/>
      <c r="F950" s="38"/>
      <c r="G950" s="39"/>
      <c r="H950" s="39"/>
      <c r="I950" s="39"/>
      <c r="J950" s="39"/>
    </row>
    <row r="951" spans="1:10" ht="15.75" customHeight="1" x14ac:dyDescent="0.25">
      <c r="A951" s="11"/>
      <c r="B951" s="11"/>
      <c r="D951" s="11"/>
      <c r="E951" s="38"/>
      <c r="F951" s="38"/>
      <c r="G951" s="39"/>
      <c r="H951" s="39"/>
      <c r="I951" s="39"/>
      <c r="J951" s="39"/>
    </row>
    <row r="952" spans="1:10" ht="15.75" customHeight="1" x14ac:dyDescent="0.25">
      <c r="A952" s="11"/>
      <c r="B952" s="11"/>
      <c r="D952" s="11"/>
      <c r="E952" s="38"/>
      <c r="F952" s="38"/>
      <c r="G952" s="39"/>
      <c r="H952" s="39"/>
      <c r="I952" s="39"/>
      <c r="J952" s="39"/>
    </row>
    <row r="953" spans="1:10" ht="15.75" customHeight="1" x14ac:dyDescent="0.25">
      <c r="A953" s="11"/>
      <c r="B953" s="11"/>
      <c r="D953" s="11"/>
      <c r="E953" s="38"/>
      <c r="F953" s="38"/>
      <c r="G953" s="39"/>
      <c r="H953" s="39"/>
      <c r="I953" s="39"/>
      <c r="J953" s="39"/>
    </row>
    <row r="954" spans="1:10" ht="15.75" customHeight="1" x14ac:dyDescent="0.25">
      <c r="A954" s="11"/>
      <c r="B954" s="11"/>
      <c r="D954" s="11"/>
      <c r="E954" s="38"/>
      <c r="F954" s="38"/>
      <c r="G954" s="39"/>
      <c r="H954" s="39"/>
      <c r="I954" s="39"/>
      <c r="J954" s="39"/>
    </row>
    <row r="955" spans="1:10" ht="15.75" customHeight="1" x14ac:dyDescent="0.25">
      <c r="A955" s="11"/>
      <c r="B955" s="11"/>
      <c r="D955" s="11"/>
      <c r="E955" s="38"/>
      <c r="F955" s="38"/>
      <c r="G955" s="39"/>
      <c r="H955" s="39"/>
      <c r="I955" s="39"/>
      <c r="J955" s="39"/>
    </row>
    <row r="956" spans="1:10" ht="15.75" customHeight="1" x14ac:dyDescent="0.25">
      <c r="A956" s="11"/>
      <c r="B956" s="11"/>
      <c r="D956" s="11"/>
      <c r="E956" s="38"/>
      <c r="F956" s="38"/>
      <c r="G956" s="39"/>
      <c r="H956" s="39"/>
      <c r="I956" s="39"/>
      <c r="J956" s="39"/>
    </row>
    <row r="957" spans="1:10" ht="15.75" customHeight="1" x14ac:dyDescent="0.25">
      <c r="A957" s="11"/>
      <c r="B957" s="11"/>
      <c r="D957" s="11"/>
      <c r="E957" s="38"/>
      <c r="F957" s="38"/>
      <c r="G957" s="39"/>
      <c r="H957" s="39"/>
      <c r="I957" s="39"/>
      <c r="J957" s="39"/>
    </row>
    <row r="958" spans="1:10" ht="15.75" customHeight="1" x14ac:dyDescent="0.25">
      <c r="A958" s="11"/>
      <c r="B958" s="11"/>
      <c r="D958" s="11"/>
      <c r="E958" s="38"/>
      <c r="F958" s="38"/>
      <c r="G958" s="39"/>
      <c r="H958" s="39"/>
      <c r="I958" s="39"/>
      <c r="J958" s="39"/>
    </row>
    <row r="959" spans="1:10" ht="15.75" customHeight="1" x14ac:dyDescent="0.25">
      <c r="A959" s="11"/>
      <c r="B959" s="11"/>
      <c r="D959" s="11"/>
      <c r="E959" s="38"/>
      <c r="F959" s="38"/>
      <c r="G959" s="39"/>
      <c r="H959" s="39"/>
      <c r="I959" s="39"/>
      <c r="J959" s="39"/>
    </row>
    <row r="960" spans="1:10" ht="15.75" customHeight="1" x14ac:dyDescent="0.25">
      <c r="A960" s="11"/>
      <c r="B960" s="11"/>
      <c r="D960" s="11"/>
      <c r="E960" s="38"/>
      <c r="F960" s="38"/>
      <c r="G960" s="39"/>
      <c r="H960" s="39"/>
      <c r="I960" s="39"/>
      <c r="J960" s="39"/>
    </row>
    <row r="961" spans="1:10" ht="15.75" customHeight="1" x14ac:dyDescent="0.25">
      <c r="A961" s="11"/>
      <c r="B961" s="11"/>
      <c r="D961" s="11"/>
      <c r="E961" s="38"/>
      <c r="F961" s="38"/>
      <c r="G961" s="39"/>
      <c r="H961" s="39"/>
      <c r="I961" s="39"/>
      <c r="J961" s="39"/>
    </row>
    <row r="962" spans="1:10" ht="15.75" customHeight="1" x14ac:dyDescent="0.25">
      <c r="A962" s="11"/>
      <c r="B962" s="11"/>
      <c r="D962" s="11"/>
      <c r="E962" s="38"/>
      <c r="F962" s="38"/>
      <c r="G962" s="39"/>
      <c r="H962" s="39"/>
      <c r="I962" s="39"/>
      <c r="J962" s="39"/>
    </row>
    <row r="963" spans="1:10" ht="15.75" customHeight="1" x14ac:dyDescent="0.25">
      <c r="A963" s="11"/>
      <c r="B963" s="11"/>
      <c r="D963" s="11"/>
      <c r="E963" s="38"/>
      <c r="F963" s="38"/>
      <c r="G963" s="39"/>
      <c r="H963" s="39"/>
      <c r="I963" s="39"/>
      <c r="J963" s="39"/>
    </row>
    <row r="964" spans="1:10" ht="15.75" customHeight="1" x14ac:dyDescent="0.25">
      <c r="A964" s="11"/>
      <c r="B964" s="11"/>
      <c r="D964" s="11"/>
      <c r="E964" s="38"/>
      <c r="F964" s="38"/>
      <c r="G964" s="39"/>
      <c r="H964" s="39"/>
      <c r="I964" s="39"/>
      <c r="J964" s="39"/>
    </row>
    <row r="965" spans="1:10" ht="15.75" customHeight="1" x14ac:dyDescent="0.25">
      <c r="A965" s="11"/>
      <c r="B965" s="11"/>
      <c r="D965" s="11"/>
      <c r="E965" s="38"/>
      <c r="F965" s="38"/>
      <c r="G965" s="39"/>
      <c r="H965" s="39"/>
      <c r="I965" s="39"/>
      <c r="J965" s="39"/>
    </row>
    <row r="966" spans="1:10" ht="15.75" customHeight="1" x14ac:dyDescent="0.25">
      <c r="A966" s="11"/>
      <c r="B966" s="11"/>
      <c r="D966" s="11"/>
      <c r="E966" s="38"/>
      <c r="F966" s="38"/>
      <c r="G966" s="39"/>
      <c r="H966" s="39"/>
      <c r="I966" s="39"/>
      <c r="J966" s="39"/>
    </row>
    <row r="967" spans="1:10" ht="15.75" customHeight="1" x14ac:dyDescent="0.25">
      <c r="A967" s="11"/>
      <c r="B967" s="11"/>
      <c r="D967" s="11"/>
      <c r="E967" s="38"/>
      <c r="F967" s="38"/>
      <c r="G967" s="39"/>
      <c r="H967" s="39"/>
      <c r="I967" s="39"/>
      <c r="J967" s="39"/>
    </row>
    <row r="968" spans="1:10" ht="15.75" customHeight="1" x14ac:dyDescent="0.25">
      <c r="A968" s="11"/>
      <c r="B968" s="11"/>
      <c r="D968" s="11"/>
      <c r="E968" s="38"/>
      <c r="F968" s="38"/>
      <c r="G968" s="39"/>
      <c r="H968" s="39"/>
      <c r="I968" s="39"/>
      <c r="J968" s="39"/>
    </row>
    <row r="969" spans="1:10" ht="15.75" customHeight="1" x14ac:dyDescent="0.25">
      <c r="A969" s="11"/>
      <c r="B969" s="11"/>
      <c r="D969" s="11"/>
      <c r="E969" s="38"/>
      <c r="F969" s="38"/>
      <c r="G969" s="39"/>
      <c r="H969" s="39"/>
      <c r="I969" s="39"/>
      <c r="J969" s="39"/>
    </row>
    <row r="970" spans="1:10" ht="15.75" customHeight="1" x14ac:dyDescent="0.25">
      <c r="A970" s="11"/>
      <c r="B970" s="11"/>
      <c r="D970" s="11"/>
      <c r="E970" s="38"/>
      <c r="F970" s="38"/>
      <c r="G970" s="39"/>
      <c r="H970" s="39"/>
      <c r="I970" s="39"/>
      <c r="J970" s="39"/>
    </row>
    <row r="971" spans="1:10" ht="15.75" customHeight="1" x14ac:dyDescent="0.25">
      <c r="A971" s="11"/>
      <c r="B971" s="11"/>
      <c r="D971" s="11"/>
      <c r="E971" s="38"/>
      <c r="F971" s="38"/>
      <c r="G971" s="39"/>
      <c r="H971" s="39"/>
      <c r="I971" s="39"/>
      <c r="J971" s="39"/>
    </row>
    <row r="972" spans="1:10" ht="15.75" customHeight="1" x14ac:dyDescent="0.25">
      <c r="A972" s="11"/>
      <c r="B972" s="11"/>
      <c r="D972" s="11"/>
      <c r="E972" s="38"/>
      <c r="F972" s="38"/>
      <c r="G972" s="39"/>
      <c r="H972" s="39"/>
      <c r="I972" s="39"/>
      <c r="J972" s="39"/>
    </row>
    <row r="973" spans="1:10" ht="15.75" customHeight="1" x14ac:dyDescent="0.25">
      <c r="A973" s="11"/>
      <c r="B973" s="11"/>
      <c r="D973" s="11"/>
      <c r="E973" s="38"/>
      <c r="F973" s="38"/>
      <c r="G973" s="39"/>
      <c r="H973" s="39"/>
      <c r="I973" s="39"/>
      <c r="J973" s="39"/>
    </row>
    <row r="974" spans="1:10" ht="15.75" customHeight="1" x14ac:dyDescent="0.25">
      <c r="A974" s="11"/>
      <c r="B974" s="11"/>
      <c r="D974" s="11"/>
      <c r="E974" s="38"/>
      <c r="F974" s="38"/>
      <c r="G974" s="39"/>
      <c r="H974" s="39"/>
      <c r="I974" s="39"/>
      <c r="J974" s="39"/>
    </row>
    <row r="975" spans="1:10" ht="15.75" customHeight="1" x14ac:dyDescent="0.25">
      <c r="A975" s="11"/>
      <c r="B975" s="11"/>
      <c r="D975" s="11"/>
      <c r="E975" s="38"/>
      <c r="F975" s="38"/>
      <c r="G975" s="39"/>
      <c r="H975" s="39"/>
      <c r="I975" s="39"/>
      <c r="J975" s="39"/>
    </row>
    <row r="976" spans="1:10" ht="15.75" customHeight="1" x14ac:dyDescent="0.25">
      <c r="A976" s="11"/>
      <c r="B976" s="11"/>
      <c r="D976" s="11"/>
      <c r="E976" s="38"/>
      <c r="F976" s="38"/>
      <c r="G976" s="39"/>
      <c r="H976" s="39"/>
      <c r="I976" s="39"/>
      <c r="J976" s="39"/>
    </row>
    <row r="977" spans="1:10" ht="15.75" customHeight="1" x14ac:dyDescent="0.25">
      <c r="A977" s="11"/>
      <c r="B977" s="11"/>
      <c r="D977" s="11"/>
      <c r="E977" s="38"/>
      <c r="F977" s="38"/>
      <c r="G977" s="39"/>
      <c r="H977" s="39"/>
      <c r="I977" s="39"/>
      <c r="J977" s="39"/>
    </row>
    <row r="978" spans="1:10" ht="15.75" customHeight="1" x14ac:dyDescent="0.25">
      <c r="A978" s="11"/>
      <c r="B978" s="11"/>
      <c r="D978" s="11"/>
      <c r="E978" s="38"/>
      <c r="F978" s="38"/>
      <c r="G978" s="39"/>
      <c r="H978" s="39"/>
      <c r="I978" s="39"/>
      <c r="J978" s="39"/>
    </row>
    <row r="979" spans="1:10" ht="15.75" customHeight="1" x14ac:dyDescent="0.25">
      <c r="A979" s="11"/>
      <c r="B979" s="11"/>
      <c r="D979" s="11"/>
      <c r="E979" s="38"/>
      <c r="F979" s="38"/>
      <c r="G979" s="39"/>
      <c r="H979" s="39"/>
      <c r="I979" s="39"/>
      <c r="J979" s="39"/>
    </row>
    <row r="980" spans="1:10" ht="15.75" customHeight="1" x14ac:dyDescent="0.25">
      <c r="A980" s="11"/>
      <c r="B980" s="11"/>
      <c r="D980" s="11"/>
      <c r="E980" s="38"/>
      <c r="F980" s="38"/>
      <c r="G980" s="39"/>
      <c r="H980" s="39"/>
      <c r="I980" s="39"/>
      <c r="J980" s="39"/>
    </row>
    <row r="981" spans="1:10" ht="15.75" customHeight="1" x14ac:dyDescent="0.25">
      <c r="A981" s="11"/>
      <c r="B981" s="11"/>
      <c r="D981" s="11"/>
      <c r="E981" s="38"/>
      <c r="F981" s="38"/>
      <c r="G981" s="39"/>
      <c r="H981" s="39"/>
      <c r="I981" s="39"/>
      <c r="J981" s="39"/>
    </row>
    <row r="982" spans="1:10" ht="15.75" customHeight="1" x14ac:dyDescent="0.25">
      <c r="A982" s="11"/>
      <c r="B982" s="11"/>
      <c r="D982" s="11"/>
      <c r="E982" s="38"/>
      <c r="F982" s="38"/>
      <c r="G982" s="39"/>
      <c r="H982" s="39"/>
      <c r="I982" s="39"/>
      <c r="J982" s="39"/>
    </row>
    <row r="983" spans="1:10" ht="15.75" customHeight="1" x14ac:dyDescent="0.25">
      <c r="A983" s="11"/>
      <c r="B983" s="11"/>
      <c r="D983" s="11"/>
      <c r="E983" s="38"/>
      <c r="F983" s="38"/>
      <c r="G983" s="39"/>
      <c r="H983" s="39"/>
      <c r="I983" s="39"/>
      <c r="J983" s="39"/>
    </row>
    <row r="984" spans="1:10" ht="15.75" customHeight="1" x14ac:dyDescent="0.25">
      <c r="A984" s="11"/>
      <c r="B984" s="11"/>
      <c r="D984" s="11"/>
      <c r="E984" s="38"/>
      <c r="F984" s="38"/>
      <c r="G984" s="39"/>
      <c r="H984" s="39"/>
      <c r="I984" s="39"/>
      <c r="J984" s="39"/>
    </row>
    <row r="985" spans="1:10" ht="15.75" customHeight="1" x14ac:dyDescent="0.25">
      <c r="A985" s="11"/>
      <c r="B985" s="11"/>
      <c r="D985" s="11"/>
      <c r="E985" s="38"/>
      <c r="F985" s="38"/>
      <c r="G985" s="39"/>
      <c r="H985" s="39"/>
      <c r="I985" s="39"/>
      <c r="J985" s="39"/>
    </row>
    <row r="986" spans="1:10" ht="15.75" customHeight="1" x14ac:dyDescent="0.25">
      <c r="A986" s="11"/>
      <c r="B986" s="11"/>
      <c r="D986" s="11"/>
      <c r="E986" s="38"/>
      <c r="F986" s="38"/>
      <c r="G986" s="39"/>
      <c r="H986" s="39"/>
      <c r="I986" s="39"/>
      <c r="J986" s="39"/>
    </row>
    <row r="987" spans="1:10" ht="15.75" customHeight="1" x14ac:dyDescent="0.25">
      <c r="A987" s="11"/>
      <c r="B987" s="11"/>
      <c r="D987" s="11"/>
      <c r="E987" s="38"/>
      <c r="F987" s="38"/>
      <c r="G987" s="39"/>
      <c r="H987" s="39"/>
      <c r="I987" s="39"/>
      <c r="J987" s="39"/>
    </row>
    <row r="988" spans="1:10" ht="15.75" customHeight="1" x14ac:dyDescent="0.25">
      <c r="A988" s="11"/>
      <c r="B988" s="11"/>
      <c r="D988" s="11"/>
      <c r="E988" s="38"/>
      <c r="F988" s="38"/>
      <c r="G988" s="39"/>
      <c r="H988" s="39"/>
      <c r="I988" s="39"/>
      <c r="J988" s="39"/>
    </row>
    <row r="989" spans="1:10" ht="15.75" customHeight="1" x14ac:dyDescent="0.25">
      <c r="A989" s="11"/>
      <c r="B989" s="11"/>
      <c r="D989" s="11"/>
      <c r="E989" s="38"/>
      <c r="F989" s="38"/>
      <c r="G989" s="39"/>
      <c r="H989" s="39"/>
      <c r="I989" s="39"/>
      <c r="J989" s="39"/>
    </row>
    <row r="990" spans="1:10" ht="15.75" customHeight="1" x14ac:dyDescent="0.25">
      <c r="A990" s="11"/>
      <c r="B990" s="11"/>
      <c r="D990" s="11"/>
      <c r="E990" s="38"/>
      <c r="F990" s="38"/>
      <c r="G990" s="39"/>
      <c r="H990" s="39"/>
      <c r="I990" s="39"/>
      <c r="J990" s="39"/>
    </row>
    <row r="991" spans="1:10" ht="15.75" customHeight="1" x14ac:dyDescent="0.25">
      <c r="A991" s="11"/>
      <c r="B991" s="11"/>
      <c r="D991" s="11"/>
      <c r="E991" s="38"/>
      <c r="F991" s="38"/>
      <c r="G991" s="39"/>
      <c r="H991" s="39"/>
      <c r="I991" s="39"/>
      <c r="J991" s="39"/>
    </row>
    <row r="992" spans="1:10" ht="15.75" customHeight="1" x14ac:dyDescent="0.25">
      <c r="A992" s="11"/>
      <c r="B992" s="11"/>
      <c r="D992" s="11"/>
      <c r="E992" s="38"/>
      <c r="F992" s="38"/>
      <c r="G992" s="39"/>
      <c r="H992" s="39"/>
      <c r="I992" s="39"/>
      <c r="J992" s="39"/>
    </row>
    <row r="993" spans="1:10" ht="15.75" customHeight="1" x14ac:dyDescent="0.25">
      <c r="A993" s="11"/>
      <c r="B993" s="11"/>
      <c r="D993" s="11"/>
      <c r="E993" s="38"/>
      <c r="F993" s="38"/>
      <c r="G993" s="39"/>
      <c r="H993" s="39"/>
      <c r="I993" s="39"/>
      <c r="J993" s="39"/>
    </row>
    <row r="994" spans="1:10" ht="15.75" customHeight="1" x14ac:dyDescent="0.25">
      <c r="A994" s="11"/>
      <c r="B994" s="11"/>
      <c r="D994" s="11"/>
      <c r="E994" s="38"/>
      <c r="F994" s="38"/>
      <c r="G994" s="39"/>
      <c r="H994" s="39"/>
      <c r="I994" s="39"/>
      <c r="J994" s="39"/>
    </row>
    <row r="995" spans="1:10" ht="15.75" customHeight="1" x14ac:dyDescent="0.25">
      <c r="A995" s="11"/>
      <c r="B995" s="11"/>
      <c r="D995" s="11"/>
      <c r="E995" s="38"/>
      <c r="F995" s="38"/>
      <c r="G995" s="39"/>
      <c r="H995" s="39"/>
      <c r="I995" s="39"/>
      <c r="J995" s="39"/>
    </row>
    <row r="996" spans="1:10" ht="15.75" customHeight="1" x14ac:dyDescent="0.25">
      <c r="A996" s="11"/>
      <c r="B996" s="11"/>
      <c r="D996" s="11"/>
      <c r="E996" s="38"/>
      <c r="F996" s="38"/>
      <c r="G996" s="39"/>
      <c r="H996" s="39"/>
      <c r="I996" s="39"/>
      <c r="J996" s="39"/>
    </row>
    <row r="997" spans="1:10" ht="15.75" customHeight="1" x14ac:dyDescent="0.25">
      <c r="A997" s="11"/>
      <c r="B997" s="11"/>
      <c r="D997" s="11"/>
      <c r="E997" s="38"/>
      <c r="F997" s="38"/>
      <c r="G997" s="39"/>
      <c r="H997" s="39"/>
      <c r="I997" s="39"/>
      <c r="J997" s="39"/>
    </row>
    <row r="998" spans="1:10" ht="15.75" customHeight="1" x14ac:dyDescent="0.25">
      <c r="A998" s="11"/>
      <c r="B998" s="11"/>
      <c r="D998" s="11"/>
      <c r="E998" s="38"/>
      <c r="F998" s="38"/>
      <c r="G998" s="39"/>
      <c r="H998" s="39"/>
      <c r="I998" s="39"/>
      <c r="J998" s="39"/>
    </row>
    <row r="999" spans="1:10" ht="15.75" customHeight="1" x14ac:dyDescent="0.25">
      <c r="A999" s="11"/>
      <c r="B999" s="11"/>
      <c r="D999" s="11"/>
      <c r="E999" s="38"/>
      <c r="F999" s="38"/>
      <c r="G999" s="39"/>
      <c r="H999" s="39"/>
      <c r="I999" s="39"/>
      <c r="J999" s="39"/>
    </row>
    <row r="1000" spans="1:10" ht="15.75" customHeight="1" x14ac:dyDescent="0.25">
      <c r="A1000" s="11"/>
      <c r="B1000" s="11"/>
      <c r="D1000" s="11"/>
      <c r="E1000" s="38"/>
      <c r="F1000" s="38"/>
      <c r="G1000" s="39"/>
      <c r="H1000" s="39"/>
      <c r="I1000" s="39"/>
      <c r="J1000" s="39"/>
    </row>
  </sheetData>
  <mergeCells count="17">
    <mergeCell ref="E54:E55"/>
    <mergeCell ref="H54:H55"/>
    <mergeCell ref="F3:F4"/>
    <mergeCell ref="G3:I3"/>
    <mergeCell ref="A53:H53"/>
    <mergeCell ref="A54:A55"/>
    <mergeCell ref="B54:B55"/>
    <mergeCell ref="C54:C55"/>
    <mergeCell ref="D54:D55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43" workbookViewId="0">
      <selection sqref="A1:J1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10" ht="47.25" customHeight="1" x14ac:dyDescent="0.25">
      <c r="A1" s="192" t="s">
        <v>271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272</v>
      </c>
      <c r="G3" s="200" t="s">
        <v>265</v>
      </c>
      <c r="H3" s="195"/>
      <c r="I3" s="201"/>
      <c r="J3" s="198" t="s">
        <v>266</v>
      </c>
    </row>
    <row r="4" spans="1:10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</row>
    <row r="5" spans="1:10" ht="27" customHeight="1" x14ac:dyDescent="0.25">
      <c r="A5" s="4" t="s">
        <v>20</v>
      </c>
      <c r="B5" s="4">
        <v>121</v>
      </c>
      <c r="C5" s="3" t="s">
        <v>21</v>
      </c>
      <c r="D5" s="3" t="s">
        <v>22</v>
      </c>
      <c r="E5" s="36">
        <v>9483.66</v>
      </c>
      <c r="F5" s="37">
        <v>0</v>
      </c>
      <c r="G5" s="37">
        <v>828.38</v>
      </c>
      <c r="H5" s="37">
        <v>1510.84</v>
      </c>
      <c r="I5" s="37">
        <v>0</v>
      </c>
      <c r="J5" s="37">
        <f t="shared" ref="J5:J49" si="0">E5+F5-G5-H5-I5</f>
        <v>7144.4400000000005</v>
      </c>
    </row>
    <row r="6" spans="1:10" ht="27.75" customHeight="1" x14ac:dyDescent="0.25">
      <c r="A6" s="4" t="s">
        <v>26</v>
      </c>
      <c r="B6" s="4">
        <v>127</v>
      </c>
      <c r="C6" s="3" t="s">
        <v>27</v>
      </c>
      <c r="D6" s="3" t="s">
        <v>28</v>
      </c>
      <c r="E6" s="36">
        <v>3477.34</v>
      </c>
      <c r="F6" s="37">
        <v>0</v>
      </c>
      <c r="G6" s="37">
        <v>326.27</v>
      </c>
      <c r="H6" s="37">
        <v>117.86</v>
      </c>
      <c r="I6" s="37">
        <v>0</v>
      </c>
      <c r="J6" s="37">
        <f t="shared" si="0"/>
        <v>3033.21</v>
      </c>
    </row>
    <row r="7" spans="1:10" ht="27" customHeight="1" x14ac:dyDescent="0.25">
      <c r="A7" s="4" t="s">
        <v>31</v>
      </c>
      <c r="B7" s="4">
        <v>67</v>
      </c>
      <c r="C7" s="3" t="s">
        <v>21</v>
      </c>
      <c r="D7" s="3" t="s">
        <v>32</v>
      </c>
      <c r="E7" s="36">
        <v>9483.66</v>
      </c>
      <c r="F7" s="37">
        <v>0</v>
      </c>
      <c r="G7" s="37">
        <v>828.38</v>
      </c>
      <c r="H7" s="37">
        <v>1510.84</v>
      </c>
      <c r="I7" s="37">
        <v>0</v>
      </c>
      <c r="J7" s="37">
        <f t="shared" si="0"/>
        <v>7144.4400000000005</v>
      </c>
    </row>
    <row r="8" spans="1:10" ht="27" customHeight="1" x14ac:dyDescent="0.25">
      <c r="A8" s="4" t="s">
        <v>35</v>
      </c>
      <c r="B8" s="4">
        <v>102</v>
      </c>
      <c r="C8" s="3" t="s">
        <v>36</v>
      </c>
      <c r="D8" s="3" t="s">
        <v>37</v>
      </c>
      <c r="E8" s="36">
        <v>9483.66</v>
      </c>
      <c r="F8" s="36">
        <v>0</v>
      </c>
      <c r="G8" s="37">
        <v>828.38</v>
      </c>
      <c r="H8" s="37">
        <v>1458.7</v>
      </c>
      <c r="I8" s="37">
        <v>0</v>
      </c>
      <c r="J8" s="37">
        <f t="shared" si="0"/>
        <v>7196.5800000000008</v>
      </c>
    </row>
    <row r="9" spans="1:10" ht="27" customHeight="1" x14ac:dyDescent="0.25">
      <c r="A9" s="4" t="s">
        <v>40</v>
      </c>
      <c r="B9" s="4">
        <v>91</v>
      </c>
      <c r="C9" s="3" t="s">
        <v>21</v>
      </c>
      <c r="D9" s="3" t="s">
        <v>41</v>
      </c>
      <c r="E9" s="36">
        <v>9483.66</v>
      </c>
      <c r="F9" s="36"/>
      <c r="G9" s="37">
        <v>828.38</v>
      </c>
      <c r="H9" s="37">
        <v>1354.43</v>
      </c>
      <c r="I9" s="37">
        <v>0</v>
      </c>
      <c r="J9" s="37">
        <f t="shared" si="0"/>
        <v>7300.85</v>
      </c>
    </row>
    <row r="10" spans="1:10" ht="27" customHeight="1" x14ac:dyDescent="0.25">
      <c r="A10" s="4" t="s">
        <v>44</v>
      </c>
      <c r="B10" s="4">
        <v>33</v>
      </c>
      <c r="C10" s="3" t="s">
        <v>21</v>
      </c>
      <c r="D10" s="3" t="s">
        <v>32</v>
      </c>
      <c r="E10" s="36">
        <v>9483.66</v>
      </c>
      <c r="F10" s="36">
        <v>0</v>
      </c>
      <c r="G10" s="37">
        <v>828.38</v>
      </c>
      <c r="H10" s="37">
        <v>1458.7</v>
      </c>
      <c r="I10" s="37">
        <v>0</v>
      </c>
      <c r="J10" s="37">
        <f t="shared" si="0"/>
        <v>7196.5800000000008</v>
      </c>
    </row>
    <row r="11" spans="1:10" ht="27" customHeight="1" x14ac:dyDescent="0.25">
      <c r="A11" s="4" t="s">
        <v>47</v>
      </c>
      <c r="B11" s="4">
        <v>83</v>
      </c>
      <c r="C11" s="3" t="s">
        <v>48</v>
      </c>
      <c r="D11" s="3" t="s">
        <v>49</v>
      </c>
      <c r="E11" s="36">
        <v>5530.44</v>
      </c>
      <c r="F11" s="36">
        <v>0</v>
      </c>
      <c r="G11" s="37">
        <v>610.48</v>
      </c>
      <c r="H11" s="37">
        <v>347.46</v>
      </c>
      <c r="I11" s="37">
        <v>548.74</v>
      </c>
      <c r="J11" s="37">
        <f t="shared" si="0"/>
        <v>4023.7599999999993</v>
      </c>
    </row>
    <row r="12" spans="1:10" ht="27" customHeight="1" x14ac:dyDescent="0.25">
      <c r="A12" s="4" t="s">
        <v>52</v>
      </c>
      <c r="B12" s="4">
        <v>97</v>
      </c>
      <c r="C12" s="3" t="s">
        <v>53</v>
      </c>
      <c r="D12" s="3" t="s">
        <v>54</v>
      </c>
      <c r="E12" s="36">
        <v>15054.4</v>
      </c>
      <c r="F12" s="36">
        <v>0</v>
      </c>
      <c r="G12" s="37">
        <v>828.38</v>
      </c>
      <c r="H12" s="37">
        <v>3042.8</v>
      </c>
      <c r="I12" s="37">
        <v>0</v>
      </c>
      <c r="J12" s="37">
        <f t="shared" si="0"/>
        <v>11183.220000000001</v>
      </c>
    </row>
    <row r="13" spans="1:10" ht="27" customHeight="1" x14ac:dyDescent="0.25">
      <c r="A13" s="4" t="s">
        <v>56</v>
      </c>
      <c r="B13" s="4">
        <v>28</v>
      </c>
      <c r="C13" s="3" t="s">
        <v>21</v>
      </c>
      <c r="D13" s="3" t="s">
        <v>22</v>
      </c>
      <c r="E13" s="36">
        <v>9483.66</v>
      </c>
      <c r="F13" s="36">
        <v>0</v>
      </c>
      <c r="G13" s="37">
        <v>828.38</v>
      </c>
      <c r="H13" s="37">
        <v>1354.43</v>
      </c>
      <c r="I13" s="37">
        <v>0</v>
      </c>
      <c r="J13" s="37">
        <f t="shared" si="0"/>
        <v>7300.85</v>
      </c>
    </row>
    <row r="14" spans="1:10" ht="27" customHeight="1" x14ac:dyDescent="0.25">
      <c r="A14" s="4" t="s">
        <v>58</v>
      </c>
      <c r="B14" s="4">
        <v>134</v>
      </c>
      <c r="C14" s="3" t="s">
        <v>59</v>
      </c>
      <c r="D14" s="3" t="s">
        <v>60</v>
      </c>
      <c r="E14" s="36">
        <v>6269.82</v>
      </c>
      <c r="F14" s="36">
        <v>0</v>
      </c>
      <c r="G14" s="37">
        <v>713.95</v>
      </c>
      <c r="H14" s="37">
        <v>606.37</v>
      </c>
      <c r="I14" s="37">
        <v>0</v>
      </c>
      <c r="J14" s="37">
        <f t="shared" si="0"/>
        <v>4949.5</v>
      </c>
    </row>
    <row r="15" spans="1:10" ht="27" customHeight="1" x14ac:dyDescent="0.25">
      <c r="A15" s="4" t="s">
        <v>63</v>
      </c>
      <c r="B15" s="4">
        <v>87</v>
      </c>
      <c r="C15" s="3" t="s">
        <v>59</v>
      </c>
      <c r="D15" s="3" t="s">
        <v>64</v>
      </c>
      <c r="E15" s="36">
        <v>6269.82</v>
      </c>
      <c r="F15" s="36">
        <v>0</v>
      </c>
      <c r="G15" s="37">
        <v>713.95</v>
      </c>
      <c r="H15" s="37">
        <v>658.58</v>
      </c>
      <c r="I15" s="37">
        <v>0</v>
      </c>
      <c r="J15" s="37">
        <f t="shared" si="0"/>
        <v>4897.29</v>
      </c>
    </row>
    <row r="16" spans="1:10" ht="27" customHeight="1" x14ac:dyDescent="0.25">
      <c r="A16" s="4" t="s">
        <v>67</v>
      </c>
      <c r="B16" s="4">
        <v>110</v>
      </c>
      <c r="C16" s="3" t="s">
        <v>68</v>
      </c>
      <c r="D16" s="3" t="s">
        <v>60</v>
      </c>
      <c r="E16" s="36">
        <v>7056.73</v>
      </c>
      <c r="F16" s="36">
        <v>0</v>
      </c>
      <c r="G16" s="37">
        <v>824.11</v>
      </c>
      <c r="H16" s="37">
        <v>792.47</v>
      </c>
      <c r="I16" s="37">
        <v>0</v>
      </c>
      <c r="J16" s="37">
        <f t="shared" si="0"/>
        <v>5440.15</v>
      </c>
    </row>
    <row r="17" spans="1:10" ht="27" customHeight="1" x14ac:dyDescent="0.25">
      <c r="A17" s="4" t="s">
        <v>194</v>
      </c>
      <c r="B17" s="4">
        <v>139</v>
      </c>
      <c r="C17" s="3" t="s">
        <v>27</v>
      </c>
      <c r="D17" s="3" t="s">
        <v>28</v>
      </c>
      <c r="E17" s="36">
        <v>1622.76</v>
      </c>
      <c r="F17" s="36">
        <v>0</v>
      </c>
      <c r="G17" s="37">
        <v>127.86</v>
      </c>
      <c r="H17" s="37">
        <v>0</v>
      </c>
      <c r="I17" s="37">
        <v>373.73</v>
      </c>
      <c r="J17" s="37">
        <f t="shared" si="0"/>
        <v>1121.17</v>
      </c>
    </row>
    <row r="18" spans="1:10" ht="27" customHeight="1" x14ac:dyDescent="0.25">
      <c r="A18" s="4" t="s">
        <v>73</v>
      </c>
      <c r="B18" s="4">
        <v>107</v>
      </c>
      <c r="C18" s="3" t="s">
        <v>59</v>
      </c>
      <c r="D18" s="3" t="s">
        <v>74</v>
      </c>
      <c r="E18" s="36">
        <v>6269.82</v>
      </c>
      <c r="F18" s="36">
        <f>348.32+696.65+2089.94</f>
        <v>3134.91</v>
      </c>
      <c r="G18" s="37">
        <f>157.94+37.12+567.65</f>
        <v>762.71</v>
      </c>
      <c r="H18" s="37">
        <f>122.4+403.39</f>
        <v>525.79</v>
      </c>
      <c r="I18" s="37">
        <v>0</v>
      </c>
      <c r="J18" s="37">
        <f t="shared" si="0"/>
        <v>8116.2300000000005</v>
      </c>
    </row>
    <row r="19" spans="1:10" ht="27" customHeight="1" x14ac:dyDescent="0.25">
      <c r="A19" s="4" t="s">
        <v>76</v>
      </c>
      <c r="B19" s="4">
        <v>118</v>
      </c>
      <c r="C19" s="3" t="s">
        <v>36</v>
      </c>
      <c r="D19" s="3" t="s">
        <v>77</v>
      </c>
      <c r="E19" s="36">
        <v>9483.66</v>
      </c>
      <c r="F19" s="36">
        <v>0</v>
      </c>
      <c r="G19" s="37">
        <v>828.38</v>
      </c>
      <c r="H19" s="37">
        <v>1510.84</v>
      </c>
      <c r="I19" s="37">
        <v>0</v>
      </c>
      <c r="J19" s="37">
        <f t="shared" si="0"/>
        <v>7144.4400000000005</v>
      </c>
    </row>
    <row r="20" spans="1:10" ht="27" customHeight="1" x14ac:dyDescent="0.25">
      <c r="A20" s="4" t="s">
        <v>79</v>
      </c>
      <c r="B20" s="4">
        <v>76</v>
      </c>
      <c r="C20" s="3" t="s">
        <v>36</v>
      </c>
      <c r="D20" s="3" t="s">
        <v>32</v>
      </c>
      <c r="E20" s="36">
        <v>9483.66</v>
      </c>
      <c r="F20" s="36">
        <v>0</v>
      </c>
      <c r="G20" s="37">
        <v>828.38</v>
      </c>
      <c r="H20" s="37">
        <v>1354.43</v>
      </c>
      <c r="I20" s="37">
        <v>0</v>
      </c>
      <c r="J20" s="37">
        <f t="shared" si="0"/>
        <v>7300.85</v>
      </c>
    </row>
    <row r="21" spans="1:10" ht="27.75" customHeight="1" x14ac:dyDescent="0.25">
      <c r="A21" s="4" t="s">
        <v>81</v>
      </c>
      <c r="B21" s="4">
        <v>101</v>
      </c>
      <c r="C21" s="3" t="s">
        <v>36</v>
      </c>
      <c r="D21" s="3" t="s">
        <v>64</v>
      </c>
      <c r="E21" s="36">
        <v>9483.66</v>
      </c>
      <c r="F21" s="36"/>
      <c r="G21" s="37">
        <v>828.38</v>
      </c>
      <c r="H21" s="37">
        <v>1510.84</v>
      </c>
      <c r="I21" s="37">
        <v>0</v>
      </c>
      <c r="J21" s="37">
        <f t="shared" si="0"/>
        <v>7144.4400000000005</v>
      </c>
    </row>
    <row r="22" spans="1:10" ht="27" customHeight="1" x14ac:dyDescent="0.25">
      <c r="A22" s="4" t="s">
        <v>83</v>
      </c>
      <c r="B22" s="4">
        <v>48</v>
      </c>
      <c r="C22" s="3" t="s">
        <v>36</v>
      </c>
      <c r="D22" s="3" t="s">
        <v>22</v>
      </c>
      <c r="E22" s="36">
        <v>9483.66</v>
      </c>
      <c r="F22" s="36">
        <v>0</v>
      </c>
      <c r="G22" s="37">
        <v>828.38</v>
      </c>
      <c r="H22" s="37">
        <v>1458.7</v>
      </c>
      <c r="I22" s="37">
        <v>0</v>
      </c>
      <c r="J22" s="37">
        <f t="shared" si="0"/>
        <v>7196.5800000000008</v>
      </c>
    </row>
    <row r="23" spans="1:10" ht="27" customHeight="1" x14ac:dyDescent="0.25">
      <c r="A23" s="4" t="s">
        <v>85</v>
      </c>
      <c r="B23" s="4">
        <v>125</v>
      </c>
      <c r="C23" s="3" t="s">
        <v>86</v>
      </c>
      <c r="D23" s="3" t="s">
        <v>87</v>
      </c>
      <c r="E23" s="36">
        <v>774.99</v>
      </c>
      <c r="F23" s="36">
        <v>0</v>
      </c>
      <c r="G23" s="37">
        <v>58.12</v>
      </c>
      <c r="H23" s="37">
        <v>0</v>
      </c>
      <c r="I23" s="37">
        <v>0</v>
      </c>
      <c r="J23" s="37">
        <f t="shared" si="0"/>
        <v>716.87</v>
      </c>
    </row>
    <row r="24" spans="1:10" ht="27" customHeight="1" x14ac:dyDescent="0.25">
      <c r="A24" s="4" t="s">
        <v>90</v>
      </c>
      <c r="B24" s="4">
        <v>137</v>
      </c>
      <c r="C24" s="3" t="s">
        <v>91</v>
      </c>
      <c r="D24" s="3" t="s">
        <v>92</v>
      </c>
      <c r="E24" s="36">
        <v>13375.65</v>
      </c>
      <c r="F24" s="36">
        <v>0</v>
      </c>
      <c r="G24" s="37">
        <v>828.38</v>
      </c>
      <c r="H24" s="37">
        <v>2581.14</v>
      </c>
      <c r="I24" s="37">
        <v>0</v>
      </c>
      <c r="J24" s="37">
        <f t="shared" si="0"/>
        <v>9966.130000000001</v>
      </c>
    </row>
    <row r="25" spans="1:10" ht="27" customHeight="1" x14ac:dyDescent="0.25">
      <c r="A25" s="4" t="s">
        <v>94</v>
      </c>
      <c r="B25" s="4">
        <v>50</v>
      </c>
      <c r="C25" s="3" t="s">
        <v>36</v>
      </c>
      <c r="D25" s="8" t="s">
        <v>41</v>
      </c>
      <c r="E25" s="36">
        <v>9483.66</v>
      </c>
      <c r="F25" s="36">
        <f>2107.48+737.62+2212.85</f>
        <v>5057.95</v>
      </c>
      <c r="G25" s="37">
        <f>828.38+288.34</f>
        <v>1116.72</v>
      </c>
      <c r="H25" s="37">
        <f>1221.06+119.38</f>
        <v>1340.44</v>
      </c>
      <c r="I25" s="37">
        <v>0</v>
      </c>
      <c r="J25" s="37">
        <f t="shared" si="0"/>
        <v>12084.45</v>
      </c>
    </row>
    <row r="26" spans="1:10" ht="27" customHeight="1" x14ac:dyDescent="0.25">
      <c r="A26" s="4" t="s">
        <v>97</v>
      </c>
      <c r="B26" s="4">
        <v>27</v>
      </c>
      <c r="C26" s="3" t="s">
        <v>36</v>
      </c>
      <c r="D26" s="3" t="s">
        <v>41</v>
      </c>
      <c r="E26" s="36">
        <v>9483.66</v>
      </c>
      <c r="F26" s="36">
        <v>0</v>
      </c>
      <c r="G26" s="37">
        <v>828.38</v>
      </c>
      <c r="H26" s="37">
        <v>1458.7</v>
      </c>
      <c r="I26" s="37">
        <v>0</v>
      </c>
      <c r="J26" s="37">
        <f t="shared" si="0"/>
        <v>7196.5800000000008</v>
      </c>
    </row>
    <row r="27" spans="1:10" ht="27" customHeight="1" x14ac:dyDescent="0.25">
      <c r="A27" s="4" t="s">
        <v>99</v>
      </c>
      <c r="B27" s="4">
        <v>65</v>
      </c>
      <c r="C27" s="3" t="s">
        <v>14</v>
      </c>
      <c r="D27" s="3" t="s">
        <v>15</v>
      </c>
      <c r="E27" s="36">
        <v>15054.4</v>
      </c>
      <c r="F27" s="36">
        <v>0</v>
      </c>
      <c r="G27" s="37">
        <v>828.38</v>
      </c>
      <c r="H27" s="37">
        <v>2990.66</v>
      </c>
      <c r="I27" s="37">
        <v>0</v>
      </c>
      <c r="J27" s="37">
        <f t="shared" si="0"/>
        <v>11235.36</v>
      </c>
    </row>
    <row r="28" spans="1:10" ht="27" customHeight="1" x14ac:dyDescent="0.25">
      <c r="A28" s="4" t="s">
        <v>101</v>
      </c>
      <c r="B28" s="4">
        <v>129</v>
      </c>
      <c r="C28" s="3" t="s">
        <v>91</v>
      </c>
      <c r="D28" s="3" t="s">
        <v>92</v>
      </c>
      <c r="E28" s="36">
        <v>13375.65</v>
      </c>
      <c r="F28" s="36">
        <v>0</v>
      </c>
      <c r="G28" s="37">
        <v>828.38</v>
      </c>
      <c r="H28" s="37">
        <v>2581.14</v>
      </c>
      <c r="I28" s="37">
        <v>0</v>
      </c>
      <c r="J28" s="37">
        <f t="shared" si="0"/>
        <v>9966.130000000001</v>
      </c>
    </row>
    <row r="29" spans="1:10" ht="27" customHeight="1" x14ac:dyDescent="0.25">
      <c r="A29" s="4" t="s">
        <v>103</v>
      </c>
      <c r="B29" s="4">
        <v>106</v>
      </c>
      <c r="C29" s="3" t="s">
        <v>36</v>
      </c>
      <c r="D29" s="3" t="s">
        <v>32</v>
      </c>
      <c r="E29" s="36">
        <v>9483.66</v>
      </c>
      <c r="F29" s="36">
        <f>2107.48+210.75+632.24</f>
        <v>2950.4700000000003</v>
      </c>
      <c r="G29" s="37">
        <f>751.97+288.34</f>
        <v>1040.31</v>
      </c>
      <c r="H29" s="37">
        <f>1189.94+79.48</f>
        <v>1269.42</v>
      </c>
      <c r="I29" s="37">
        <v>0</v>
      </c>
      <c r="J29" s="37">
        <f t="shared" si="0"/>
        <v>10124.400000000001</v>
      </c>
    </row>
    <row r="30" spans="1:10" ht="27" customHeight="1" x14ac:dyDescent="0.25">
      <c r="A30" s="4" t="s">
        <v>120</v>
      </c>
      <c r="B30" s="4">
        <v>135</v>
      </c>
      <c r="C30" s="3" t="s">
        <v>121</v>
      </c>
      <c r="D30" s="3" t="s">
        <v>122</v>
      </c>
      <c r="E30" s="36">
        <v>7268.44</v>
      </c>
      <c r="F30" s="36">
        <v>0</v>
      </c>
      <c r="G30" s="37">
        <v>828.38</v>
      </c>
      <c r="H30" s="37">
        <v>901.66</v>
      </c>
      <c r="I30" s="37">
        <v>0</v>
      </c>
      <c r="J30" s="37">
        <f t="shared" si="0"/>
        <v>5538.4</v>
      </c>
    </row>
    <row r="31" spans="1:10" ht="27" customHeight="1" x14ac:dyDescent="0.25">
      <c r="A31" s="4" t="s">
        <v>124</v>
      </c>
      <c r="B31" s="4">
        <v>53</v>
      </c>
      <c r="C31" s="3" t="s">
        <v>53</v>
      </c>
      <c r="D31" s="3" t="s">
        <v>125</v>
      </c>
      <c r="E31" s="36">
        <v>15054.4</v>
      </c>
      <c r="F31" s="36">
        <v>0</v>
      </c>
      <c r="G31" s="37">
        <v>828.38</v>
      </c>
      <c r="H31" s="37">
        <v>3042.8</v>
      </c>
      <c r="I31" s="37">
        <v>0</v>
      </c>
      <c r="J31" s="37">
        <f t="shared" si="0"/>
        <v>11183.220000000001</v>
      </c>
    </row>
    <row r="32" spans="1:10" ht="27" customHeight="1" x14ac:dyDescent="0.25">
      <c r="A32" s="4" t="s">
        <v>127</v>
      </c>
      <c r="B32" s="4">
        <v>14</v>
      </c>
      <c r="C32" s="3" t="s">
        <v>36</v>
      </c>
      <c r="D32" s="3" t="s">
        <v>22</v>
      </c>
      <c r="E32" s="36">
        <v>9483.66</v>
      </c>
      <c r="F32" s="36">
        <v>0</v>
      </c>
      <c r="G32" s="37">
        <v>828.38</v>
      </c>
      <c r="H32" s="37">
        <v>1406.57</v>
      </c>
      <c r="I32" s="37">
        <v>0</v>
      </c>
      <c r="J32" s="37">
        <f t="shared" si="0"/>
        <v>7248.7100000000009</v>
      </c>
    </row>
    <row r="33" spans="1:10" ht="27" customHeight="1" x14ac:dyDescent="0.25">
      <c r="A33" s="4" t="s">
        <v>129</v>
      </c>
      <c r="B33" s="4">
        <v>89</v>
      </c>
      <c r="C33" s="3" t="s">
        <v>14</v>
      </c>
      <c r="D33" s="3" t="s">
        <v>130</v>
      </c>
      <c r="E33" s="36">
        <v>15054.4</v>
      </c>
      <c r="F33" s="36">
        <v>0</v>
      </c>
      <c r="G33" s="37">
        <v>828.38</v>
      </c>
      <c r="H33" s="37">
        <v>2990.66</v>
      </c>
      <c r="I33" s="37">
        <v>0</v>
      </c>
      <c r="J33" s="37">
        <f t="shared" si="0"/>
        <v>11235.36</v>
      </c>
    </row>
    <row r="34" spans="1:10" ht="27" customHeight="1" x14ac:dyDescent="0.25">
      <c r="A34" s="4" t="s">
        <v>132</v>
      </c>
      <c r="B34" s="4">
        <v>120</v>
      </c>
      <c r="C34" s="3" t="s">
        <v>68</v>
      </c>
      <c r="D34" s="3" t="s">
        <v>64</v>
      </c>
      <c r="E34" s="36">
        <v>7056.73</v>
      </c>
      <c r="F34" s="36">
        <v>0</v>
      </c>
      <c r="G34" s="37">
        <v>824.11</v>
      </c>
      <c r="H34" s="37">
        <v>844.61</v>
      </c>
      <c r="I34" s="37">
        <v>0</v>
      </c>
      <c r="J34" s="37">
        <f t="shared" si="0"/>
        <v>5388.01</v>
      </c>
    </row>
    <row r="35" spans="1:10" ht="27" customHeight="1" x14ac:dyDescent="0.25">
      <c r="A35" s="4" t="s">
        <v>135</v>
      </c>
      <c r="B35" s="4">
        <v>124</v>
      </c>
      <c r="C35" s="3" t="s">
        <v>136</v>
      </c>
      <c r="D35" s="3" t="s">
        <v>137</v>
      </c>
      <c r="E35" s="36">
        <v>8426.1200000000008</v>
      </c>
      <c r="F35" s="36">
        <v>0</v>
      </c>
      <c r="G35" s="37">
        <v>828.38</v>
      </c>
      <c r="H35" s="37">
        <v>1220.02</v>
      </c>
      <c r="I35" s="37">
        <v>0</v>
      </c>
      <c r="J35" s="37">
        <f t="shared" si="0"/>
        <v>6377.7200000000012</v>
      </c>
    </row>
    <row r="36" spans="1:10" ht="27" customHeight="1" x14ac:dyDescent="0.25">
      <c r="A36" s="4" t="s">
        <v>139</v>
      </c>
      <c r="B36" s="4">
        <v>49</v>
      </c>
      <c r="C36" s="3" t="s">
        <v>36</v>
      </c>
      <c r="D36" s="3" t="s">
        <v>41</v>
      </c>
      <c r="E36" s="36">
        <v>9483.66</v>
      </c>
      <c r="F36" s="36">
        <v>0</v>
      </c>
      <c r="G36" s="37">
        <v>828.38</v>
      </c>
      <c r="H36" s="37">
        <v>1458.7</v>
      </c>
      <c r="I36" s="37">
        <v>0</v>
      </c>
      <c r="J36" s="37">
        <f t="shared" si="0"/>
        <v>7196.5800000000008</v>
      </c>
    </row>
    <row r="37" spans="1:10" ht="27" customHeight="1" x14ac:dyDescent="0.25">
      <c r="A37" s="4" t="s">
        <v>141</v>
      </c>
      <c r="B37" s="4">
        <v>128</v>
      </c>
      <c r="C37" s="3" t="s">
        <v>86</v>
      </c>
      <c r="D37" s="3" t="s">
        <v>87</v>
      </c>
      <c r="E37" s="36">
        <v>774.99</v>
      </c>
      <c r="F37" s="36">
        <v>0</v>
      </c>
      <c r="G37" s="37">
        <v>58.12</v>
      </c>
      <c r="H37" s="37">
        <v>0</v>
      </c>
      <c r="I37" s="37">
        <v>0</v>
      </c>
      <c r="J37" s="37">
        <f t="shared" si="0"/>
        <v>716.87</v>
      </c>
    </row>
    <row r="38" spans="1:10" ht="27" customHeight="1" x14ac:dyDescent="0.25">
      <c r="A38" s="4" t="s">
        <v>143</v>
      </c>
      <c r="B38" s="4">
        <v>138</v>
      </c>
      <c r="C38" s="3" t="s">
        <v>144</v>
      </c>
      <c r="D38" s="3" t="s">
        <v>145</v>
      </c>
      <c r="E38" s="36">
        <v>14190.22</v>
      </c>
      <c r="F38" s="36">
        <v>0</v>
      </c>
      <c r="G38" s="37">
        <v>828.38</v>
      </c>
      <c r="H38" s="37">
        <v>2805.15</v>
      </c>
      <c r="I38" s="37">
        <v>0</v>
      </c>
      <c r="J38" s="37">
        <f t="shared" si="0"/>
        <v>10556.69</v>
      </c>
    </row>
    <row r="39" spans="1:10" ht="27" customHeight="1" x14ac:dyDescent="0.25">
      <c r="A39" s="4" t="s">
        <v>147</v>
      </c>
      <c r="B39" s="4">
        <v>80</v>
      </c>
      <c r="C39" s="3" t="s">
        <v>14</v>
      </c>
      <c r="D39" s="3" t="s">
        <v>148</v>
      </c>
      <c r="E39" s="36">
        <v>15054.4</v>
      </c>
      <c r="F39" s="36">
        <v>0</v>
      </c>
      <c r="G39" s="37">
        <v>828.38</v>
      </c>
      <c r="H39" s="37">
        <v>3042.8</v>
      </c>
      <c r="I39" s="37">
        <v>0</v>
      </c>
      <c r="J39" s="37">
        <f t="shared" si="0"/>
        <v>11183.220000000001</v>
      </c>
    </row>
    <row r="40" spans="1:10" ht="27" customHeight="1" x14ac:dyDescent="0.25">
      <c r="A40" s="4" t="s">
        <v>150</v>
      </c>
      <c r="B40" s="4">
        <v>36</v>
      </c>
      <c r="C40" s="3" t="s">
        <v>36</v>
      </c>
      <c r="D40" s="3" t="s">
        <v>41</v>
      </c>
      <c r="E40" s="36">
        <v>9483.66</v>
      </c>
      <c r="F40" s="36">
        <v>0</v>
      </c>
      <c r="G40" s="37">
        <v>828.38</v>
      </c>
      <c r="H40" s="37">
        <v>1458.7</v>
      </c>
      <c r="I40" s="37">
        <v>0</v>
      </c>
      <c r="J40" s="37">
        <f t="shared" si="0"/>
        <v>7196.5800000000008</v>
      </c>
    </row>
    <row r="41" spans="1:10" ht="27" customHeight="1" x14ac:dyDescent="0.25">
      <c r="A41" s="4" t="s">
        <v>152</v>
      </c>
      <c r="B41" s="4">
        <v>109</v>
      </c>
      <c r="C41" s="3" t="s">
        <v>36</v>
      </c>
      <c r="D41" s="3" t="s">
        <v>153</v>
      </c>
      <c r="E41" s="36">
        <v>9483.66</v>
      </c>
      <c r="F41" s="36">
        <v>0</v>
      </c>
      <c r="G41" s="37">
        <v>828.38</v>
      </c>
      <c r="H41" s="37">
        <v>1510.84</v>
      </c>
      <c r="I41" s="37">
        <v>0</v>
      </c>
      <c r="J41" s="37">
        <f t="shared" si="0"/>
        <v>7144.4400000000005</v>
      </c>
    </row>
    <row r="42" spans="1:10" ht="27" customHeight="1" x14ac:dyDescent="0.25">
      <c r="A42" s="4" t="s">
        <v>155</v>
      </c>
      <c r="B42" s="4">
        <v>42</v>
      </c>
      <c r="C42" s="3" t="s">
        <v>36</v>
      </c>
      <c r="D42" s="8" t="s">
        <v>41</v>
      </c>
      <c r="E42" s="36">
        <v>9483.66</v>
      </c>
      <c r="F42" s="36">
        <f>4741.83+1580.61+1053.74+3161.22</f>
        <v>10537.4</v>
      </c>
      <c r="G42" s="37">
        <f>721.31+500.03</f>
        <v>1221.3399999999999</v>
      </c>
      <c r="H42" s="37">
        <f>670.95+406.69</f>
        <v>1077.6400000000001</v>
      </c>
      <c r="I42" s="37">
        <v>0</v>
      </c>
      <c r="J42" s="37">
        <f t="shared" si="0"/>
        <v>17722.079999999998</v>
      </c>
    </row>
    <row r="43" spans="1:10" ht="27" customHeight="1" x14ac:dyDescent="0.25">
      <c r="A43" s="4" t="s">
        <v>157</v>
      </c>
      <c r="B43" s="4">
        <v>122</v>
      </c>
      <c r="C43" s="3" t="s">
        <v>53</v>
      </c>
      <c r="D43" s="3" t="s">
        <v>158</v>
      </c>
      <c r="E43" s="36">
        <v>15054.4</v>
      </c>
      <c r="F43" s="36">
        <v>0</v>
      </c>
      <c r="G43" s="37">
        <v>828.38</v>
      </c>
      <c r="H43" s="37">
        <v>3042.8</v>
      </c>
      <c r="I43" s="37">
        <v>0</v>
      </c>
      <c r="J43" s="37">
        <f t="shared" si="0"/>
        <v>11183.220000000001</v>
      </c>
    </row>
    <row r="44" spans="1:10" ht="27" customHeight="1" x14ac:dyDescent="0.25">
      <c r="A44" s="4" t="s">
        <v>160</v>
      </c>
      <c r="B44" s="4">
        <v>136</v>
      </c>
      <c r="C44" s="3" t="s">
        <v>161</v>
      </c>
      <c r="D44" s="3" t="s">
        <v>137</v>
      </c>
      <c r="E44" s="36">
        <v>9207.44</v>
      </c>
      <c r="F44" s="36">
        <v>0</v>
      </c>
      <c r="G44" s="37">
        <v>828.38</v>
      </c>
      <c r="H44" s="37">
        <v>1434.88</v>
      </c>
      <c r="I44" s="37">
        <v>0</v>
      </c>
      <c r="J44" s="37">
        <f t="shared" si="0"/>
        <v>6944.1800000000012</v>
      </c>
    </row>
    <row r="45" spans="1:10" ht="27" customHeight="1" x14ac:dyDescent="0.25">
      <c r="A45" s="4" t="s">
        <v>163</v>
      </c>
      <c r="B45" s="4">
        <v>126</v>
      </c>
      <c r="C45" s="3" t="s">
        <v>36</v>
      </c>
      <c r="D45" s="3" t="s">
        <v>22</v>
      </c>
      <c r="E45" s="36">
        <v>9483.66</v>
      </c>
      <c r="F45" s="36">
        <v>0</v>
      </c>
      <c r="G45" s="37">
        <v>828.38</v>
      </c>
      <c r="H45" s="37">
        <v>1510.84</v>
      </c>
      <c r="I45" s="37">
        <v>0</v>
      </c>
      <c r="J45" s="37">
        <f t="shared" si="0"/>
        <v>7144.4400000000005</v>
      </c>
    </row>
    <row r="46" spans="1:10" ht="27" customHeight="1" x14ac:dyDescent="0.25">
      <c r="A46" s="4" t="s">
        <v>165</v>
      </c>
      <c r="B46" s="4">
        <v>58</v>
      </c>
      <c r="C46" s="3" t="s">
        <v>36</v>
      </c>
      <c r="D46" s="3" t="s">
        <v>32</v>
      </c>
      <c r="E46" s="36">
        <v>9483.66</v>
      </c>
      <c r="F46" s="36">
        <v>0</v>
      </c>
      <c r="G46" s="37">
        <v>828.38</v>
      </c>
      <c r="H46" s="37">
        <v>1510.84</v>
      </c>
      <c r="I46" s="37">
        <v>0</v>
      </c>
      <c r="J46" s="37">
        <f t="shared" si="0"/>
        <v>7144.4400000000005</v>
      </c>
    </row>
    <row r="47" spans="1:10" ht="27" customHeight="1" x14ac:dyDescent="0.25">
      <c r="A47" s="4" t="s">
        <v>167</v>
      </c>
      <c r="B47" s="4">
        <v>133</v>
      </c>
      <c r="C47" s="3" t="s">
        <v>168</v>
      </c>
      <c r="D47" s="3" t="s">
        <v>169</v>
      </c>
      <c r="E47" s="36">
        <v>10251.31</v>
      </c>
      <c r="F47" s="36">
        <v>0</v>
      </c>
      <c r="G47" s="37">
        <v>828.38</v>
      </c>
      <c r="H47" s="37">
        <v>1721.95</v>
      </c>
      <c r="I47" s="37">
        <v>0</v>
      </c>
      <c r="J47" s="37">
        <f t="shared" si="0"/>
        <v>7700.9800000000005</v>
      </c>
    </row>
    <row r="48" spans="1:10" ht="27" customHeight="1" x14ac:dyDescent="0.25">
      <c r="A48" s="4" t="s">
        <v>171</v>
      </c>
      <c r="B48" s="4">
        <v>43</v>
      </c>
      <c r="C48" s="3" t="s">
        <v>36</v>
      </c>
      <c r="D48" s="3" t="s">
        <v>137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</row>
    <row r="49" spans="1:10" ht="27" customHeight="1" x14ac:dyDescent="0.25">
      <c r="A49" s="4" t="s">
        <v>173</v>
      </c>
      <c r="B49" s="4">
        <v>73</v>
      </c>
      <c r="C49" s="3" t="s">
        <v>36</v>
      </c>
      <c r="D49" s="3" t="s">
        <v>32</v>
      </c>
      <c r="E49" s="36">
        <v>9483.66</v>
      </c>
      <c r="F49" s="36">
        <v>0</v>
      </c>
      <c r="G49" s="37">
        <v>828.38</v>
      </c>
      <c r="H49" s="37">
        <v>1510.84</v>
      </c>
      <c r="I49" s="37">
        <v>0</v>
      </c>
      <c r="J49" s="37">
        <f t="shared" si="0"/>
        <v>7144.4400000000005</v>
      </c>
    </row>
    <row r="50" spans="1:10" ht="15.75" customHeight="1" x14ac:dyDescent="0.25">
      <c r="A50" s="11"/>
      <c r="B50" s="11"/>
      <c r="D50" s="11"/>
      <c r="E50" s="38"/>
      <c r="F50" s="38"/>
      <c r="G50" s="39"/>
      <c r="H50" s="39"/>
      <c r="I50" s="39"/>
      <c r="J50" s="39"/>
    </row>
    <row r="51" spans="1:10" ht="42" customHeight="1" x14ac:dyDescent="0.25">
      <c r="A51" s="202" t="s">
        <v>253</v>
      </c>
      <c r="B51" s="182"/>
      <c r="C51" s="182"/>
      <c r="D51" s="182"/>
      <c r="E51" s="182"/>
      <c r="F51" s="182"/>
      <c r="G51" s="182"/>
      <c r="H51" s="183"/>
      <c r="I51" s="40"/>
      <c r="J51" s="40"/>
    </row>
    <row r="52" spans="1:10" ht="28.5" customHeight="1" x14ac:dyDescent="0.25">
      <c r="A52" s="203" t="s">
        <v>3</v>
      </c>
      <c r="B52" s="203" t="s">
        <v>4</v>
      </c>
      <c r="C52" s="203" t="s">
        <v>5</v>
      </c>
      <c r="D52" s="199" t="s">
        <v>263</v>
      </c>
      <c r="E52" s="199" t="s">
        <v>264</v>
      </c>
      <c r="F52" s="2" t="s">
        <v>265</v>
      </c>
      <c r="G52" s="2"/>
      <c r="H52" s="199" t="s">
        <v>266</v>
      </c>
      <c r="I52" s="39"/>
      <c r="J52" s="39"/>
    </row>
    <row r="53" spans="1:10" ht="28.5" customHeight="1" x14ac:dyDescent="0.25">
      <c r="A53" s="197"/>
      <c r="B53" s="197"/>
      <c r="C53" s="197"/>
      <c r="D53" s="197"/>
      <c r="E53" s="197"/>
      <c r="F53" s="41" t="s">
        <v>267</v>
      </c>
      <c r="G53" s="41" t="s">
        <v>268</v>
      </c>
      <c r="H53" s="197"/>
      <c r="I53" s="39"/>
      <c r="J53" s="39"/>
    </row>
    <row r="54" spans="1:10" ht="27" customHeight="1" x14ac:dyDescent="0.25">
      <c r="A54" s="4" t="s">
        <v>177</v>
      </c>
      <c r="B54" s="4">
        <v>75</v>
      </c>
      <c r="C54" s="3" t="s">
        <v>178</v>
      </c>
      <c r="D54" s="44">
        <v>31612.2</v>
      </c>
      <c r="E54" s="36">
        <v>0</v>
      </c>
      <c r="F54" s="37">
        <v>779.59</v>
      </c>
      <c r="G54" s="37">
        <v>7609.61</v>
      </c>
      <c r="H54" s="37">
        <f>D54+E54-F54-G54</f>
        <v>23223</v>
      </c>
      <c r="I54" s="39"/>
      <c r="J54" s="43"/>
    </row>
    <row r="55" spans="1:10" ht="46.5" customHeight="1" x14ac:dyDescent="0.25">
      <c r="A55" s="4" t="s">
        <v>181</v>
      </c>
      <c r="B55" s="4" t="s">
        <v>24</v>
      </c>
      <c r="C55" s="3" t="s">
        <v>182</v>
      </c>
      <c r="D55" s="4" t="s">
        <v>184</v>
      </c>
      <c r="E55" s="37" t="s">
        <v>270</v>
      </c>
      <c r="F55" s="37" t="s">
        <v>270</v>
      </c>
      <c r="G55" s="37" t="s">
        <v>270</v>
      </c>
      <c r="H55" s="37" t="s">
        <v>270</v>
      </c>
      <c r="I55" s="39"/>
      <c r="J55" s="43"/>
    </row>
    <row r="56" spans="1:10" ht="27" customHeight="1" x14ac:dyDescent="0.25">
      <c r="A56" s="4" t="s">
        <v>186</v>
      </c>
      <c r="B56" s="4">
        <v>132</v>
      </c>
      <c r="C56" s="3" t="s">
        <v>187</v>
      </c>
      <c r="D56" s="36">
        <v>27346.2</v>
      </c>
      <c r="E56" s="36">
        <v>0</v>
      </c>
      <c r="F56" s="37">
        <v>779.59</v>
      </c>
      <c r="G56" s="37">
        <v>6384.32</v>
      </c>
      <c r="H56" s="37">
        <f t="shared" ref="H56:H57" si="1">D56+E56-F56-G56</f>
        <v>20182.29</v>
      </c>
      <c r="I56" s="39"/>
      <c r="J56" s="43"/>
    </row>
    <row r="57" spans="1:10" ht="27" customHeight="1" x14ac:dyDescent="0.25">
      <c r="A57" s="4" t="s">
        <v>189</v>
      </c>
      <c r="B57" s="4">
        <v>131</v>
      </c>
      <c r="C57" s="3" t="s">
        <v>190</v>
      </c>
      <c r="D57" s="36">
        <v>27346.2</v>
      </c>
      <c r="E57" s="36">
        <v>0</v>
      </c>
      <c r="F57" s="37">
        <v>779.59</v>
      </c>
      <c r="G57" s="37">
        <v>6436.46</v>
      </c>
      <c r="H57" s="37">
        <f t="shared" si="1"/>
        <v>20130.150000000001</v>
      </c>
      <c r="I57" s="39"/>
      <c r="J57" s="43"/>
    </row>
    <row r="58" spans="1:10" ht="15.75" customHeight="1" x14ac:dyDescent="0.25">
      <c r="A58" s="11"/>
      <c r="B58" s="11"/>
      <c r="D58" s="11"/>
      <c r="E58" s="38"/>
      <c r="F58" s="38"/>
      <c r="G58" s="39"/>
      <c r="H58" s="39"/>
      <c r="I58" s="39"/>
      <c r="J58" s="39"/>
    </row>
    <row r="59" spans="1:10" ht="15.75" customHeight="1" x14ac:dyDescent="0.25">
      <c r="A59" s="11"/>
      <c r="B59" s="11"/>
      <c r="D59" s="11"/>
      <c r="E59" s="38"/>
      <c r="F59" s="38"/>
      <c r="G59" s="39"/>
      <c r="H59" s="39"/>
      <c r="I59" s="39"/>
      <c r="J59" s="39"/>
    </row>
    <row r="60" spans="1:10" ht="15.75" customHeight="1" x14ac:dyDescent="0.25">
      <c r="A60" s="11"/>
      <c r="B60" s="11"/>
      <c r="D60" s="11"/>
      <c r="E60" s="38"/>
      <c r="F60" s="38"/>
      <c r="G60" s="39"/>
      <c r="H60" s="39"/>
      <c r="I60" s="39"/>
      <c r="J60" s="39"/>
    </row>
    <row r="61" spans="1:10" ht="15.75" customHeight="1" x14ac:dyDescent="0.25">
      <c r="A61" s="11"/>
      <c r="B61" s="11"/>
      <c r="D61" s="11"/>
      <c r="E61" s="38"/>
      <c r="F61" s="38"/>
      <c r="G61" s="39"/>
      <c r="H61" s="39"/>
      <c r="I61" s="39"/>
      <c r="J61" s="39"/>
    </row>
    <row r="62" spans="1:10" ht="15.75" customHeight="1" x14ac:dyDescent="0.25">
      <c r="A62" s="11"/>
      <c r="B62" s="11"/>
      <c r="D62" s="11"/>
      <c r="E62" s="38"/>
      <c r="F62" s="38"/>
      <c r="G62" s="39"/>
      <c r="H62" s="39"/>
      <c r="I62" s="39"/>
      <c r="J62" s="39"/>
    </row>
    <row r="63" spans="1:10" ht="15.75" customHeight="1" x14ac:dyDescent="0.25">
      <c r="A63" s="11"/>
      <c r="B63" s="11"/>
      <c r="D63" s="11"/>
      <c r="E63" s="38"/>
      <c r="F63" s="38"/>
      <c r="G63" s="39"/>
      <c r="H63" s="39"/>
      <c r="I63" s="39"/>
      <c r="J63" s="39"/>
    </row>
    <row r="64" spans="1:10" ht="15.75" customHeight="1" x14ac:dyDescent="0.25">
      <c r="A64" s="11"/>
      <c r="B64" s="11"/>
      <c r="D64" s="11"/>
      <c r="E64" s="38"/>
      <c r="F64" s="38"/>
      <c r="G64" s="39"/>
      <c r="H64" s="39"/>
      <c r="I64" s="39"/>
      <c r="J64" s="39"/>
    </row>
    <row r="65" spans="1:10" ht="15.75" customHeight="1" x14ac:dyDescent="0.25">
      <c r="A65" s="11"/>
      <c r="B65" s="11"/>
      <c r="D65" s="11"/>
      <c r="E65" s="38"/>
      <c r="F65" s="38"/>
      <c r="G65" s="39"/>
      <c r="H65" s="39"/>
      <c r="I65" s="39"/>
      <c r="J65" s="39"/>
    </row>
    <row r="66" spans="1:10" ht="15.75" customHeight="1" x14ac:dyDescent="0.25">
      <c r="A66" s="11"/>
      <c r="B66" s="11"/>
      <c r="D66" s="11"/>
      <c r="E66" s="38"/>
      <c r="F66" s="38"/>
      <c r="G66" s="39"/>
      <c r="H66" s="39"/>
      <c r="I66" s="39"/>
      <c r="J66" s="39"/>
    </row>
    <row r="67" spans="1:10" ht="15.75" customHeight="1" x14ac:dyDescent="0.25">
      <c r="A67" s="11"/>
      <c r="B67" s="11"/>
      <c r="D67" s="11"/>
      <c r="E67" s="38"/>
      <c r="F67" s="38"/>
      <c r="G67" s="39"/>
      <c r="H67" s="39"/>
      <c r="I67" s="39"/>
      <c r="J67" s="39"/>
    </row>
    <row r="68" spans="1:10" ht="15.75" customHeight="1" x14ac:dyDescent="0.25">
      <c r="A68" s="11"/>
      <c r="B68" s="11"/>
      <c r="D68" s="11"/>
      <c r="E68" s="38"/>
      <c r="F68" s="38"/>
      <c r="G68" s="39"/>
      <c r="H68" s="39"/>
      <c r="I68" s="39"/>
      <c r="J68" s="39"/>
    </row>
    <row r="69" spans="1:10" ht="15.75" customHeight="1" x14ac:dyDescent="0.25">
      <c r="A69" s="11"/>
      <c r="B69" s="11"/>
      <c r="D69" s="11"/>
      <c r="E69" s="38"/>
      <c r="F69" s="38"/>
      <c r="G69" s="39"/>
      <c r="H69" s="39"/>
      <c r="I69" s="39"/>
      <c r="J69" s="39"/>
    </row>
    <row r="70" spans="1:10" ht="15.75" customHeight="1" x14ac:dyDescent="0.25">
      <c r="A70" s="11"/>
      <c r="B70" s="11"/>
      <c r="D70" s="11"/>
      <c r="E70" s="38"/>
      <c r="F70" s="38"/>
      <c r="G70" s="39"/>
      <c r="H70" s="39"/>
      <c r="I70" s="39"/>
      <c r="J70" s="39"/>
    </row>
    <row r="71" spans="1:10" ht="15.75" customHeight="1" x14ac:dyDescent="0.25">
      <c r="A71" s="11"/>
      <c r="B71" s="11"/>
      <c r="D71" s="11"/>
      <c r="E71" s="38"/>
      <c r="F71" s="38"/>
      <c r="G71" s="39"/>
      <c r="H71" s="39"/>
      <c r="I71" s="39"/>
      <c r="J71" s="39"/>
    </row>
    <row r="72" spans="1:10" ht="15.75" customHeight="1" x14ac:dyDescent="0.25">
      <c r="A72" s="11"/>
      <c r="B72" s="11"/>
      <c r="D72" s="11"/>
      <c r="E72" s="38"/>
      <c r="F72" s="38"/>
      <c r="G72" s="39"/>
      <c r="H72" s="39"/>
      <c r="I72" s="39"/>
      <c r="J72" s="39"/>
    </row>
    <row r="73" spans="1:10" ht="15.75" customHeight="1" x14ac:dyDescent="0.25">
      <c r="A73" s="11"/>
      <c r="B73" s="11"/>
      <c r="D73" s="11"/>
      <c r="E73" s="38"/>
      <c r="F73" s="38"/>
      <c r="G73" s="39"/>
      <c r="H73" s="39"/>
      <c r="I73" s="39"/>
      <c r="J73" s="39"/>
    </row>
    <row r="74" spans="1:10" ht="15.75" customHeight="1" x14ac:dyDescent="0.25">
      <c r="A74" s="11"/>
      <c r="B74" s="11"/>
      <c r="D74" s="11"/>
      <c r="E74" s="38"/>
      <c r="F74" s="38"/>
      <c r="G74" s="39"/>
      <c r="H74" s="39"/>
      <c r="I74" s="39"/>
      <c r="J74" s="39"/>
    </row>
    <row r="75" spans="1:10" ht="15.75" customHeight="1" x14ac:dyDescent="0.25">
      <c r="A75" s="11"/>
      <c r="B75" s="11"/>
      <c r="D75" s="11"/>
      <c r="E75" s="38"/>
      <c r="F75" s="38"/>
      <c r="G75" s="39"/>
      <c r="H75" s="39"/>
      <c r="I75" s="39"/>
      <c r="J75" s="39"/>
    </row>
    <row r="76" spans="1:10" ht="15.75" customHeight="1" x14ac:dyDescent="0.25">
      <c r="A76" s="11"/>
      <c r="B76" s="11"/>
      <c r="D76" s="11"/>
      <c r="E76" s="38"/>
      <c r="F76" s="38"/>
      <c r="G76" s="39"/>
      <c r="H76" s="39"/>
      <c r="I76" s="39"/>
      <c r="J76" s="39"/>
    </row>
    <row r="77" spans="1:10" ht="15.75" customHeight="1" x14ac:dyDescent="0.25">
      <c r="A77" s="11"/>
      <c r="B77" s="11"/>
      <c r="D77" s="11"/>
      <c r="E77" s="38"/>
      <c r="F77" s="38"/>
      <c r="G77" s="39"/>
      <c r="H77" s="39"/>
      <c r="I77" s="39"/>
      <c r="J77" s="39"/>
    </row>
    <row r="78" spans="1:10" ht="15.75" customHeight="1" x14ac:dyDescent="0.25">
      <c r="A78" s="11"/>
      <c r="B78" s="11"/>
      <c r="D78" s="11"/>
      <c r="E78" s="38"/>
      <c r="F78" s="38"/>
      <c r="G78" s="39"/>
      <c r="H78" s="39"/>
      <c r="I78" s="39"/>
      <c r="J78" s="39"/>
    </row>
    <row r="79" spans="1:10" ht="15.75" customHeight="1" x14ac:dyDescent="0.25">
      <c r="A79" s="11"/>
      <c r="B79" s="11"/>
      <c r="D79" s="11"/>
      <c r="E79" s="38"/>
      <c r="F79" s="38"/>
      <c r="G79" s="39"/>
      <c r="H79" s="39"/>
      <c r="I79" s="39"/>
      <c r="J79" s="39"/>
    </row>
    <row r="80" spans="1:10" ht="15.75" customHeight="1" x14ac:dyDescent="0.25">
      <c r="A80" s="11"/>
      <c r="B80" s="11"/>
      <c r="D80" s="11"/>
      <c r="E80" s="38"/>
      <c r="F80" s="38"/>
      <c r="G80" s="39"/>
      <c r="H80" s="39"/>
      <c r="I80" s="39"/>
      <c r="J80" s="39"/>
    </row>
    <row r="81" spans="1:10" ht="15.75" customHeight="1" x14ac:dyDescent="0.25">
      <c r="A81" s="11"/>
      <c r="B81" s="11"/>
      <c r="D81" s="11"/>
      <c r="E81" s="38"/>
      <c r="F81" s="38"/>
      <c r="G81" s="39"/>
      <c r="H81" s="39"/>
      <c r="I81" s="39"/>
      <c r="J81" s="39"/>
    </row>
    <row r="82" spans="1:10" ht="15.75" customHeight="1" x14ac:dyDescent="0.25">
      <c r="A82" s="11"/>
      <c r="B82" s="11"/>
      <c r="D82" s="11"/>
      <c r="E82" s="38"/>
      <c r="F82" s="38"/>
      <c r="G82" s="39"/>
      <c r="H82" s="39"/>
      <c r="I82" s="39"/>
      <c r="J82" s="39"/>
    </row>
    <row r="83" spans="1:10" ht="15.75" customHeight="1" x14ac:dyDescent="0.25">
      <c r="A83" s="11"/>
      <c r="B83" s="11"/>
      <c r="D83" s="11"/>
      <c r="E83" s="38"/>
      <c r="F83" s="38"/>
      <c r="G83" s="39"/>
      <c r="H83" s="39"/>
      <c r="I83" s="39"/>
      <c r="J83" s="39"/>
    </row>
    <row r="84" spans="1:10" ht="15.75" customHeight="1" x14ac:dyDescent="0.25">
      <c r="A84" s="11"/>
      <c r="B84" s="11"/>
      <c r="D84" s="11"/>
      <c r="E84" s="38"/>
      <c r="F84" s="38"/>
      <c r="G84" s="39"/>
      <c r="H84" s="39"/>
      <c r="I84" s="39"/>
      <c r="J84" s="39"/>
    </row>
    <row r="85" spans="1:10" ht="15.75" customHeight="1" x14ac:dyDescent="0.25">
      <c r="A85" s="11"/>
      <c r="B85" s="11"/>
      <c r="D85" s="11"/>
      <c r="E85" s="38"/>
      <c r="F85" s="38"/>
      <c r="G85" s="39"/>
      <c r="H85" s="39"/>
      <c r="I85" s="39"/>
      <c r="J85" s="39"/>
    </row>
    <row r="86" spans="1:10" ht="15.75" customHeight="1" x14ac:dyDescent="0.25">
      <c r="A86" s="11"/>
      <c r="B86" s="11"/>
      <c r="D86" s="11"/>
      <c r="E86" s="38"/>
      <c r="F86" s="38"/>
      <c r="G86" s="39"/>
      <c r="H86" s="39"/>
      <c r="I86" s="39"/>
      <c r="J86" s="39"/>
    </row>
    <row r="87" spans="1:10" ht="15.75" customHeight="1" x14ac:dyDescent="0.25">
      <c r="A87" s="11"/>
      <c r="B87" s="11"/>
      <c r="D87" s="11"/>
      <c r="E87" s="38"/>
      <c r="F87" s="38"/>
      <c r="G87" s="39"/>
      <c r="H87" s="39"/>
      <c r="I87" s="39"/>
      <c r="J87" s="39"/>
    </row>
    <row r="88" spans="1:10" ht="15.75" customHeight="1" x14ac:dyDescent="0.25">
      <c r="A88" s="11"/>
      <c r="B88" s="11"/>
      <c r="D88" s="11"/>
      <c r="E88" s="38"/>
      <c r="F88" s="38"/>
      <c r="G88" s="39"/>
      <c r="H88" s="39"/>
      <c r="I88" s="39"/>
      <c r="J88" s="39"/>
    </row>
    <row r="89" spans="1:10" ht="15.75" customHeight="1" x14ac:dyDescent="0.25">
      <c r="A89" s="11"/>
      <c r="B89" s="11"/>
      <c r="D89" s="11"/>
      <c r="E89" s="38"/>
      <c r="F89" s="38"/>
      <c r="G89" s="39"/>
      <c r="H89" s="39"/>
      <c r="I89" s="39"/>
      <c r="J89" s="39"/>
    </row>
    <row r="90" spans="1:10" ht="15.75" customHeight="1" x14ac:dyDescent="0.25">
      <c r="A90" s="11"/>
      <c r="B90" s="11"/>
      <c r="D90" s="11"/>
      <c r="E90" s="38"/>
      <c r="F90" s="38"/>
      <c r="G90" s="39"/>
      <c r="H90" s="39"/>
      <c r="I90" s="39"/>
      <c r="J90" s="39"/>
    </row>
    <row r="91" spans="1:10" ht="15.75" customHeight="1" x14ac:dyDescent="0.25">
      <c r="A91" s="11"/>
      <c r="B91" s="11"/>
      <c r="D91" s="11"/>
      <c r="E91" s="38"/>
      <c r="F91" s="38"/>
      <c r="G91" s="39"/>
      <c r="H91" s="39"/>
      <c r="I91" s="39"/>
      <c r="J91" s="39"/>
    </row>
    <row r="92" spans="1:10" ht="15.75" customHeight="1" x14ac:dyDescent="0.25">
      <c r="A92" s="11"/>
      <c r="B92" s="11"/>
      <c r="D92" s="11"/>
      <c r="E92" s="38"/>
      <c r="F92" s="38"/>
      <c r="G92" s="39"/>
      <c r="H92" s="39"/>
      <c r="I92" s="39"/>
      <c r="J92" s="39"/>
    </row>
    <row r="93" spans="1:10" ht="15.75" customHeight="1" x14ac:dyDescent="0.25">
      <c r="A93" s="11"/>
      <c r="B93" s="11"/>
      <c r="D93" s="11"/>
      <c r="E93" s="38"/>
      <c r="F93" s="38"/>
      <c r="G93" s="39"/>
      <c r="H93" s="39"/>
      <c r="I93" s="39"/>
      <c r="J93" s="39"/>
    </row>
    <row r="94" spans="1:10" ht="15.75" customHeight="1" x14ac:dyDescent="0.25">
      <c r="A94" s="11"/>
      <c r="B94" s="11"/>
      <c r="D94" s="11"/>
      <c r="E94" s="38"/>
      <c r="F94" s="38"/>
      <c r="G94" s="39"/>
      <c r="H94" s="39"/>
      <c r="I94" s="39"/>
      <c r="J94" s="39"/>
    </row>
    <row r="95" spans="1:10" ht="15.75" customHeight="1" x14ac:dyDescent="0.25">
      <c r="A95" s="11"/>
      <c r="B95" s="11"/>
      <c r="D95" s="11"/>
      <c r="E95" s="38"/>
      <c r="F95" s="38"/>
      <c r="G95" s="39"/>
      <c r="H95" s="39"/>
      <c r="I95" s="39"/>
      <c r="J95" s="39"/>
    </row>
    <row r="96" spans="1:10" ht="15.75" customHeight="1" x14ac:dyDescent="0.25">
      <c r="A96" s="11"/>
      <c r="B96" s="11"/>
      <c r="D96" s="11"/>
      <c r="E96" s="38"/>
      <c r="F96" s="38"/>
      <c r="G96" s="39"/>
      <c r="H96" s="39"/>
      <c r="I96" s="39"/>
      <c r="J96" s="39"/>
    </row>
    <row r="97" spans="1:10" ht="15.75" customHeight="1" x14ac:dyDescent="0.25">
      <c r="A97" s="11"/>
      <c r="B97" s="11"/>
      <c r="D97" s="11"/>
      <c r="E97" s="38"/>
      <c r="F97" s="38"/>
      <c r="G97" s="39"/>
      <c r="H97" s="39"/>
      <c r="I97" s="39"/>
      <c r="J97" s="39"/>
    </row>
    <row r="98" spans="1:10" ht="15.75" customHeight="1" x14ac:dyDescent="0.25">
      <c r="A98" s="11"/>
      <c r="B98" s="11"/>
      <c r="D98" s="11"/>
      <c r="E98" s="38"/>
      <c r="F98" s="38"/>
      <c r="G98" s="39"/>
      <c r="H98" s="39"/>
      <c r="I98" s="39"/>
      <c r="J98" s="39"/>
    </row>
    <row r="99" spans="1:10" ht="15.75" customHeight="1" x14ac:dyDescent="0.25">
      <c r="A99" s="11"/>
      <c r="B99" s="11"/>
      <c r="D99" s="11"/>
      <c r="E99" s="38"/>
      <c r="F99" s="38"/>
      <c r="G99" s="39"/>
      <c r="H99" s="39"/>
      <c r="I99" s="39"/>
      <c r="J99" s="39"/>
    </row>
    <row r="100" spans="1:10" ht="15.75" customHeight="1" x14ac:dyDescent="0.25">
      <c r="A100" s="11"/>
      <c r="B100" s="11"/>
      <c r="D100" s="11"/>
      <c r="E100" s="38"/>
      <c r="F100" s="38"/>
      <c r="G100" s="39"/>
      <c r="H100" s="39"/>
      <c r="I100" s="39"/>
      <c r="J100" s="39"/>
    </row>
    <row r="101" spans="1:10" ht="15.75" customHeight="1" x14ac:dyDescent="0.25">
      <c r="A101" s="11"/>
      <c r="B101" s="11"/>
      <c r="D101" s="11"/>
      <c r="E101" s="38"/>
      <c r="F101" s="38"/>
      <c r="G101" s="39"/>
      <c r="H101" s="39"/>
      <c r="I101" s="39"/>
      <c r="J101" s="39"/>
    </row>
    <row r="102" spans="1:10" ht="15.75" customHeight="1" x14ac:dyDescent="0.25">
      <c r="A102" s="11"/>
      <c r="B102" s="11"/>
      <c r="D102" s="11"/>
      <c r="E102" s="38"/>
      <c r="F102" s="38"/>
      <c r="G102" s="39"/>
      <c r="H102" s="39"/>
      <c r="I102" s="39"/>
      <c r="J102" s="39"/>
    </row>
    <row r="103" spans="1:10" ht="15.75" customHeight="1" x14ac:dyDescent="0.25">
      <c r="A103" s="11"/>
      <c r="B103" s="11"/>
      <c r="D103" s="11"/>
      <c r="E103" s="38"/>
      <c r="F103" s="38"/>
      <c r="G103" s="39"/>
      <c r="H103" s="39"/>
      <c r="I103" s="39"/>
      <c r="J103" s="39"/>
    </row>
    <row r="104" spans="1:10" ht="15.75" customHeight="1" x14ac:dyDescent="0.25">
      <c r="A104" s="11"/>
      <c r="B104" s="11"/>
      <c r="D104" s="11"/>
      <c r="E104" s="38"/>
      <c r="F104" s="38"/>
      <c r="G104" s="39"/>
      <c r="H104" s="39"/>
      <c r="I104" s="39"/>
      <c r="J104" s="39"/>
    </row>
    <row r="105" spans="1:10" ht="15.75" customHeight="1" x14ac:dyDescent="0.25">
      <c r="A105" s="11"/>
      <c r="B105" s="11"/>
      <c r="D105" s="11"/>
      <c r="E105" s="38"/>
      <c r="F105" s="38"/>
      <c r="G105" s="39"/>
      <c r="H105" s="39"/>
      <c r="I105" s="39"/>
      <c r="J105" s="39"/>
    </row>
    <row r="106" spans="1:10" ht="15.75" customHeight="1" x14ac:dyDescent="0.25">
      <c r="A106" s="11"/>
      <c r="B106" s="11"/>
      <c r="D106" s="11"/>
      <c r="E106" s="38"/>
      <c r="F106" s="38"/>
      <c r="G106" s="39"/>
      <c r="H106" s="39"/>
      <c r="I106" s="39"/>
      <c r="J106" s="39"/>
    </row>
    <row r="107" spans="1:10" ht="15.75" customHeight="1" x14ac:dyDescent="0.25">
      <c r="A107" s="11"/>
      <c r="B107" s="11"/>
      <c r="D107" s="11"/>
      <c r="E107" s="38"/>
      <c r="F107" s="38"/>
      <c r="G107" s="39"/>
      <c r="H107" s="39"/>
      <c r="I107" s="39"/>
      <c r="J107" s="39"/>
    </row>
    <row r="108" spans="1:10" ht="15.75" customHeight="1" x14ac:dyDescent="0.25">
      <c r="A108" s="11"/>
      <c r="B108" s="11"/>
      <c r="D108" s="11"/>
      <c r="E108" s="38"/>
      <c r="F108" s="38"/>
      <c r="G108" s="39"/>
      <c r="H108" s="39"/>
      <c r="I108" s="39"/>
      <c r="J108" s="39"/>
    </row>
    <row r="109" spans="1:10" ht="15.75" customHeight="1" x14ac:dyDescent="0.25">
      <c r="A109" s="11"/>
      <c r="B109" s="11"/>
      <c r="D109" s="11"/>
      <c r="E109" s="38"/>
      <c r="F109" s="38"/>
      <c r="G109" s="39"/>
      <c r="H109" s="39"/>
      <c r="I109" s="39"/>
      <c r="J109" s="39"/>
    </row>
    <row r="110" spans="1:10" ht="15.75" customHeight="1" x14ac:dyDescent="0.25">
      <c r="A110" s="11"/>
      <c r="B110" s="11"/>
      <c r="D110" s="11"/>
      <c r="E110" s="38"/>
      <c r="F110" s="38"/>
      <c r="G110" s="39"/>
      <c r="H110" s="39"/>
      <c r="I110" s="39"/>
      <c r="J110" s="39"/>
    </row>
    <row r="111" spans="1:10" ht="15.75" customHeight="1" x14ac:dyDescent="0.25">
      <c r="A111" s="11"/>
      <c r="B111" s="11"/>
      <c r="D111" s="11"/>
      <c r="E111" s="38"/>
      <c r="F111" s="38"/>
      <c r="G111" s="39"/>
      <c r="H111" s="39"/>
      <c r="I111" s="39"/>
      <c r="J111" s="39"/>
    </row>
    <row r="112" spans="1:10" ht="15.75" customHeight="1" x14ac:dyDescent="0.25">
      <c r="A112" s="11"/>
      <c r="B112" s="11"/>
      <c r="D112" s="11"/>
      <c r="E112" s="38"/>
      <c r="F112" s="38"/>
      <c r="G112" s="39"/>
      <c r="H112" s="39"/>
      <c r="I112" s="39"/>
      <c r="J112" s="39"/>
    </row>
    <row r="113" spans="1:10" ht="15.75" customHeight="1" x14ac:dyDescent="0.25">
      <c r="A113" s="11"/>
      <c r="B113" s="11"/>
      <c r="D113" s="11"/>
      <c r="E113" s="38"/>
      <c r="F113" s="38"/>
      <c r="G113" s="39"/>
      <c r="H113" s="39"/>
      <c r="I113" s="39"/>
      <c r="J113" s="39"/>
    </row>
    <row r="114" spans="1:10" ht="15.75" customHeight="1" x14ac:dyDescent="0.25">
      <c r="A114" s="11"/>
      <c r="B114" s="11"/>
      <c r="D114" s="11"/>
      <c r="E114" s="38"/>
      <c r="F114" s="38"/>
      <c r="G114" s="39"/>
      <c r="H114" s="39"/>
      <c r="I114" s="39"/>
      <c r="J114" s="39"/>
    </row>
    <row r="115" spans="1:10" ht="15.75" customHeight="1" x14ac:dyDescent="0.25">
      <c r="A115" s="11"/>
      <c r="B115" s="11"/>
      <c r="D115" s="11"/>
      <c r="E115" s="38"/>
      <c r="F115" s="38"/>
      <c r="G115" s="39"/>
      <c r="H115" s="39"/>
      <c r="I115" s="39"/>
      <c r="J115" s="39"/>
    </row>
    <row r="116" spans="1:10" ht="15.75" customHeight="1" x14ac:dyDescent="0.25">
      <c r="A116" s="11"/>
      <c r="B116" s="11"/>
      <c r="D116" s="11"/>
      <c r="E116" s="38"/>
      <c r="F116" s="38"/>
      <c r="G116" s="39"/>
      <c r="H116" s="39"/>
      <c r="I116" s="39"/>
      <c r="J116" s="39"/>
    </row>
    <row r="117" spans="1:10" ht="15.75" customHeight="1" x14ac:dyDescent="0.25">
      <c r="A117" s="11"/>
      <c r="B117" s="11"/>
      <c r="D117" s="11"/>
      <c r="E117" s="38"/>
      <c r="F117" s="38"/>
      <c r="G117" s="39"/>
      <c r="H117" s="39"/>
      <c r="I117" s="39"/>
      <c r="J117" s="39"/>
    </row>
    <row r="118" spans="1:10" ht="15.75" customHeight="1" x14ac:dyDescent="0.25">
      <c r="A118" s="11"/>
      <c r="B118" s="11"/>
      <c r="D118" s="11"/>
      <c r="E118" s="38"/>
      <c r="F118" s="38"/>
      <c r="G118" s="39"/>
      <c r="H118" s="39"/>
      <c r="I118" s="39"/>
      <c r="J118" s="39"/>
    </row>
    <row r="119" spans="1:10" ht="15.75" customHeight="1" x14ac:dyDescent="0.25">
      <c r="A119" s="11"/>
      <c r="B119" s="11"/>
      <c r="D119" s="11"/>
      <c r="E119" s="38"/>
      <c r="F119" s="38"/>
      <c r="G119" s="39"/>
      <c r="H119" s="39"/>
      <c r="I119" s="39"/>
      <c r="J119" s="39"/>
    </row>
    <row r="120" spans="1:10" ht="15.75" customHeight="1" x14ac:dyDescent="0.25">
      <c r="A120" s="11"/>
      <c r="B120" s="11"/>
      <c r="D120" s="11"/>
      <c r="E120" s="38"/>
      <c r="F120" s="38"/>
      <c r="G120" s="39"/>
      <c r="H120" s="39"/>
      <c r="I120" s="39"/>
      <c r="J120" s="39"/>
    </row>
    <row r="121" spans="1:10" ht="15.75" customHeight="1" x14ac:dyDescent="0.25">
      <c r="A121" s="11"/>
      <c r="B121" s="11"/>
      <c r="D121" s="11"/>
      <c r="E121" s="38"/>
      <c r="F121" s="38"/>
      <c r="G121" s="39"/>
      <c r="H121" s="39"/>
      <c r="I121" s="39"/>
      <c r="J121" s="39"/>
    </row>
    <row r="122" spans="1:10" ht="15.75" customHeight="1" x14ac:dyDescent="0.25">
      <c r="A122" s="11"/>
      <c r="B122" s="11"/>
      <c r="D122" s="11"/>
      <c r="E122" s="38"/>
      <c r="F122" s="38"/>
      <c r="G122" s="39"/>
      <c r="H122" s="39"/>
      <c r="I122" s="39"/>
      <c r="J122" s="39"/>
    </row>
    <row r="123" spans="1:10" ht="15.75" customHeight="1" x14ac:dyDescent="0.25">
      <c r="A123" s="11"/>
      <c r="B123" s="11"/>
      <c r="D123" s="11"/>
      <c r="E123" s="38"/>
      <c r="F123" s="38"/>
      <c r="G123" s="39"/>
      <c r="H123" s="39"/>
      <c r="I123" s="39"/>
      <c r="J123" s="39"/>
    </row>
    <row r="124" spans="1:10" ht="15.75" customHeight="1" x14ac:dyDescent="0.25">
      <c r="A124" s="11"/>
      <c r="B124" s="11"/>
      <c r="D124" s="11"/>
      <c r="E124" s="38"/>
      <c r="F124" s="38"/>
      <c r="G124" s="39"/>
      <c r="H124" s="39"/>
      <c r="I124" s="39"/>
      <c r="J124" s="39"/>
    </row>
    <row r="125" spans="1:10" ht="15.75" customHeight="1" x14ac:dyDescent="0.25">
      <c r="A125" s="11"/>
      <c r="B125" s="11"/>
      <c r="D125" s="11"/>
      <c r="E125" s="38"/>
      <c r="F125" s="38"/>
      <c r="G125" s="39"/>
      <c r="H125" s="39"/>
      <c r="I125" s="39"/>
      <c r="J125" s="39"/>
    </row>
    <row r="126" spans="1:10" ht="15.75" customHeight="1" x14ac:dyDescent="0.25">
      <c r="A126" s="11"/>
      <c r="B126" s="11"/>
      <c r="D126" s="11"/>
      <c r="E126" s="38"/>
      <c r="F126" s="38"/>
      <c r="G126" s="39"/>
      <c r="H126" s="39"/>
      <c r="I126" s="39"/>
      <c r="J126" s="39"/>
    </row>
    <row r="127" spans="1:10" ht="15.75" customHeight="1" x14ac:dyDescent="0.25">
      <c r="A127" s="11"/>
      <c r="B127" s="11"/>
      <c r="D127" s="11"/>
      <c r="E127" s="38"/>
      <c r="F127" s="38"/>
      <c r="G127" s="39"/>
      <c r="H127" s="39"/>
      <c r="I127" s="39"/>
      <c r="J127" s="39"/>
    </row>
    <row r="128" spans="1:10" ht="15.75" customHeight="1" x14ac:dyDescent="0.25">
      <c r="A128" s="11"/>
      <c r="B128" s="11"/>
      <c r="D128" s="11"/>
      <c r="E128" s="38"/>
      <c r="F128" s="38"/>
      <c r="G128" s="39"/>
      <c r="H128" s="39"/>
      <c r="I128" s="39"/>
      <c r="J128" s="39"/>
    </row>
    <row r="129" spans="1:10" ht="15.75" customHeight="1" x14ac:dyDescent="0.25">
      <c r="A129" s="11"/>
      <c r="B129" s="11"/>
      <c r="D129" s="11"/>
      <c r="E129" s="38"/>
      <c r="F129" s="38"/>
      <c r="G129" s="39"/>
      <c r="H129" s="39"/>
      <c r="I129" s="39"/>
      <c r="J129" s="39"/>
    </row>
    <row r="130" spans="1:10" ht="15.75" customHeight="1" x14ac:dyDescent="0.25">
      <c r="A130" s="11"/>
      <c r="B130" s="11"/>
      <c r="D130" s="11"/>
      <c r="E130" s="38"/>
      <c r="F130" s="38"/>
      <c r="G130" s="39"/>
      <c r="H130" s="39"/>
      <c r="I130" s="39"/>
      <c r="J130" s="39"/>
    </row>
    <row r="131" spans="1:10" ht="15.75" customHeight="1" x14ac:dyDescent="0.25">
      <c r="A131" s="11"/>
      <c r="B131" s="11"/>
      <c r="D131" s="11"/>
      <c r="E131" s="38"/>
      <c r="F131" s="38"/>
      <c r="G131" s="39"/>
      <c r="H131" s="39"/>
      <c r="I131" s="39"/>
      <c r="J131" s="39"/>
    </row>
    <row r="132" spans="1:10" ht="15.75" customHeight="1" x14ac:dyDescent="0.25">
      <c r="A132" s="11"/>
      <c r="B132" s="11"/>
      <c r="D132" s="11"/>
      <c r="E132" s="38"/>
      <c r="F132" s="38"/>
      <c r="G132" s="39"/>
      <c r="H132" s="39"/>
      <c r="I132" s="39"/>
      <c r="J132" s="39"/>
    </row>
    <row r="133" spans="1:10" ht="15.75" customHeight="1" x14ac:dyDescent="0.25">
      <c r="A133" s="11"/>
      <c r="B133" s="11"/>
      <c r="D133" s="11"/>
      <c r="E133" s="38"/>
      <c r="F133" s="38"/>
      <c r="G133" s="39"/>
      <c r="H133" s="39"/>
      <c r="I133" s="39"/>
      <c r="J133" s="39"/>
    </row>
    <row r="134" spans="1:10" ht="15.75" customHeight="1" x14ac:dyDescent="0.25">
      <c r="A134" s="11"/>
      <c r="B134" s="11"/>
      <c r="D134" s="11"/>
      <c r="E134" s="38"/>
      <c r="F134" s="38"/>
      <c r="G134" s="39"/>
      <c r="H134" s="39"/>
      <c r="I134" s="39"/>
      <c r="J134" s="39"/>
    </row>
    <row r="135" spans="1:10" ht="15.75" customHeight="1" x14ac:dyDescent="0.25">
      <c r="A135" s="11"/>
      <c r="B135" s="11"/>
      <c r="D135" s="11"/>
      <c r="E135" s="38"/>
      <c r="F135" s="38"/>
      <c r="G135" s="39"/>
      <c r="H135" s="39"/>
      <c r="I135" s="39"/>
      <c r="J135" s="39"/>
    </row>
    <row r="136" spans="1:10" ht="15.75" customHeight="1" x14ac:dyDescent="0.25">
      <c r="A136" s="11"/>
      <c r="B136" s="11"/>
      <c r="D136" s="11"/>
      <c r="E136" s="38"/>
      <c r="F136" s="38"/>
      <c r="G136" s="39"/>
      <c r="H136" s="39"/>
      <c r="I136" s="39"/>
      <c r="J136" s="39"/>
    </row>
    <row r="137" spans="1:10" ht="15.75" customHeight="1" x14ac:dyDescent="0.25">
      <c r="A137" s="11"/>
      <c r="B137" s="11"/>
      <c r="D137" s="11"/>
      <c r="E137" s="38"/>
      <c r="F137" s="38"/>
      <c r="G137" s="39"/>
      <c r="H137" s="39"/>
      <c r="I137" s="39"/>
      <c r="J137" s="39"/>
    </row>
    <row r="138" spans="1:10" ht="15.75" customHeight="1" x14ac:dyDescent="0.25">
      <c r="A138" s="11"/>
      <c r="B138" s="11"/>
      <c r="D138" s="11"/>
      <c r="E138" s="38"/>
      <c r="F138" s="38"/>
      <c r="G138" s="39"/>
      <c r="H138" s="39"/>
      <c r="I138" s="39"/>
      <c r="J138" s="39"/>
    </row>
    <row r="139" spans="1:10" ht="15.75" customHeight="1" x14ac:dyDescent="0.25">
      <c r="A139" s="11"/>
      <c r="B139" s="11"/>
      <c r="D139" s="11"/>
      <c r="E139" s="38"/>
      <c r="F139" s="38"/>
      <c r="G139" s="39"/>
      <c r="H139" s="39"/>
      <c r="I139" s="39"/>
      <c r="J139" s="39"/>
    </row>
    <row r="140" spans="1:10" ht="15.75" customHeight="1" x14ac:dyDescent="0.25">
      <c r="A140" s="11"/>
      <c r="B140" s="11"/>
      <c r="D140" s="11"/>
      <c r="E140" s="38"/>
      <c r="F140" s="38"/>
      <c r="G140" s="39"/>
      <c r="H140" s="39"/>
      <c r="I140" s="39"/>
      <c r="J140" s="39"/>
    </row>
    <row r="141" spans="1:10" ht="15.75" customHeight="1" x14ac:dyDescent="0.25">
      <c r="A141" s="11"/>
      <c r="B141" s="11"/>
      <c r="D141" s="11"/>
      <c r="E141" s="38"/>
      <c r="F141" s="38"/>
      <c r="G141" s="39"/>
      <c r="H141" s="39"/>
      <c r="I141" s="39"/>
      <c r="J141" s="39"/>
    </row>
    <row r="142" spans="1:10" ht="15.75" customHeight="1" x14ac:dyDescent="0.25">
      <c r="A142" s="11"/>
      <c r="B142" s="11"/>
      <c r="D142" s="11"/>
      <c r="E142" s="38"/>
      <c r="F142" s="38"/>
      <c r="G142" s="39"/>
      <c r="H142" s="39"/>
      <c r="I142" s="39"/>
      <c r="J142" s="39"/>
    </row>
    <row r="143" spans="1:10" ht="15.75" customHeight="1" x14ac:dyDescent="0.25">
      <c r="A143" s="11"/>
      <c r="B143" s="11"/>
      <c r="D143" s="11"/>
      <c r="E143" s="38"/>
      <c r="F143" s="38"/>
      <c r="G143" s="39"/>
      <c r="H143" s="39"/>
      <c r="I143" s="39"/>
      <c r="J143" s="39"/>
    </row>
    <row r="144" spans="1:10" ht="15.75" customHeight="1" x14ac:dyDescent="0.25">
      <c r="A144" s="11"/>
      <c r="B144" s="11"/>
      <c r="D144" s="11"/>
      <c r="E144" s="38"/>
      <c r="F144" s="38"/>
      <c r="G144" s="39"/>
      <c r="H144" s="39"/>
      <c r="I144" s="39"/>
      <c r="J144" s="39"/>
    </row>
    <row r="145" spans="1:10" ht="15.75" customHeight="1" x14ac:dyDescent="0.25">
      <c r="A145" s="11"/>
      <c r="B145" s="11"/>
      <c r="D145" s="11"/>
      <c r="E145" s="38"/>
      <c r="F145" s="38"/>
      <c r="G145" s="39"/>
      <c r="H145" s="39"/>
      <c r="I145" s="39"/>
      <c r="J145" s="39"/>
    </row>
    <row r="146" spans="1:10" ht="15.75" customHeight="1" x14ac:dyDescent="0.25">
      <c r="A146" s="11"/>
      <c r="B146" s="11"/>
      <c r="D146" s="11"/>
      <c r="E146" s="38"/>
      <c r="F146" s="38"/>
      <c r="G146" s="39"/>
      <c r="H146" s="39"/>
      <c r="I146" s="39"/>
      <c r="J146" s="39"/>
    </row>
    <row r="147" spans="1:10" ht="15.75" customHeight="1" x14ac:dyDescent="0.25">
      <c r="A147" s="11"/>
      <c r="B147" s="11"/>
      <c r="D147" s="11"/>
      <c r="E147" s="38"/>
      <c r="F147" s="38"/>
      <c r="G147" s="39"/>
      <c r="H147" s="39"/>
      <c r="I147" s="39"/>
      <c r="J147" s="39"/>
    </row>
    <row r="148" spans="1:10" ht="15.75" customHeight="1" x14ac:dyDescent="0.25">
      <c r="A148" s="11"/>
      <c r="B148" s="11"/>
      <c r="D148" s="11"/>
      <c r="E148" s="38"/>
      <c r="F148" s="38"/>
      <c r="G148" s="39"/>
      <c r="H148" s="39"/>
      <c r="I148" s="39"/>
      <c r="J148" s="39"/>
    </row>
    <row r="149" spans="1:10" ht="15.75" customHeight="1" x14ac:dyDescent="0.25">
      <c r="A149" s="11"/>
      <c r="B149" s="11"/>
      <c r="D149" s="11"/>
      <c r="E149" s="38"/>
      <c r="F149" s="38"/>
      <c r="G149" s="39"/>
      <c r="H149" s="39"/>
      <c r="I149" s="39"/>
      <c r="J149" s="39"/>
    </row>
    <row r="150" spans="1:10" ht="15.75" customHeight="1" x14ac:dyDescent="0.25">
      <c r="A150" s="11"/>
      <c r="B150" s="11"/>
      <c r="D150" s="11"/>
      <c r="E150" s="38"/>
      <c r="F150" s="38"/>
      <c r="G150" s="39"/>
      <c r="H150" s="39"/>
      <c r="I150" s="39"/>
      <c r="J150" s="39"/>
    </row>
    <row r="151" spans="1:10" ht="15.75" customHeight="1" x14ac:dyDescent="0.25">
      <c r="A151" s="11"/>
      <c r="B151" s="11"/>
      <c r="D151" s="11"/>
      <c r="E151" s="38"/>
      <c r="F151" s="38"/>
      <c r="G151" s="39"/>
      <c r="H151" s="39"/>
      <c r="I151" s="39"/>
      <c r="J151" s="39"/>
    </row>
    <row r="152" spans="1:10" ht="15.75" customHeight="1" x14ac:dyDescent="0.25">
      <c r="A152" s="11"/>
      <c r="B152" s="11"/>
      <c r="D152" s="11"/>
      <c r="E152" s="38"/>
      <c r="F152" s="38"/>
      <c r="G152" s="39"/>
      <c r="H152" s="39"/>
      <c r="I152" s="39"/>
      <c r="J152" s="39"/>
    </row>
    <row r="153" spans="1:10" ht="15.75" customHeight="1" x14ac:dyDescent="0.25">
      <c r="A153" s="11"/>
      <c r="B153" s="11"/>
      <c r="D153" s="11"/>
      <c r="E153" s="38"/>
      <c r="F153" s="38"/>
      <c r="G153" s="39"/>
      <c r="H153" s="39"/>
      <c r="I153" s="39"/>
      <c r="J153" s="39"/>
    </row>
    <row r="154" spans="1:10" ht="15.75" customHeight="1" x14ac:dyDescent="0.25">
      <c r="A154" s="11"/>
      <c r="B154" s="11"/>
      <c r="D154" s="11"/>
      <c r="E154" s="38"/>
      <c r="F154" s="38"/>
      <c r="G154" s="39"/>
      <c r="H154" s="39"/>
      <c r="I154" s="39"/>
      <c r="J154" s="39"/>
    </row>
    <row r="155" spans="1:10" ht="15.75" customHeight="1" x14ac:dyDescent="0.25">
      <c r="A155" s="11"/>
      <c r="B155" s="11"/>
      <c r="D155" s="11"/>
      <c r="E155" s="38"/>
      <c r="F155" s="38"/>
      <c r="G155" s="39"/>
      <c r="H155" s="39"/>
      <c r="I155" s="39"/>
      <c r="J155" s="39"/>
    </row>
    <row r="156" spans="1:10" ht="15.75" customHeight="1" x14ac:dyDescent="0.25">
      <c r="A156" s="11"/>
      <c r="B156" s="11"/>
      <c r="D156" s="11"/>
      <c r="E156" s="38"/>
      <c r="F156" s="38"/>
      <c r="G156" s="39"/>
      <c r="H156" s="39"/>
      <c r="I156" s="39"/>
      <c r="J156" s="39"/>
    </row>
    <row r="157" spans="1:10" ht="15.75" customHeight="1" x14ac:dyDescent="0.25">
      <c r="A157" s="11"/>
      <c r="B157" s="11"/>
      <c r="D157" s="11"/>
      <c r="E157" s="38"/>
      <c r="F157" s="38"/>
      <c r="G157" s="39"/>
      <c r="H157" s="39"/>
      <c r="I157" s="39"/>
      <c r="J157" s="39"/>
    </row>
    <row r="158" spans="1:10" ht="15.75" customHeight="1" x14ac:dyDescent="0.25">
      <c r="A158" s="11"/>
      <c r="B158" s="11"/>
      <c r="D158" s="11"/>
      <c r="E158" s="38"/>
      <c r="F158" s="38"/>
      <c r="G158" s="39"/>
      <c r="H158" s="39"/>
      <c r="I158" s="39"/>
      <c r="J158" s="39"/>
    </row>
    <row r="159" spans="1:10" ht="15.75" customHeight="1" x14ac:dyDescent="0.25">
      <c r="A159" s="11"/>
      <c r="B159" s="11"/>
      <c r="D159" s="11"/>
      <c r="E159" s="38"/>
      <c r="F159" s="38"/>
      <c r="G159" s="39"/>
      <c r="H159" s="39"/>
      <c r="I159" s="39"/>
      <c r="J159" s="39"/>
    </row>
    <row r="160" spans="1:10" ht="15.75" customHeight="1" x14ac:dyDescent="0.25">
      <c r="A160" s="11"/>
      <c r="B160" s="11"/>
      <c r="D160" s="11"/>
      <c r="E160" s="38"/>
      <c r="F160" s="38"/>
      <c r="G160" s="39"/>
      <c r="H160" s="39"/>
      <c r="I160" s="39"/>
      <c r="J160" s="39"/>
    </row>
    <row r="161" spans="1:10" ht="15.75" customHeight="1" x14ac:dyDescent="0.25">
      <c r="A161" s="11"/>
      <c r="B161" s="11"/>
      <c r="D161" s="11"/>
      <c r="E161" s="38"/>
      <c r="F161" s="38"/>
      <c r="G161" s="39"/>
      <c r="H161" s="39"/>
      <c r="I161" s="39"/>
      <c r="J161" s="39"/>
    </row>
    <row r="162" spans="1:10" ht="15.75" customHeight="1" x14ac:dyDescent="0.25">
      <c r="A162" s="11"/>
      <c r="B162" s="11"/>
      <c r="D162" s="11"/>
      <c r="E162" s="38"/>
      <c r="F162" s="38"/>
      <c r="G162" s="39"/>
      <c r="H162" s="39"/>
      <c r="I162" s="39"/>
      <c r="J162" s="39"/>
    </row>
    <row r="163" spans="1:10" ht="15.75" customHeight="1" x14ac:dyDescent="0.25">
      <c r="A163" s="11"/>
      <c r="B163" s="11"/>
      <c r="D163" s="11"/>
      <c r="E163" s="38"/>
      <c r="F163" s="38"/>
      <c r="G163" s="39"/>
      <c r="H163" s="39"/>
      <c r="I163" s="39"/>
      <c r="J163" s="39"/>
    </row>
    <row r="164" spans="1:10" ht="15.75" customHeight="1" x14ac:dyDescent="0.25">
      <c r="A164" s="11"/>
      <c r="B164" s="11"/>
      <c r="D164" s="11"/>
      <c r="E164" s="38"/>
      <c r="F164" s="38"/>
      <c r="G164" s="39"/>
      <c r="H164" s="39"/>
      <c r="I164" s="39"/>
      <c r="J164" s="39"/>
    </row>
    <row r="165" spans="1:10" ht="15.75" customHeight="1" x14ac:dyDescent="0.25">
      <c r="A165" s="11"/>
      <c r="B165" s="11"/>
      <c r="D165" s="11"/>
      <c r="E165" s="38"/>
      <c r="F165" s="38"/>
      <c r="G165" s="39"/>
      <c r="H165" s="39"/>
      <c r="I165" s="39"/>
      <c r="J165" s="39"/>
    </row>
    <row r="166" spans="1:10" ht="15.75" customHeight="1" x14ac:dyDescent="0.25">
      <c r="A166" s="11"/>
      <c r="B166" s="11"/>
      <c r="D166" s="11"/>
      <c r="E166" s="38"/>
      <c r="F166" s="38"/>
      <c r="G166" s="39"/>
      <c r="H166" s="39"/>
      <c r="I166" s="39"/>
      <c r="J166" s="39"/>
    </row>
    <row r="167" spans="1:10" ht="15.75" customHeight="1" x14ac:dyDescent="0.25">
      <c r="A167" s="11"/>
      <c r="B167" s="11"/>
      <c r="D167" s="11"/>
      <c r="E167" s="38"/>
      <c r="F167" s="38"/>
      <c r="G167" s="39"/>
      <c r="H167" s="39"/>
      <c r="I167" s="39"/>
      <c r="J167" s="39"/>
    </row>
    <row r="168" spans="1:10" ht="15.75" customHeight="1" x14ac:dyDescent="0.25">
      <c r="A168" s="11"/>
      <c r="B168" s="11"/>
      <c r="D168" s="11"/>
      <c r="E168" s="38"/>
      <c r="F168" s="38"/>
      <c r="G168" s="39"/>
      <c r="H168" s="39"/>
      <c r="I168" s="39"/>
      <c r="J168" s="39"/>
    </row>
    <row r="169" spans="1:10" ht="15.75" customHeight="1" x14ac:dyDescent="0.25">
      <c r="A169" s="11"/>
      <c r="B169" s="11"/>
      <c r="D169" s="11"/>
      <c r="E169" s="38"/>
      <c r="F169" s="38"/>
      <c r="G169" s="39"/>
      <c r="H169" s="39"/>
      <c r="I169" s="39"/>
      <c r="J169" s="39"/>
    </row>
    <row r="170" spans="1:10" ht="15.75" customHeight="1" x14ac:dyDescent="0.25">
      <c r="A170" s="11"/>
      <c r="B170" s="11"/>
      <c r="D170" s="11"/>
      <c r="E170" s="38"/>
      <c r="F170" s="38"/>
      <c r="G170" s="39"/>
      <c r="H170" s="39"/>
      <c r="I170" s="39"/>
      <c r="J170" s="39"/>
    </row>
    <row r="171" spans="1:10" ht="15.75" customHeight="1" x14ac:dyDescent="0.25">
      <c r="A171" s="11"/>
      <c r="B171" s="11"/>
      <c r="D171" s="11"/>
      <c r="E171" s="38"/>
      <c r="F171" s="38"/>
      <c r="G171" s="39"/>
      <c r="H171" s="39"/>
      <c r="I171" s="39"/>
      <c r="J171" s="39"/>
    </row>
    <row r="172" spans="1:10" ht="15.75" customHeight="1" x14ac:dyDescent="0.25">
      <c r="A172" s="11"/>
      <c r="B172" s="11"/>
      <c r="D172" s="11"/>
      <c r="E172" s="38"/>
      <c r="F172" s="38"/>
      <c r="G172" s="39"/>
      <c r="H172" s="39"/>
      <c r="I172" s="39"/>
      <c r="J172" s="39"/>
    </row>
    <row r="173" spans="1:10" ht="15.75" customHeight="1" x14ac:dyDescent="0.25">
      <c r="A173" s="11"/>
      <c r="B173" s="11"/>
      <c r="D173" s="11"/>
      <c r="E173" s="38"/>
      <c r="F173" s="38"/>
      <c r="G173" s="39"/>
      <c r="H173" s="39"/>
      <c r="I173" s="39"/>
      <c r="J173" s="39"/>
    </row>
    <row r="174" spans="1:10" ht="15.75" customHeight="1" x14ac:dyDescent="0.25">
      <c r="A174" s="11"/>
      <c r="B174" s="11"/>
      <c r="D174" s="11"/>
      <c r="E174" s="38"/>
      <c r="F174" s="38"/>
      <c r="G174" s="39"/>
      <c r="H174" s="39"/>
      <c r="I174" s="39"/>
      <c r="J174" s="39"/>
    </row>
    <row r="175" spans="1:10" ht="15.75" customHeight="1" x14ac:dyDescent="0.25">
      <c r="A175" s="11"/>
      <c r="B175" s="11"/>
      <c r="D175" s="11"/>
      <c r="E175" s="38"/>
      <c r="F175" s="38"/>
      <c r="G175" s="39"/>
      <c r="H175" s="39"/>
      <c r="I175" s="39"/>
      <c r="J175" s="39"/>
    </row>
    <row r="176" spans="1:10" ht="15.75" customHeight="1" x14ac:dyDescent="0.25">
      <c r="A176" s="11"/>
      <c r="B176" s="11"/>
      <c r="D176" s="11"/>
      <c r="E176" s="38"/>
      <c r="F176" s="38"/>
      <c r="G176" s="39"/>
      <c r="H176" s="39"/>
      <c r="I176" s="39"/>
      <c r="J176" s="39"/>
    </row>
    <row r="177" spans="1:10" ht="15.75" customHeight="1" x14ac:dyDescent="0.25">
      <c r="A177" s="11"/>
      <c r="B177" s="11"/>
      <c r="D177" s="11"/>
      <c r="E177" s="38"/>
      <c r="F177" s="38"/>
      <c r="G177" s="39"/>
      <c r="H177" s="39"/>
      <c r="I177" s="39"/>
      <c r="J177" s="39"/>
    </row>
    <row r="178" spans="1:10" ht="15.75" customHeight="1" x14ac:dyDescent="0.25">
      <c r="A178" s="11"/>
      <c r="B178" s="11"/>
      <c r="D178" s="11"/>
      <c r="E178" s="38"/>
      <c r="F178" s="38"/>
      <c r="G178" s="39"/>
      <c r="H178" s="39"/>
      <c r="I178" s="39"/>
      <c r="J178" s="39"/>
    </row>
    <row r="179" spans="1:10" ht="15.75" customHeight="1" x14ac:dyDescent="0.25">
      <c r="A179" s="11"/>
      <c r="B179" s="11"/>
      <c r="D179" s="11"/>
      <c r="E179" s="38"/>
      <c r="F179" s="38"/>
      <c r="G179" s="39"/>
      <c r="H179" s="39"/>
      <c r="I179" s="39"/>
      <c r="J179" s="39"/>
    </row>
    <row r="180" spans="1:10" ht="15.75" customHeight="1" x14ac:dyDescent="0.25">
      <c r="A180" s="11"/>
      <c r="B180" s="11"/>
      <c r="D180" s="11"/>
      <c r="E180" s="38"/>
      <c r="F180" s="38"/>
      <c r="G180" s="39"/>
      <c r="H180" s="39"/>
      <c r="I180" s="39"/>
      <c r="J180" s="39"/>
    </row>
    <row r="181" spans="1:10" ht="15.75" customHeight="1" x14ac:dyDescent="0.25">
      <c r="A181" s="11"/>
      <c r="B181" s="11"/>
      <c r="D181" s="11"/>
      <c r="E181" s="38"/>
      <c r="F181" s="38"/>
      <c r="G181" s="39"/>
      <c r="H181" s="39"/>
      <c r="I181" s="39"/>
      <c r="J181" s="39"/>
    </row>
    <row r="182" spans="1:10" ht="15.75" customHeight="1" x14ac:dyDescent="0.25">
      <c r="A182" s="11"/>
      <c r="B182" s="11"/>
      <c r="D182" s="11"/>
      <c r="E182" s="38"/>
      <c r="F182" s="38"/>
      <c r="G182" s="39"/>
      <c r="H182" s="39"/>
      <c r="I182" s="39"/>
      <c r="J182" s="39"/>
    </row>
    <row r="183" spans="1:10" ht="15.75" customHeight="1" x14ac:dyDescent="0.25">
      <c r="A183" s="11"/>
      <c r="B183" s="11"/>
      <c r="D183" s="11"/>
      <c r="E183" s="38"/>
      <c r="F183" s="38"/>
      <c r="G183" s="39"/>
      <c r="H183" s="39"/>
      <c r="I183" s="39"/>
      <c r="J183" s="39"/>
    </row>
    <row r="184" spans="1:10" ht="15.75" customHeight="1" x14ac:dyDescent="0.25">
      <c r="A184" s="11"/>
      <c r="B184" s="11"/>
      <c r="D184" s="11"/>
      <c r="E184" s="38"/>
      <c r="F184" s="38"/>
      <c r="G184" s="39"/>
      <c r="H184" s="39"/>
      <c r="I184" s="39"/>
      <c r="J184" s="39"/>
    </row>
    <row r="185" spans="1:10" ht="15.75" customHeight="1" x14ac:dyDescent="0.25">
      <c r="A185" s="11"/>
      <c r="B185" s="11"/>
      <c r="D185" s="11"/>
      <c r="E185" s="38"/>
      <c r="F185" s="38"/>
      <c r="G185" s="39"/>
      <c r="H185" s="39"/>
      <c r="I185" s="39"/>
      <c r="J185" s="39"/>
    </row>
    <row r="186" spans="1:10" ht="15.75" customHeight="1" x14ac:dyDescent="0.25">
      <c r="A186" s="11"/>
      <c r="B186" s="11"/>
      <c r="D186" s="11"/>
      <c r="E186" s="38"/>
      <c r="F186" s="38"/>
      <c r="G186" s="39"/>
      <c r="H186" s="39"/>
      <c r="I186" s="39"/>
      <c r="J186" s="39"/>
    </row>
    <row r="187" spans="1:10" ht="15.75" customHeight="1" x14ac:dyDescent="0.25">
      <c r="A187" s="11"/>
      <c r="B187" s="11"/>
      <c r="D187" s="11"/>
      <c r="E187" s="38"/>
      <c r="F187" s="38"/>
      <c r="G187" s="39"/>
      <c r="H187" s="39"/>
      <c r="I187" s="39"/>
      <c r="J187" s="39"/>
    </row>
    <row r="188" spans="1:10" ht="15.75" customHeight="1" x14ac:dyDescent="0.25">
      <c r="A188" s="11"/>
      <c r="B188" s="11"/>
      <c r="D188" s="11"/>
      <c r="E188" s="38"/>
      <c r="F188" s="38"/>
      <c r="G188" s="39"/>
      <c r="H188" s="39"/>
      <c r="I188" s="39"/>
      <c r="J188" s="39"/>
    </row>
    <row r="189" spans="1:10" ht="15.75" customHeight="1" x14ac:dyDescent="0.25">
      <c r="A189" s="11"/>
      <c r="B189" s="11"/>
      <c r="D189" s="11"/>
      <c r="E189" s="38"/>
      <c r="F189" s="38"/>
      <c r="G189" s="39"/>
      <c r="H189" s="39"/>
      <c r="I189" s="39"/>
      <c r="J189" s="39"/>
    </row>
    <row r="190" spans="1:10" ht="15.75" customHeight="1" x14ac:dyDescent="0.25">
      <c r="A190" s="11"/>
      <c r="B190" s="11"/>
      <c r="D190" s="11"/>
      <c r="E190" s="38"/>
      <c r="F190" s="38"/>
      <c r="G190" s="39"/>
      <c r="H190" s="39"/>
      <c r="I190" s="39"/>
      <c r="J190" s="39"/>
    </row>
    <row r="191" spans="1:10" ht="15.75" customHeight="1" x14ac:dyDescent="0.25">
      <c r="A191" s="11"/>
      <c r="B191" s="11"/>
      <c r="D191" s="11"/>
      <c r="E191" s="38"/>
      <c r="F191" s="38"/>
      <c r="G191" s="39"/>
      <c r="H191" s="39"/>
      <c r="I191" s="39"/>
      <c r="J191" s="39"/>
    </row>
    <row r="192" spans="1:10" ht="15.75" customHeight="1" x14ac:dyDescent="0.25">
      <c r="A192" s="11"/>
      <c r="B192" s="11"/>
      <c r="D192" s="11"/>
      <c r="E192" s="38"/>
      <c r="F192" s="38"/>
      <c r="G192" s="39"/>
      <c r="H192" s="39"/>
      <c r="I192" s="39"/>
      <c r="J192" s="39"/>
    </row>
    <row r="193" spans="1:10" ht="15.75" customHeight="1" x14ac:dyDescent="0.25">
      <c r="A193" s="11"/>
      <c r="B193" s="11"/>
      <c r="D193" s="11"/>
      <c r="E193" s="38"/>
      <c r="F193" s="38"/>
      <c r="G193" s="39"/>
      <c r="H193" s="39"/>
      <c r="I193" s="39"/>
      <c r="J193" s="39"/>
    </row>
    <row r="194" spans="1:10" ht="15.75" customHeight="1" x14ac:dyDescent="0.25">
      <c r="A194" s="11"/>
      <c r="B194" s="11"/>
      <c r="D194" s="11"/>
      <c r="E194" s="38"/>
      <c r="F194" s="38"/>
      <c r="G194" s="39"/>
      <c r="H194" s="39"/>
      <c r="I194" s="39"/>
      <c r="J194" s="39"/>
    </row>
    <row r="195" spans="1:10" ht="15.75" customHeight="1" x14ac:dyDescent="0.25">
      <c r="A195" s="11"/>
      <c r="B195" s="11"/>
      <c r="D195" s="11"/>
      <c r="E195" s="38"/>
      <c r="F195" s="38"/>
      <c r="G195" s="39"/>
      <c r="H195" s="39"/>
      <c r="I195" s="39"/>
      <c r="J195" s="39"/>
    </row>
    <row r="196" spans="1:10" ht="15.75" customHeight="1" x14ac:dyDescent="0.25">
      <c r="A196" s="11"/>
      <c r="B196" s="11"/>
      <c r="D196" s="11"/>
      <c r="E196" s="38"/>
      <c r="F196" s="38"/>
      <c r="G196" s="39"/>
      <c r="H196" s="39"/>
      <c r="I196" s="39"/>
      <c r="J196" s="39"/>
    </row>
    <row r="197" spans="1:10" ht="15.75" customHeight="1" x14ac:dyDescent="0.25">
      <c r="A197" s="11"/>
      <c r="B197" s="11"/>
      <c r="D197" s="11"/>
      <c r="E197" s="38"/>
      <c r="F197" s="38"/>
      <c r="G197" s="39"/>
      <c r="H197" s="39"/>
      <c r="I197" s="39"/>
      <c r="J197" s="39"/>
    </row>
    <row r="198" spans="1:10" ht="15.75" customHeight="1" x14ac:dyDescent="0.25">
      <c r="A198" s="11"/>
      <c r="B198" s="11"/>
      <c r="D198" s="11"/>
      <c r="E198" s="38"/>
      <c r="F198" s="38"/>
      <c r="G198" s="39"/>
      <c r="H198" s="39"/>
      <c r="I198" s="39"/>
      <c r="J198" s="39"/>
    </row>
    <row r="199" spans="1:10" ht="15.75" customHeight="1" x14ac:dyDescent="0.25">
      <c r="A199" s="11"/>
      <c r="B199" s="11"/>
      <c r="D199" s="11"/>
      <c r="E199" s="38"/>
      <c r="F199" s="38"/>
      <c r="G199" s="39"/>
      <c r="H199" s="39"/>
      <c r="I199" s="39"/>
      <c r="J199" s="39"/>
    </row>
    <row r="200" spans="1:10" ht="15.75" customHeight="1" x14ac:dyDescent="0.25">
      <c r="A200" s="11"/>
      <c r="B200" s="11"/>
      <c r="D200" s="11"/>
      <c r="E200" s="38"/>
      <c r="F200" s="38"/>
      <c r="G200" s="39"/>
      <c r="H200" s="39"/>
      <c r="I200" s="39"/>
      <c r="J200" s="39"/>
    </row>
    <row r="201" spans="1:10" ht="15.75" customHeight="1" x14ac:dyDescent="0.25">
      <c r="A201" s="11"/>
      <c r="B201" s="11"/>
      <c r="D201" s="11"/>
      <c r="E201" s="38"/>
      <c r="F201" s="38"/>
      <c r="G201" s="39"/>
      <c r="H201" s="39"/>
      <c r="I201" s="39"/>
      <c r="J201" s="39"/>
    </row>
    <row r="202" spans="1:10" ht="15.75" customHeight="1" x14ac:dyDescent="0.25">
      <c r="A202" s="11"/>
      <c r="B202" s="11"/>
      <c r="D202" s="11"/>
      <c r="E202" s="38"/>
      <c r="F202" s="38"/>
      <c r="G202" s="39"/>
      <c r="H202" s="39"/>
      <c r="I202" s="39"/>
      <c r="J202" s="39"/>
    </row>
    <row r="203" spans="1:10" ht="15.75" customHeight="1" x14ac:dyDescent="0.25">
      <c r="A203" s="11"/>
      <c r="B203" s="11"/>
      <c r="D203" s="11"/>
      <c r="E203" s="38"/>
      <c r="F203" s="38"/>
      <c r="G203" s="39"/>
      <c r="H203" s="39"/>
      <c r="I203" s="39"/>
      <c r="J203" s="39"/>
    </row>
    <row r="204" spans="1:10" ht="15.75" customHeight="1" x14ac:dyDescent="0.25">
      <c r="A204" s="11"/>
      <c r="B204" s="11"/>
      <c r="D204" s="11"/>
      <c r="E204" s="38"/>
      <c r="F204" s="38"/>
      <c r="G204" s="39"/>
      <c r="H204" s="39"/>
      <c r="I204" s="39"/>
      <c r="J204" s="39"/>
    </row>
    <row r="205" spans="1:10" ht="15.75" customHeight="1" x14ac:dyDescent="0.25">
      <c r="A205" s="11"/>
      <c r="B205" s="11"/>
      <c r="D205" s="11"/>
      <c r="E205" s="38"/>
      <c r="F205" s="38"/>
      <c r="G205" s="39"/>
      <c r="H205" s="39"/>
      <c r="I205" s="39"/>
      <c r="J205" s="39"/>
    </row>
    <row r="206" spans="1:10" ht="15.75" customHeight="1" x14ac:dyDescent="0.25">
      <c r="A206" s="11"/>
      <c r="B206" s="11"/>
      <c r="D206" s="11"/>
      <c r="E206" s="38"/>
      <c r="F206" s="38"/>
      <c r="G206" s="39"/>
      <c r="H206" s="39"/>
      <c r="I206" s="39"/>
      <c r="J206" s="39"/>
    </row>
    <row r="207" spans="1:10" ht="15.75" customHeight="1" x14ac:dyDescent="0.25">
      <c r="A207" s="11"/>
      <c r="B207" s="11"/>
      <c r="D207" s="11"/>
      <c r="E207" s="38"/>
      <c r="F207" s="38"/>
      <c r="G207" s="39"/>
      <c r="H207" s="39"/>
      <c r="I207" s="39"/>
      <c r="J207" s="39"/>
    </row>
    <row r="208" spans="1:10" ht="15.75" customHeight="1" x14ac:dyDescent="0.25">
      <c r="A208" s="11"/>
      <c r="B208" s="11"/>
      <c r="D208" s="11"/>
      <c r="E208" s="38"/>
      <c r="F208" s="38"/>
      <c r="G208" s="39"/>
      <c r="H208" s="39"/>
      <c r="I208" s="39"/>
      <c r="J208" s="39"/>
    </row>
    <row r="209" spans="1:10" ht="15.75" customHeight="1" x14ac:dyDescent="0.25">
      <c r="A209" s="11"/>
      <c r="B209" s="11"/>
      <c r="D209" s="11"/>
      <c r="E209" s="38"/>
      <c r="F209" s="38"/>
      <c r="G209" s="39"/>
      <c r="H209" s="39"/>
      <c r="I209" s="39"/>
      <c r="J209" s="39"/>
    </row>
    <row r="210" spans="1:10" ht="15.75" customHeight="1" x14ac:dyDescent="0.25">
      <c r="A210" s="11"/>
      <c r="B210" s="11"/>
      <c r="D210" s="11"/>
      <c r="E210" s="38"/>
      <c r="F210" s="38"/>
      <c r="G210" s="39"/>
      <c r="H210" s="39"/>
      <c r="I210" s="39"/>
      <c r="J210" s="39"/>
    </row>
    <row r="211" spans="1:10" ht="15.75" customHeight="1" x14ac:dyDescent="0.25">
      <c r="A211" s="11"/>
      <c r="B211" s="11"/>
      <c r="D211" s="11"/>
      <c r="E211" s="38"/>
      <c r="F211" s="38"/>
      <c r="G211" s="39"/>
      <c r="H211" s="39"/>
      <c r="I211" s="39"/>
      <c r="J211" s="39"/>
    </row>
    <row r="212" spans="1:10" ht="15.75" customHeight="1" x14ac:dyDescent="0.25">
      <c r="A212" s="11"/>
      <c r="B212" s="11"/>
      <c r="D212" s="11"/>
      <c r="E212" s="38"/>
      <c r="F212" s="38"/>
      <c r="G212" s="39"/>
      <c r="H212" s="39"/>
      <c r="I212" s="39"/>
      <c r="J212" s="39"/>
    </row>
    <row r="213" spans="1:10" ht="15.75" customHeight="1" x14ac:dyDescent="0.25">
      <c r="A213" s="11"/>
      <c r="B213" s="11"/>
      <c r="D213" s="11"/>
      <c r="E213" s="38"/>
      <c r="F213" s="38"/>
      <c r="G213" s="39"/>
      <c r="H213" s="39"/>
      <c r="I213" s="39"/>
      <c r="J213" s="39"/>
    </row>
    <row r="214" spans="1:10" ht="15.75" customHeight="1" x14ac:dyDescent="0.25">
      <c r="A214" s="11"/>
      <c r="B214" s="11"/>
      <c r="D214" s="11"/>
      <c r="E214" s="38"/>
      <c r="F214" s="38"/>
      <c r="G214" s="39"/>
      <c r="H214" s="39"/>
      <c r="I214" s="39"/>
      <c r="J214" s="39"/>
    </row>
    <row r="215" spans="1:10" ht="15.75" customHeight="1" x14ac:dyDescent="0.25">
      <c r="A215" s="11"/>
      <c r="B215" s="11"/>
      <c r="D215" s="11"/>
      <c r="E215" s="38"/>
      <c r="F215" s="38"/>
      <c r="G215" s="39"/>
      <c r="H215" s="39"/>
      <c r="I215" s="39"/>
      <c r="J215" s="39"/>
    </row>
    <row r="216" spans="1:10" ht="15.75" customHeight="1" x14ac:dyDescent="0.25">
      <c r="A216" s="11"/>
      <c r="B216" s="11"/>
      <c r="D216" s="11"/>
      <c r="E216" s="38"/>
      <c r="F216" s="38"/>
      <c r="G216" s="39"/>
      <c r="H216" s="39"/>
      <c r="I216" s="39"/>
      <c r="J216" s="39"/>
    </row>
    <row r="217" spans="1:10" ht="15.75" customHeight="1" x14ac:dyDescent="0.25">
      <c r="A217" s="11"/>
      <c r="B217" s="11"/>
      <c r="D217" s="11"/>
      <c r="E217" s="38"/>
      <c r="F217" s="38"/>
      <c r="G217" s="39"/>
      <c r="H217" s="39"/>
      <c r="I217" s="39"/>
      <c r="J217" s="39"/>
    </row>
    <row r="218" spans="1:10" ht="15.75" customHeight="1" x14ac:dyDescent="0.25">
      <c r="A218" s="11"/>
      <c r="B218" s="11"/>
      <c r="D218" s="11"/>
      <c r="E218" s="38"/>
      <c r="F218" s="38"/>
      <c r="G218" s="39"/>
      <c r="H218" s="39"/>
      <c r="I218" s="39"/>
      <c r="J218" s="39"/>
    </row>
    <row r="219" spans="1:10" ht="15.75" customHeight="1" x14ac:dyDescent="0.25">
      <c r="A219" s="11"/>
      <c r="B219" s="11"/>
      <c r="D219" s="11"/>
      <c r="E219" s="38"/>
      <c r="F219" s="38"/>
      <c r="G219" s="39"/>
      <c r="H219" s="39"/>
      <c r="I219" s="39"/>
      <c r="J219" s="39"/>
    </row>
    <row r="220" spans="1:10" ht="15.75" customHeight="1" x14ac:dyDescent="0.25">
      <c r="A220" s="11"/>
      <c r="B220" s="11"/>
      <c r="D220" s="11"/>
      <c r="E220" s="38"/>
      <c r="F220" s="38"/>
      <c r="G220" s="39"/>
      <c r="H220" s="39"/>
      <c r="I220" s="39"/>
      <c r="J220" s="39"/>
    </row>
    <row r="221" spans="1:10" ht="15.75" customHeight="1" x14ac:dyDescent="0.25">
      <c r="A221" s="11"/>
      <c r="B221" s="11"/>
      <c r="D221" s="11"/>
      <c r="E221" s="38"/>
      <c r="F221" s="38"/>
      <c r="G221" s="39"/>
      <c r="H221" s="39"/>
      <c r="I221" s="39"/>
      <c r="J221" s="39"/>
    </row>
    <row r="222" spans="1:10" ht="15.75" customHeight="1" x14ac:dyDescent="0.25">
      <c r="A222" s="11"/>
      <c r="B222" s="11"/>
      <c r="D222" s="11"/>
      <c r="E222" s="38"/>
      <c r="F222" s="38"/>
      <c r="G222" s="39"/>
      <c r="H222" s="39"/>
      <c r="I222" s="39"/>
      <c r="J222" s="39"/>
    </row>
    <row r="223" spans="1:10" ht="15.75" customHeight="1" x14ac:dyDescent="0.25">
      <c r="A223" s="11"/>
      <c r="B223" s="11"/>
      <c r="D223" s="11"/>
      <c r="E223" s="38"/>
      <c r="F223" s="38"/>
      <c r="G223" s="39"/>
      <c r="H223" s="39"/>
      <c r="I223" s="39"/>
      <c r="J223" s="39"/>
    </row>
    <row r="224" spans="1:10" ht="15.75" customHeight="1" x14ac:dyDescent="0.25">
      <c r="A224" s="11"/>
      <c r="B224" s="11"/>
      <c r="D224" s="11"/>
      <c r="E224" s="38"/>
      <c r="F224" s="38"/>
      <c r="G224" s="39"/>
      <c r="H224" s="39"/>
      <c r="I224" s="39"/>
      <c r="J224" s="39"/>
    </row>
    <row r="225" spans="1:10" ht="15.75" customHeight="1" x14ac:dyDescent="0.25">
      <c r="A225" s="11"/>
      <c r="B225" s="11"/>
      <c r="D225" s="11"/>
      <c r="E225" s="38"/>
      <c r="F225" s="38"/>
      <c r="G225" s="39"/>
      <c r="H225" s="39"/>
      <c r="I225" s="39"/>
      <c r="J225" s="39"/>
    </row>
    <row r="226" spans="1:10" ht="15.75" customHeight="1" x14ac:dyDescent="0.25">
      <c r="A226" s="11"/>
      <c r="B226" s="11"/>
      <c r="D226" s="11"/>
      <c r="E226" s="38"/>
      <c r="F226" s="38"/>
      <c r="G226" s="39"/>
      <c r="H226" s="39"/>
      <c r="I226" s="39"/>
      <c r="J226" s="39"/>
    </row>
    <row r="227" spans="1:10" ht="15.75" customHeight="1" x14ac:dyDescent="0.25">
      <c r="A227" s="11"/>
      <c r="B227" s="11"/>
      <c r="D227" s="11"/>
      <c r="E227" s="38"/>
      <c r="F227" s="38"/>
      <c r="G227" s="39"/>
      <c r="H227" s="39"/>
      <c r="I227" s="39"/>
      <c r="J227" s="39"/>
    </row>
    <row r="228" spans="1:10" ht="15.75" customHeight="1" x14ac:dyDescent="0.25">
      <c r="A228" s="11"/>
      <c r="B228" s="11"/>
      <c r="D228" s="11"/>
      <c r="E228" s="38"/>
      <c r="F228" s="38"/>
      <c r="G228" s="39"/>
      <c r="H228" s="39"/>
      <c r="I228" s="39"/>
      <c r="J228" s="39"/>
    </row>
    <row r="229" spans="1:10" ht="15.75" customHeight="1" x14ac:dyDescent="0.25">
      <c r="A229" s="11"/>
      <c r="B229" s="11"/>
      <c r="D229" s="11"/>
      <c r="E229" s="38"/>
      <c r="F229" s="38"/>
      <c r="G229" s="39"/>
      <c r="H229" s="39"/>
      <c r="I229" s="39"/>
      <c r="J229" s="39"/>
    </row>
    <row r="230" spans="1:10" ht="15.75" customHeight="1" x14ac:dyDescent="0.25">
      <c r="A230" s="11"/>
      <c r="B230" s="11"/>
      <c r="D230" s="11"/>
      <c r="E230" s="38"/>
      <c r="F230" s="38"/>
      <c r="G230" s="39"/>
      <c r="H230" s="39"/>
      <c r="I230" s="39"/>
      <c r="J230" s="39"/>
    </row>
    <row r="231" spans="1:10" ht="15.75" customHeight="1" x14ac:dyDescent="0.25">
      <c r="A231" s="11"/>
      <c r="B231" s="11"/>
      <c r="D231" s="11"/>
      <c r="E231" s="38"/>
      <c r="F231" s="38"/>
      <c r="G231" s="39"/>
      <c r="H231" s="39"/>
      <c r="I231" s="39"/>
      <c r="J231" s="39"/>
    </row>
    <row r="232" spans="1:10" ht="15.75" customHeight="1" x14ac:dyDescent="0.25">
      <c r="A232" s="11"/>
      <c r="B232" s="11"/>
      <c r="D232" s="11"/>
      <c r="E232" s="38"/>
      <c r="F232" s="38"/>
      <c r="G232" s="39"/>
      <c r="H232" s="39"/>
      <c r="I232" s="39"/>
      <c r="J232" s="39"/>
    </row>
    <row r="233" spans="1:10" ht="15.75" customHeight="1" x14ac:dyDescent="0.25">
      <c r="A233" s="11"/>
      <c r="B233" s="11"/>
      <c r="D233" s="11"/>
      <c r="E233" s="38"/>
      <c r="F233" s="38"/>
      <c r="G233" s="39"/>
      <c r="H233" s="39"/>
      <c r="I233" s="39"/>
      <c r="J233" s="39"/>
    </row>
    <row r="234" spans="1:10" ht="15.75" customHeight="1" x14ac:dyDescent="0.25">
      <c r="A234" s="11"/>
      <c r="B234" s="11"/>
      <c r="D234" s="11"/>
      <c r="E234" s="38"/>
      <c r="F234" s="38"/>
      <c r="G234" s="39"/>
      <c r="H234" s="39"/>
      <c r="I234" s="39"/>
      <c r="J234" s="39"/>
    </row>
    <row r="235" spans="1:10" ht="15.75" customHeight="1" x14ac:dyDescent="0.25">
      <c r="A235" s="11"/>
      <c r="B235" s="11"/>
      <c r="D235" s="11"/>
      <c r="E235" s="38"/>
      <c r="F235" s="38"/>
      <c r="G235" s="39"/>
      <c r="H235" s="39"/>
      <c r="I235" s="39"/>
      <c r="J235" s="39"/>
    </row>
    <row r="236" spans="1:10" ht="15.75" customHeight="1" x14ac:dyDescent="0.25">
      <c r="A236" s="11"/>
      <c r="B236" s="11"/>
      <c r="D236" s="11"/>
      <c r="E236" s="38"/>
      <c r="F236" s="38"/>
      <c r="G236" s="39"/>
      <c r="H236" s="39"/>
      <c r="I236" s="39"/>
      <c r="J236" s="39"/>
    </row>
    <row r="237" spans="1:10" ht="15.75" customHeight="1" x14ac:dyDescent="0.25">
      <c r="A237" s="11"/>
      <c r="B237" s="11"/>
      <c r="D237" s="11"/>
      <c r="E237" s="38"/>
      <c r="F237" s="38"/>
      <c r="G237" s="39"/>
      <c r="H237" s="39"/>
      <c r="I237" s="39"/>
      <c r="J237" s="39"/>
    </row>
    <row r="238" spans="1:10" ht="15.75" customHeight="1" x14ac:dyDescent="0.25">
      <c r="A238" s="11"/>
      <c r="B238" s="11"/>
      <c r="D238" s="11"/>
      <c r="E238" s="38"/>
      <c r="F238" s="38"/>
      <c r="G238" s="39"/>
      <c r="H238" s="39"/>
      <c r="I238" s="39"/>
      <c r="J238" s="39"/>
    </row>
    <row r="239" spans="1:10" ht="15.75" customHeight="1" x14ac:dyDescent="0.25">
      <c r="A239" s="11"/>
      <c r="B239" s="11"/>
      <c r="D239" s="11"/>
      <c r="E239" s="38"/>
      <c r="F239" s="38"/>
      <c r="G239" s="39"/>
      <c r="H239" s="39"/>
      <c r="I239" s="39"/>
      <c r="J239" s="39"/>
    </row>
    <row r="240" spans="1:10" ht="15.75" customHeight="1" x14ac:dyDescent="0.25">
      <c r="A240" s="11"/>
      <c r="B240" s="11"/>
      <c r="D240" s="11"/>
      <c r="E240" s="38"/>
      <c r="F240" s="38"/>
      <c r="G240" s="39"/>
      <c r="H240" s="39"/>
      <c r="I240" s="39"/>
      <c r="J240" s="39"/>
    </row>
    <row r="241" spans="1:10" ht="15.75" customHeight="1" x14ac:dyDescent="0.25">
      <c r="A241" s="11"/>
      <c r="B241" s="11"/>
      <c r="D241" s="11"/>
      <c r="E241" s="38"/>
      <c r="F241" s="38"/>
      <c r="G241" s="39"/>
      <c r="H241" s="39"/>
      <c r="I241" s="39"/>
      <c r="J241" s="39"/>
    </row>
    <row r="242" spans="1:10" ht="15.75" customHeight="1" x14ac:dyDescent="0.25">
      <c r="A242" s="11"/>
      <c r="B242" s="11"/>
      <c r="D242" s="11"/>
      <c r="E242" s="38"/>
      <c r="F242" s="38"/>
      <c r="G242" s="39"/>
      <c r="H242" s="39"/>
      <c r="I242" s="39"/>
      <c r="J242" s="39"/>
    </row>
    <row r="243" spans="1:10" ht="15.75" customHeight="1" x14ac:dyDescent="0.25">
      <c r="A243" s="11"/>
      <c r="B243" s="11"/>
      <c r="D243" s="11"/>
      <c r="E243" s="38"/>
      <c r="F243" s="38"/>
      <c r="G243" s="39"/>
      <c r="H243" s="39"/>
      <c r="I243" s="39"/>
      <c r="J243" s="39"/>
    </row>
    <row r="244" spans="1:10" ht="15.75" customHeight="1" x14ac:dyDescent="0.25">
      <c r="A244" s="11"/>
      <c r="B244" s="11"/>
      <c r="D244" s="11"/>
      <c r="E244" s="38"/>
      <c r="F244" s="38"/>
      <c r="G244" s="39"/>
      <c r="H244" s="39"/>
      <c r="I244" s="39"/>
      <c r="J244" s="39"/>
    </row>
    <row r="245" spans="1:10" ht="15.75" customHeight="1" x14ac:dyDescent="0.25">
      <c r="A245" s="11"/>
      <c r="B245" s="11"/>
      <c r="D245" s="11"/>
      <c r="E245" s="38"/>
      <c r="F245" s="38"/>
      <c r="G245" s="39"/>
      <c r="H245" s="39"/>
      <c r="I245" s="39"/>
      <c r="J245" s="39"/>
    </row>
    <row r="246" spans="1:10" ht="15.75" customHeight="1" x14ac:dyDescent="0.25">
      <c r="A246" s="11"/>
      <c r="B246" s="11"/>
      <c r="D246" s="11"/>
      <c r="E246" s="38"/>
      <c r="F246" s="38"/>
      <c r="G246" s="39"/>
      <c r="H246" s="39"/>
      <c r="I246" s="39"/>
      <c r="J246" s="39"/>
    </row>
    <row r="247" spans="1:10" ht="15.75" customHeight="1" x14ac:dyDescent="0.25">
      <c r="A247" s="11"/>
      <c r="B247" s="11"/>
      <c r="D247" s="11"/>
      <c r="E247" s="38"/>
      <c r="F247" s="38"/>
      <c r="G247" s="39"/>
      <c r="H247" s="39"/>
      <c r="I247" s="39"/>
      <c r="J247" s="39"/>
    </row>
    <row r="248" spans="1:10" ht="15.75" customHeight="1" x14ac:dyDescent="0.25">
      <c r="A248" s="11"/>
      <c r="B248" s="11"/>
      <c r="D248" s="11"/>
      <c r="E248" s="38"/>
      <c r="F248" s="38"/>
      <c r="G248" s="39"/>
      <c r="H248" s="39"/>
      <c r="I248" s="39"/>
      <c r="J248" s="39"/>
    </row>
    <row r="249" spans="1:10" ht="15.75" customHeight="1" x14ac:dyDescent="0.25">
      <c r="A249" s="11"/>
      <c r="B249" s="11"/>
      <c r="D249" s="11"/>
      <c r="E249" s="38"/>
      <c r="F249" s="38"/>
      <c r="G249" s="39"/>
      <c r="H249" s="39"/>
      <c r="I249" s="39"/>
      <c r="J249" s="39"/>
    </row>
    <row r="250" spans="1:10" ht="15.75" customHeight="1" x14ac:dyDescent="0.25">
      <c r="A250" s="11"/>
      <c r="B250" s="11"/>
      <c r="D250" s="11"/>
      <c r="E250" s="38"/>
      <c r="F250" s="38"/>
      <c r="G250" s="39"/>
      <c r="H250" s="39"/>
      <c r="I250" s="39"/>
      <c r="J250" s="39"/>
    </row>
    <row r="251" spans="1:10" ht="15.75" customHeight="1" x14ac:dyDescent="0.25">
      <c r="A251" s="11"/>
      <c r="B251" s="11"/>
      <c r="D251" s="11"/>
      <c r="E251" s="38"/>
      <c r="F251" s="38"/>
      <c r="G251" s="39"/>
      <c r="H251" s="39"/>
      <c r="I251" s="39"/>
      <c r="J251" s="39"/>
    </row>
    <row r="252" spans="1:10" ht="15.75" customHeight="1" x14ac:dyDescent="0.25">
      <c r="A252" s="11"/>
      <c r="B252" s="11"/>
      <c r="D252" s="11"/>
      <c r="E252" s="38"/>
      <c r="F252" s="38"/>
      <c r="G252" s="39"/>
      <c r="H252" s="39"/>
      <c r="I252" s="39"/>
      <c r="J252" s="39"/>
    </row>
    <row r="253" spans="1:10" ht="15.75" customHeight="1" x14ac:dyDescent="0.25">
      <c r="A253" s="11"/>
      <c r="B253" s="11"/>
      <c r="D253" s="11"/>
      <c r="E253" s="38"/>
      <c r="F253" s="38"/>
      <c r="G253" s="39"/>
      <c r="H253" s="39"/>
      <c r="I253" s="39"/>
      <c r="J253" s="39"/>
    </row>
    <row r="254" spans="1:10" ht="15.75" customHeight="1" x14ac:dyDescent="0.25">
      <c r="A254" s="11"/>
      <c r="B254" s="11"/>
      <c r="D254" s="11"/>
      <c r="E254" s="38"/>
      <c r="F254" s="38"/>
      <c r="G254" s="39"/>
      <c r="H254" s="39"/>
      <c r="I254" s="39"/>
      <c r="J254" s="39"/>
    </row>
    <row r="255" spans="1:10" ht="15.75" customHeight="1" x14ac:dyDescent="0.25">
      <c r="A255" s="11"/>
      <c r="B255" s="11"/>
      <c r="D255" s="11"/>
      <c r="E255" s="38"/>
      <c r="F255" s="38"/>
      <c r="G255" s="39"/>
      <c r="H255" s="39"/>
      <c r="I255" s="39"/>
      <c r="J255" s="39"/>
    </row>
    <row r="256" spans="1:10" ht="15.75" customHeight="1" x14ac:dyDescent="0.25">
      <c r="A256" s="11"/>
      <c r="B256" s="11"/>
      <c r="D256" s="11"/>
      <c r="E256" s="38"/>
      <c r="F256" s="38"/>
      <c r="G256" s="39"/>
      <c r="H256" s="39"/>
      <c r="I256" s="39"/>
      <c r="J256" s="39"/>
    </row>
    <row r="257" spans="1:10" ht="15.75" customHeight="1" x14ac:dyDescent="0.25">
      <c r="A257" s="11"/>
      <c r="B257" s="11"/>
      <c r="D257" s="11"/>
      <c r="E257" s="38"/>
      <c r="F257" s="38"/>
      <c r="G257" s="39"/>
      <c r="H257" s="39"/>
      <c r="I257" s="39"/>
      <c r="J257" s="39"/>
    </row>
    <row r="258" spans="1:10" ht="15.75" customHeight="1" x14ac:dyDescent="0.25">
      <c r="A258" s="11"/>
      <c r="B258" s="11"/>
      <c r="D258" s="11"/>
      <c r="E258" s="38"/>
      <c r="F258" s="38"/>
      <c r="G258" s="39"/>
      <c r="H258" s="39"/>
      <c r="I258" s="39"/>
      <c r="J258" s="39"/>
    </row>
    <row r="259" spans="1:10" ht="15.75" customHeight="1" x14ac:dyDescent="0.25">
      <c r="A259" s="11"/>
      <c r="B259" s="11"/>
      <c r="D259" s="11"/>
      <c r="E259" s="38"/>
      <c r="F259" s="38"/>
      <c r="G259" s="39"/>
      <c r="H259" s="39"/>
      <c r="I259" s="39"/>
      <c r="J259" s="39"/>
    </row>
    <row r="260" spans="1:10" ht="15.75" customHeight="1" x14ac:dyDescent="0.25">
      <c r="A260" s="11"/>
      <c r="B260" s="11"/>
      <c r="D260" s="11"/>
      <c r="E260" s="38"/>
      <c r="F260" s="38"/>
      <c r="G260" s="39"/>
      <c r="H260" s="39"/>
      <c r="I260" s="39"/>
      <c r="J260" s="39"/>
    </row>
    <row r="261" spans="1:10" ht="15.75" customHeight="1" x14ac:dyDescent="0.25">
      <c r="A261" s="11"/>
      <c r="B261" s="11"/>
      <c r="D261" s="11"/>
      <c r="E261" s="38"/>
      <c r="F261" s="38"/>
      <c r="G261" s="39"/>
      <c r="H261" s="39"/>
      <c r="I261" s="39"/>
      <c r="J261" s="39"/>
    </row>
    <row r="262" spans="1:10" ht="15.75" customHeight="1" x14ac:dyDescent="0.25">
      <c r="A262" s="11"/>
      <c r="B262" s="11"/>
      <c r="D262" s="11"/>
      <c r="E262" s="38"/>
      <c r="F262" s="38"/>
      <c r="G262" s="39"/>
      <c r="H262" s="39"/>
      <c r="I262" s="39"/>
      <c r="J262" s="39"/>
    </row>
    <row r="263" spans="1:10" ht="15.75" customHeight="1" x14ac:dyDescent="0.25">
      <c r="A263" s="11"/>
      <c r="B263" s="11"/>
      <c r="D263" s="11"/>
      <c r="E263" s="38"/>
      <c r="F263" s="38"/>
      <c r="G263" s="39"/>
      <c r="H263" s="39"/>
      <c r="I263" s="39"/>
      <c r="J263" s="39"/>
    </row>
    <row r="264" spans="1:10" ht="15.75" customHeight="1" x14ac:dyDescent="0.25">
      <c r="A264" s="11"/>
      <c r="B264" s="11"/>
      <c r="D264" s="11"/>
      <c r="E264" s="38"/>
      <c r="F264" s="38"/>
      <c r="G264" s="39"/>
      <c r="H264" s="39"/>
      <c r="I264" s="39"/>
      <c r="J264" s="39"/>
    </row>
    <row r="265" spans="1:10" ht="15.75" customHeight="1" x14ac:dyDescent="0.25">
      <c r="A265" s="11"/>
      <c r="B265" s="11"/>
      <c r="D265" s="11"/>
      <c r="E265" s="38"/>
      <c r="F265" s="38"/>
      <c r="G265" s="39"/>
      <c r="H265" s="39"/>
      <c r="I265" s="39"/>
      <c r="J265" s="39"/>
    </row>
    <row r="266" spans="1:10" ht="15.75" customHeight="1" x14ac:dyDescent="0.25">
      <c r="A266" s="11"/>
      <c r="B266" s="11"/>
      <c r="D266" s="11"/>
      <c r="E266" s="38"/>
      <c r="F266" s="38"/>
      <c r="G266" s="39"/>
      <c r="H266" s="39"/>
      <c r="I266" s="39"/>
      <c r="J266" s="39"/>
    </row>
    <row r="267" spans="1:10" ht="15.75" customHeight="1" x14ac:dyDescent="0.25">
      <c r="A267" s="11"/>
      <c r="B267" s="11"/>
      <c r="D267" s="11"/>
      <c r="E267" s="38"/>
      <c r="F267" s="38"/>
      <c r="G267" s="39"/>
      <c r="H267" s="39"/>
      <c r="I267" s="39"/>
      <c r="J267" s="39"/>
    </row>
    <row r="268" spans="1:10" ht="15.75" customHeight="1" x14ac:dyDescent="0.25">
      <c r="A268" s="11"/>
      <c r="B268" s="11"/>
      <c r="D268" s="11"/>
      <c r="E268" s="38"/>
      <c r="F268" s="38"/>
      <c r="G268" s="39"/>
      <c r="H268" s="39"/>
      <c r="I268" s="39"/>
      <c r="J268" s="39"/>
    </row>
    <row r="269" spans="1:10" ht="15.75" customHeight="1" x14ac:dyDescent="0.25">
      <c r="A269" s="11"/>
      <c r="B269" s="11"/>
      <c r="D269" s="11"/>
      <c r="E269" s="38"/>
      <c r="F269" s="38"/>
      <c r="G269" s="39"/>
      <c r="H269" s="39"/>
      <c r="I269" s="39"/>
      <c r="J269" s="39"/>
    </row>
    <row r="270" spans="1:10" ht="15.75" customHeight="1" x14ac:dyDescent="0.25">
      <c r="A270" s="11"/>
      <c r="B270" s="11"/>
      <c r="D270" s="11"/>
      <c r="E270" s="38"/>
      <c r="F270" s="38"/>
      <c r="G270" s="39"/>
      <c r="H270" s="39"/>
      <c r="I270" s="39"/>
      <c r="J270" s="39"/>
    </row>
    <row r="271" spans="1:10" ht="15.75" customHeight="1" x14ac:dyDescent="0.25">
      <c r="A271" s="11"/>
      <c r="B271" s="11"/>
      <c r="D271" s="11"/>
      <c r="E271" s="38"/>
      <c r="F271" s="38"/>
      <c r="G271" s="39"/>
      <c r="H271" s="39"/>
      <c r="I271" s="39"/>
      <c r="J271" s="39"/>
    </row>
    <row r="272" spans="1:10" ht="15.75" customHeight="1" x14ac:dyDescent="0.25">
      <c r="A272" s="11"/>
      <c r="B272" s="11"/>
      <c r="D272" s="11"/>
      <c r="E272" s="38"/>
      <c r="F272" s="38"/>
      <c r="G272" s="39"/>
      <c r="H272" s="39"/>
      <c r="I272" s="39"/>
      <c r="J272" s="39"/>
    </row>
    <row r="273" spans="1:10" ht="15.75" customHeight="1" x14ac:dyDescent="0.25">
      <c r="A273" s="11"/>
      <c r="B273" s="11"/>
      <c r="D273" s="11"/>
      <c r="E273" s="38"/>
      <c r="F273" s="38"/>
      <c r="G273" s="39"/>
      <c r="H273" s="39"/>
      <c r="I273" s="39"/>
      <c r="J273" s="39"/>
    </row>
    <row r="274" spans="1:10" ht="15.75" customHeight="1" x14ac:dyDescent="0.25">
      <c r="A274" s="11"/>
      <c r="B274" s="11"/>
      <c r="D274" s="11"/>
      <c r="E274" s="38"/>
      <c r="F274" s="38"/>
      <c r="G274" s="39"/>
      <c r="H274" s="39"/>
      <c r="I274" s="39"/>
      <c r="J274" s="39"/>
    </row>
    <row r="275" spans="1:10" ht="15.75" customHeight="1" x14ac:dyDescent="0.25">
      <c r="A275" s="11"/>
      <c r="B275" s="11"/>
      <c r="D275" s="11"/>
      <c r="E275" s="38"/>
      <c r="F275" s="38"/>
      <c r="G275" s="39"/>
      <c r="H275" s="39"/>
      <c r="I275" s="39"/>
      <c r="J275" s="39"/>
    </row>
    <row r="276" spans="1:10" ht="15.75" customHeight="1" x14ac:dyDescent="0.25">
      <c r="A276" s="11"/>
      <c r="B276" s="11"/>
      <c r="D276" s="11"/>
      <c r="E276" s="38"/>
      <c r="F276" s="38"/>
      <c r="G276" s="39"/>
      <c r="H276" s="39"/>
      <c r="I276" s="39"/>
      <c r="J276" s="39"/>
    </row>
    <row r="277" spans="1:10" ht="15.75" customHeight="1" x14ac:dyDescent="0.25">
      <c r="A277" s="11"/>
      <c r="B277" s="11"/>
      <c r="D277" s="11"/>
      <c r="E277" s="38"/>
      <c r="F277" s="38"/>
      <c r="G277" s="39"/>
      <c r="H277" s="39"/>
      <c r="I277" s="39"/>
      <c r="J277" s="39"/>
    </row>
    <row r="278" spans="1:10" ht="15.75" customHeight="1" x14ac:dyDescent="0.25">
      <c r="A278" s="11"/>
      <c r="B278" s="11"/>
      <c r="D278" s="11"/>
      <c r="E278" s="38"/>
      <c r="F278" s="38"/>
      <c r="G278" s="39"/>
      <c r="H278" s="39"/>
      <c r="I278" s="39"/>
      <c r="J278" s="39"/>
    </row>
    <row r="279" spans="1:10" ht="15.75" customHeight="1" x14ac:dyDescent="0.25">
      <c r="A279" s="11"/>
      <c r="B279" s="11"/>
      <c r="D279" s="11"/>
      <c r="E279" s="38"/>
      <c r="F279" s="38"/>
      <c r="G279" s="39"/>
      <c r="H279" s="39"/>
      <c r="I279" s="39"/>
      <c r="J279" s="39"/>
    </row>
    <row r="280" spans="1:10" ht="15.75" customHeight="1" x14ac:dyDescent="0.25">
      <c r="A280" s="11"/>
      <c r="B280" s="11"/>
      <c r="D280" s="11"/>
      <c r="E280" s="38"/>
      <c r="F280" s="38"/>
      <c r="G280" s="39"/>
      <c r="H280" s="39"/>
      <c r="I280" s="39"/>
      <c r="J280" s="39"/>
    </row>
    <row r="281" spans="1:10" ht="15.75" customHeight="1" x14ac:dyDescent="0.25">
      <c r="A281" s="11"/>
      <c r="B281" s="11"/>
      <c r="D281" s="11"/>
      <c r="E281" s="38"/>
      <c r="F281" s="38"/>
      <c r="G281" s="39"/>
      <c r="H281" s="39"/>
      <c r="I281" s="39"/>
      <c r="J281" s="39"/>
    </row>
    <row r="282" spans="1:10" ht="15.75" customHeight="1" x14ac:dyDescent="0.25">
      <c r="A282" s="11"/>
      <c r="B282" s="11"/>
      <c r="D282" s="11"/>
      <c r="E282" s="38"/>
      <c r="F282" s="38"/>
      <c r="G282" s="39"/>
      <c r="H282" s="39"/>
      <c r="I282" s="39"/>
      <c r="J282" s="39"/>
    </row>
    <row r="283" spans="1:10" ht="15.75" customHeight="1" x14ac:dyDescent="0.25">
      <c r="A283" s="11"/>
      <c r="B283" s="11"/>
      <c r="D283" s="11"/>
      <c r="E283" s="38"/>
      <c r="F283" s="38"/>
      <c r="G283" s="39"/>
      <c r="H283" s="39"/>
      <c r="I283" s="39"/>
      <c r="J283" s="39"/>
    </row>
    <row r="284" spans="1:10" ht="15.75" customHeight="1" x14ac:dyDescent="0.25">
      <c r="A284" s="11"/>
      <c r="B284" s="11"/>
      <c r="D284" s="11"/>
      <c r="E284" s="38"/>
      <c r="F284" s="38"/>
      <c r="G284" s="39"/>
      <c r="H284" s="39"/>
      <c r="I284" s="39"/>
      <c r="J284" s="39"/>
    </row>
    <row r="285" spans="1:10" ht="15.75" customHeight="1" x14ac:dyDescent="0.25">
      <c r="A285" s="11"/>
      <c r="B285" s="11"/>
      <c r="D285" s="11"/>
      <c r="E285" s="38"/>
      <c r="F285" s="38"/>
      <c r="G285" s="39"/>
      <c r="H285" s="39"/>
      <c r="I285" s="39"/>
      <c r="J285" s="39"/>
    </row>
    <row r="286" spans="1:10" ht="15.75" customHeight="1" x14ac:dyDescent="0.25">
      <c r="A286" s="11"/>
      <c r="B286" s="11"/>
      <c r="D286" s="11"/>
      <c r="E286" s="38"/>
      <c r="F286" s="38"/>
      <c r="G286" s="39"/>
      <c r="H286" s="39"/>
      <c r="I286" s="39"/>
      <c r="J286" s="39"/>
    </row>
    <row r="287" spans="1:10" ht="15.75" customHeight="1" x14ac:dyDescent="0.25">
      <c r="A287" s="11"/>
      <c r="B287" s="11"/>
      <c r="D287" s="11"/>
      <c r="E287" s="38"/>
      <c r="F287" s="38"/>
      <c r="G287" s="39"/>
      <c r="H287" s="39"/>
      <c r="I287" s="39"/>
      <c r="J287" s="39"/>
    </row>
    <row r="288" spans="1:10" ht="15.75" customHeight="1" x14ac:dyDescent="0.25">
      <c r="A288" s="11"/>
      <c r="B288" s="11"/>
      <c r="D288" s="11"/>
      <c r="E288" s="38"/>
      <c r="F288" s="38"/>
      <c r="G288" s="39"/>
      <c r="H288" s="39"/>
      <c r="I288" s="39"/>
      <c r="J288" s="39"/>
    </row>
    <row r="289" spans="1:10" ht="15.75" customHeight="1" x14ac:dyDescent="0.25">
      <c r="A289" s="11"/>
      <c r="B289" s="11"/>
      <c r="D289" s="11"/>
      <c r="E289" s="38"/>
      <c r="F289" s="38"/>
      <c r="G289" s="39"/>
      <c r="H289" s="39"/>
      <c r="I289" s="39"/>
      <c r="J289" s="39"/>
    </row>
    <row r="290" spans="1:10" ht="15.75" customHeight="1" x14ac:dyDescent="0.25">
      <c r="A290" s="11"/>
      <c r="B290" s="11"/>
      <c r="D290" s="11"/>
      <c r="E290" s="38"/>
      <c r="F290" s="38"/>
      <c r="G290" s="39"/>
      <c r="H290" s="39"/>
      <c r="I290" s="39"/>
      <c r="J290" s="39"/>
    </row>
    <row r="291" spans="1:10" ht="15.75" customHeight="1" x14ac:dyDescent="0.25">
      <c r="A291" s="11"/>
      <c r="B291" s="11"/>
      <c r="D291" s="11"/>
      <c r="E291" s="38"/>
      <c r="F291" s="38"/>
      <c r="G291" s="39"/>
      <c r="H291" s="39"/>
      <c r="I291" s="39"/>
      <c r="J291" s="39"/>
    </row>
    <row r="292" spans="1:10" ht="15.75" customHeight="1" x14ac:dyDescent="0.25">
      <c r="A292" s="11"/>
      <c r="B292" s="11"/>
      <c r="D292" s="11"/>
      <c r="E292" s="38"/>
      <c r="F292" s="38"/>
      <c r="G292" s="39"/>
      <c r="H292" s="39"/>
      <c r="I292" s="39"/>
      <c r="J292" s="39"/>
    </row>
    <row r="293" spans="1:10" ht="15.75" customHeight="1" x14ac:dyDescent="0.25">
      <c r="A293" s="11"/>
      <c r="B293" s="11"/>
      <c r="D293" s="11"/>
      <c r="E293" s="38"/>
      <c r="F293" s="38"/>
      <c r="G293" s="39"/>
      <c r="H293" s="39"/>
      <c r="I293" s="39"/>
      <c r="J293" s="39"/>
    </row>
    <row r="294" spans="1:10" ht="15.75" customHeight="1" x14ac:dyDescent="0.25">
      <c r="A294" s="11"/>
      <c r="B294" s="11"/>
      <c r="D294" s="11"/>
      <c r="E294" s="38"/>
      <c r="F294" s="38"/>
      <c r="G294" s="39"/>
      <c r="H294" s="39"/>
      <c r="I294" s="39"/>
      <c r="J294" s="39"/>
    </row>
    <row r="295" spans="1:10" ht="15.75" customHeight="1" x14ac:dyDescent="0.25">
      <c r="A295" s="11"/>
      <c r="B295" s="11"/>
      <c r="D295" s="11"/>
      <c r="E295" s="38"/>
      <c r="F295" s="38"/>
      <c r="G295" s="39"/>
      <c r="H295" s="39"/>
      <c r="I295" s="39"/>
      <c r="J295" s="39"/>
    </row>
    <row r="296" spans="1:10" ht="15.75" customHeight="1" x14ac:dyDescent="0.25">
      <c r="A296" s="11"/>
      <c r="B296" s="11"/>
      <c r="D296" s="11"/>
      <c r="E296" s="38"/>
      <c r="F296" s="38"/>
      <c r="G296" s="39"/>
      <c r="H296" s="39"/>
      <c r="I296" s="39"/>
      <c r="J296" s="39"/>
    </row>
    <row r="297" spans="1:10" ht="15.75" customHeight="1" x14ac:dyDescent="0.25">
      <c r="A297" s="11"/>
      <c r="B297" s="11"/>
      <c r="D297" s="11"/>
      <c r="E297" s="38"/>
      <c r="F297" s="38"/>
      <c r="G297" s="39"/>
      <c r="H297" s="39"/>
      <c r="I297" s="39"/>
      <c r="J297" s="39"/>
    </row>
    <row r="298" spans="1:10" ht="15.75" customHeight="1" x14ac:dyDescent="0.25">
      <c r="A298" s="11"/>
      <c r="B298" s="11"/>
      <c r="D298" s="11"/>
      <c r="E298" s="38"/>
      <c r="F298" s="38"/>
      <c r="G298" s="39"/>
      <c r="H298" s="39"/>
      <c r="I298" s="39"/>
      <c r="J298" s="39"/>
    </row>
    <row r="299" spans="1:10" ht="15.75" customHeight="1" x14ac:dyDescent="0.25">
      <c r="A299" s="11"/>
      <c r="B299" s="11"/>
      <c r="D299" s="11"/>
      <c r="E299" s="38"/>
      <c r="F299" s="38"/>
      <c r="G299" s="39"/>
      <c r="H299" s="39"/>
      <c r="I299" s="39"/>
      <c r="J299" s="39"/>
    </row>
    <row r="300" spans="1:10" ht="15.75" customHeight="1" x14ac:dyDescent="0.25">
      <c r="A300" s="11"/>
      <c r="B300" s="11"/>
      <c r="D300" s="11"/>
      <c r="E300" s="38"/>
      <c r="F300" s="38"/>
      <c r="G300" s="39"/>
      <c r="H300" s="39"/>
      <c r="I300" s="39"/>
      <c r="J300" s="39"/>
    </row>
    <row r="301" spans="1:10" ht="15.75" customHeight="1" x14ac:dyDescent="0.25">
      <c r="A301" s="11"/>
      <c r="B301" s="11"/>
      <c r="D301" s="11"/>
      <c r="E301" s="38"/>
      <c r="F301" s="38"/>
      <c r="G301" s="39"/>
      <c r="H301" s="39"/>
      <c r="I301" s="39"/>
      <c r="J301" s="39"/>
    </row>
    <row r="302" spans="1:10" ht="15.75" customHeight="1" x14ac:dyDescent="0.25">
      <c r="A302" s="11"/>
      <c r="B302" s="11"/>
      <c r="D302" s="11"/>
      <c r="E302" s="38"/>
      <c r="F302" s="38"/>
      <c r="G302" s="39"/>
      <c r="H302" s="39"/>
      <c r="I302" s="39"/>
      <c r="J302" s="39"/>
    </row>
    <row r="303" spans="1:10" ht="15.75" customHeight="1" x14ac:dyDescent="0.25">
      <c r="A303" s="11"/>
      <c r="B303" s="11"/>
      <c r="D303" s="11"/>
      <c r="E303" s="38"/>
      <c r="F303" s="38"/>
      <c r="G303" s="39"/>
      <c r="H303" s="39"/>
      <c r="I303" s="39"/>
      <c r="J303" s="39"/>
    </row>
    <row r="304" spans="1:10" ht="15.75" customHeight="1" x14ac:dyDescent="0.25">
      <c r="A304" s="11"/>
      <c r="B304" s="11"/>
      <c r="D304" s="11"/>
      <c r="E304" s="38"/>
      <c r="F304" s="38"/>
      <c r="G304" s="39"/>
      <c r="H304" s="39"/>
      <c r="I304" s="39"/>
      <c r="J304" s="39"/>
    </row>
    <row r="305" spans="1:10" ht="15.75" customHeight="1" x14ac:dyDescent="0.25">
      <c r="A305" s="11"/>
      <c r="B305" s="11"/>
      <c r="D305" s="11"/>
      <c r="E305" s="38"/>
      <c r="F305" s="38"/>
      <c r="G305" s="39"/>
      <c r="H305" s="39"/>
      <c r="I305" s="39"/>
      <c r="J305" s="39"/>
    </row>
    <row r="306" spans="1:10" ht="15.75" customHeight="1" x14ac:dyDescent="0.25">
      <c r="A306" s="11"/>
      <c r="B306" s="11"/>
      <c r="D306" s="11"/>
      <c r="E306" s="38"/>
      <c r="F306" s="38"/>
      <c r="G306" s="39"/>
      <c r="H306" s="39"/>
      <c r="I306" s="39"/>
      <c r="J306" s="39"/>
    </row>
    <row r="307" spans="1:10" ht="15.75" customHeight="1" x14ac:dyDescent="0.25">
      <c r="A307" s="11"/>
      <c r="B307" s="11"/>
      <c r="D307" s="11"/>
      <c r="E307" s="38"/>
      <c r="F307" s="38"/>
      <c r="G307" s="39"/>
      <c r="H307" s="39"/>
      <c r="I307" s="39"/>
      <c r="J307" s="39"/>
    </row>
    <row r="308" spans="1:10" ht="15.75" customHeight="1" x14ac:dyDescent="0.25">
      <c r="A308" s="11"/>
      <c r="B308" s="11"/>
      <c r="D308" s="11"/>
      <c r="E308" s="38"/>
      <c r="F308" s="38"/>
      <c r="G308" s="39"/>
      <c r="H308" s="39"/>
      <c r="I308" s="39"/>
      <c r="J308" s="39"/>
    </row>
    <row r="309" spans="1:10" ht="15.75" customHeight="1" x14ac:dyDescent="0.25">
      <c r="A309" s="11"/>
      <c r="B309" s="11"/>
      <c r="D309" s="11"/>
      <c r="E309" s="38"/>
      <c r="F309" s="38"/>
      <c r="G309" s="39"/>
      <c r="H309" s="39"/>
      <c r="I309" s="39"/>
      <c r="J309" s="39"/>
    </row>
    <row r="310" spans="1:10" ht="15.75" customHeight="1" x14ac:dyDescent="0.25">
      <c r="A310" s="11"/>
      <c r="B310" s="11"/>
      <c r="D310" s="11"/>
      <c r="E310" s="38"/>
      <c r="F310" s="38"/>
      <c r="G310" s="39"/>
      <c r="H310" s="39"/>
      <c r="I310" s="39"/>
      <c r="J310" s="39"/>
    </row>
    <row r="311" spans="1:10" ht="15.75" customHeight="1" x14ac:dyDescent="0.25">
      <c r="A311" s="11"/>
      <c r="B311" s="11"/>
      <c r="D311" s="11"/>
      <c r="E311" s="38"/>
      <c r="F311" s="38"/>
      <c r="G311" s="39"/>
      <c r="H311" s="39"/>
      <c r="I311" s="39"/>
      <c r="J311" s="39"/>
    </row>
    <row r="312" spans="1:10" ht="15.75" customHeight="1" x14ac:dyDescent="0.25">
      <c r="A312" s="11"/>
      <c r="B312" s="11"/>
      <c r="D312" s="11"/>
      <c r="E312" s="38"/>
      <c r="F312" s="38"/>
      <c r="G312" s="39"/>
      <c r="H312" s="39"/>
      <c r="I312" s="39"/>
      <c r="J312" s="39"/>
    </row>
    <row r="313" spans="1:10" ht="15.75" customHeight="1" x14ac:dyDescent="0.25">
      <c r="A313" s="11"/>
      <c r="B313" s="11"/>
      <c r="D313" s="11"/>
      <c r="E313" s="38"/>
      <c r="F313" s="38"/>
      <c r="G313" s="39"/>
      <c r="H313" s="39"/>
      <c r="I313" s="39"/>
      <c r="J313" s="39"/>
    </row>
    <row r="314" spans="1:10" ht="15.75" customHeight="1" x14ac:dyDescent="0.25">
      <c r="A314" s="11"/>
      <c r="B314" s="11"/>
      <c r="D314" s="11"/>
      <c r="E314" s="38"/>
      <c r="F314" s="38"/>
      <c r="G314" s="39"/>
      <c r="H314" s="39"/>
      <c r="I314" s="39"/>
      <c r="J314" s="39"/>
    </row>
    <row r="315" spans="1:10" ht="15.75" customHeight="1" x14ac:dyDescent="0.25">
      <c r="A315" s="11"/>
      <c r="B315" s="11"/>
      <c r="D315" s="11"/>
      <c r="E315" s="38"/>
      <c r="F315" s="38"/>
      <c r="G315" s="39"/>
      <c r="H315" s="39"/>
      <c r="I315" s="39"/>
      <c r="J315" s="39"/>
    </row>
    <row r="316" spans="1:10" ht="15.75" customHeight="1" x14ac:dyDescent="0.25">
      <c r="A316" s="11"/>
      <c r="B316" s="11"/>
      <c r="D316" s="11"/>
      <c r="E316" s="38"/>
      <c r="F316" s="38"/>
      <c r="G316" s="39"/>
      <c r="H316" s="39"/>
      <c r="I316" s="39"/>
      <c r="J316" s="39"/>
    </row>
    <row r="317" spans="1:10" ht="15.75" customHeight="1" x14ac:dyDescent="0.25">
      <c r="A317" s="11"/>
      <c r="B317" s="11"/>
      <c r="D317" s="11"/>
      <c r="E317" s="38"/>
      <c r="F317" s="38"/>
      <c r="G317" s="39"/>
      <c r="H317" s="39"/>
      <c r="I317" s="39"/>
      <c r="J317" s="39"/>
    </row>
    <row r="318" spans="1:10" ht="15.75" customHeight="1" x14ac:dyDescent="0.25">
      <c r="A318" s="11"/>
      <c r="B318" s="11"/>
      <c r="D318" s="11"/>
      <c r="E318" s="38"/>
      <c r="F318" s="38"/>
      <c r="G318" s="39"/>
      <c r="H318" s="39"/>
      <c r="I318" s="39"/>
      <c r="J318" s="39"/>
    </row>
    <row r="319" spans="1:10" ht="15.75" customHeight="1" x14ac:dyDescent="0.25">
      <c r="A319" s="11"/>
      <c r="B319" s="11"/>
      <c r="D319" s="11"/>
      <c r="E319" s="38"/>
      <c r="F319" s="38"/>
      <c r="G319" s="39"/>
      <c r="H319" s="39"/>
      <c r="I319" s="39"/>
      <c r="J319" s="39"/>
    </row>
    <row r="320" spans="1:10" ht="15.75" customHeight="1" x14ac:dyDescent="0.25">
      <c r="A320" s="11"/>
      <c r="B320" s="11"/>
      <c r="D320" s="11"/>
      <c r="E320" s="38"/>
      <c r="F320" s="38"/>
      <c r="G320" s="39"/>
      <c r="H320" s="39"/>
      <c r="I320" s="39"/>
      <c r="J320" s="39"/>
    </row>
    <row r="321" spans="1:10" ht="15.75" customHeight="1" x14ac:dyDescent="0.25">
      <c r="A321" s="11"/>
      <c r="B321" s="11"/>
      <c r="D321" s="11"/>
      <c r="E321" s="38"/>
      <c r="F321" s="38"/>
      <c r="G321" s="39"/>
      <c r="H321" s="39"/>
      <c r="I321" s="39"/>
      <c r="J321" s="39"/>
    </row>
    <row r="322" spans="1:10" ht="15.75" customHeight="1" x14ac:dyDescent="0.25">
      <c r="A322" s="11"/>
      <c r="B322" s="11"/>
      <c r="D322" s="11"/>
      <c r="E322" s="38"/>
      <c r="F322" s="38"/>
      <c r="G322" s="39"/>
      <c r="H322" s="39"/>
      <c r="I322" s="39"/>
      <c r="J322" s="39"/>
    </row>
    <row r="323" spans="1:10" ht="15.75" customHeight="1" x14ac:dyDescent="0.25">
      <c r="A323" s="11"/>
      <c r="B323" s="11"/>
      <c r="D323" s="11"/>
      <c r="E323" s="38"/>
      <c r="F323" s="38"/>
      <c r="G323" s="39"/>
      <c r="H323" s="39"/>
      <c r="I323" s="39"/>
      <c r="J323" s="39"/>
    </row>
    <row r="324" spans="1:10" ht="15.75" customHeight="1" x14ac:dyDescent="0.25">
      <c r="A324" s="11"/>
      <c r="B324" s="11"/>
      <c r="D324" s="11"/>
      <c r="E324" s="38"/>
      <c r="F324" s="38"/>
      <c r="G324" s="39"/>
      <c r="H324" s="39"/>
      <c r="I324" s="39"/>
      <c r="J324" s="39"/>
    </row>
    <row r="325" spans="1:10" ht="15.75" customHeight="1" x14ac:dyDescent="0.25">
      <c r="A325" s="11"/>
      <c r="B325" s="11"/>
      <c r="D325" s="11"/>
      <c r="E325" s="38"/>
      <c r="F325" s="38"/>
      <c r="G325" s="39"/>
      <c r="H325" s="39"/>
      <c r="I325" s="39"/>
      <c r="J325" s="39"/>
    </row>
    <row r="326" spans="1:10" ht="15.75" customHeight="1" x14ac:dyDescent="0.25">
      <c r="A326" s="11"/>
      <c r="B326" s="11"/>
      <c r="D326" s="11"/>
      <c r="E326" s="38"/>
      <c r="F326" s="38"/>
      <c r="G326" s="39"/>
      <c r="H326" s="39"/>
      <c r="I326" s="39"/>
      <c r="J326" s="39"/>
    </row>
    <row r="327" spans="1:10" ht="15.75" customHeight="1" x14ac:dyDescent="0.25">
      <c r="A327" s="11"/>
      <c r="B327" s="11"/>
      <c r="D327" s="11"/>
      <c r="E327" s="38"/>
      <c r="F327" s="38"/>
      <c r="G327" s="39"/>
      <c r="H327" s="39"/>
      <c r="I327" s="39"/>
      <c r="J327" s="39"/>
    </row>
    <row r="328" spans="1:10" ht="15.75" customHeight="1" x14ac:dyDescent="0.25">
      <c r="A328" s="11"/>
      <c r="B328" s="11"/>
      <c r="D328" s="11"/>
      <c r="E328" s="38"/>
      <c r="F328" s="38"/>
      <c r="G328" s="39"/>
      <c r="H328" s="39"/>
      <c r="I328" s="39"/>
      <c r="J328" s="39"/>
    </row>
    <row r="329" spans="1:10" ht="15.75" customHeight="1" x14ac:dyDescent="0.25">
      <c r="A329" s="11"/>
      <c r="B329" s="11"/>
      <c r="D329" s="11"/>
      <c r="E329" s="38"/>
      <c r="F329" s="38"/>
      <c r="G329" s="39"/>
      <c r="H329" s="39"/>
      <c r="I329" s="39"/>
      <c r="J329" s="39"/>
    </row>
    <row r="330" spans="1:10" ht="15.75" customHeight="1" x14ac:dyDescent="0.25">
      <c r="A330" s="11"/>
      <c r="B330" s="11"/>
      <c r="D330" s="11"/>
      <c r="E330" s="38"/>
      <c r="F330" s="38"/>
      <c r="G330" s="39"/>
      <c r="H330" s="39"/>
      <c r="I330" s="39"/>
      <c r="J330" s="39"/>
    </row>
    <row r="331" spans="1:10" ht="15.75" customHeight="1" x14ac:dyDescent="0.25">
      <c r="A331" s="11"/>
      <c r="B331" s="11"/>
      <c r="D331" s="11"/>
      <c r="E331" s="38"/>
      <c r="F331" s="38"/>
      <c r="G331" s="39"/>
      <c r="H331" s="39"/>
      <c r="I331" s="39"/>
      <c r="J331" s="39"/>
    </row>
    <row r="332" spans="1:10" ht="15.75" customHeight="1" x14ac:dyDescent="0.25">
      <c r="A332" s="11"/>
      <c r="B332" s="11"/>
      <c r="D332" s="11"/>
      <c r="E332" s="38"/>
      <c r="F332" s="38"/>
      <c r="G332" s="39"/>
      <c r="H332" s="39"/>
      <c r="I332" s="39"/>
      <c r="J332" s="39"/>
    </row>
    <row r="333" spans="1:10" ht="15.75" customHeight="1" x14ac:dyDescent="0.25">
      <c r="A333" s="11"/>
      <c r="B333" s="11"/>
      <c r="D333" s="11"/>
      <c r="E333" s="38"/>
      <c r="F333" s="38"/>
      <c r="G333" s="39"/>
      <c r="H333" s="39"/>
      <c r="I333" s="39"/>
      <c r="J333" s="39"/>
    </row>
    <row r="334" spans="1:10" ht="15.75" customHeight="1" x14ac:dyDescent="0.25">
      <c r="A334" s="11"/>
      <c r="B334" s="11"/>
      <c r="D334" s="11"/>
      <c r="E334" s="38"/>
      <c r="F334" s="38"/>
      <c r="G334" s="39"/>
      <c r="H334" s="39"/>
      <c r="I334" s="39"/>
      <c r="J334" s="39"/>
    </row>
    <row r="335" spans="1:10" ht="15.75" customHeight="1" x14ac:dyDescent="0.25">
      <c r="A335" s="11"/>
      <c r="B335" s="11"/>
      <c r="D335" s="11"/>
      <c r="E335" s="38"/>
      <c r="F335" s="38"/>
      <c r="G335" s="39"/>
      <c r="H335" s="39"/>
      <c r="I335" s="39"/>
      <c r="J335" s="39"/>
    </row>
    <row r="336" spans="1:10" ht="15.75" customHeight="1" x14ac:dyDescent="0.25">
      <c r="A336" s="11"/>
      <c r="B336" s="11"/>
      <c r="D336" s="11"/>
      <c r="E336" s="38"/>
      <c r="F336" s="38"/>
      <c r="G336" s="39"/>
      <c r="H336" s="39"/>
      <c r="I336" s="39"/>
      <c r="J336" s="39"/>
    </row>
    <row r="337" spans="1:10" ht="15.75" customHeight="1" x14ac:dyDescent="0.25">
      <c r="A337" s="11"/>
      <c r="B337" s="11"/>
      <c r="D337" s="11"/>
      <c r="E337" s="38"/>
      <c r="F337" s="38"/>
      <c r="G337" s="39"/>
      <c r="H337" s="39"/>
      <c r="I337" s="39"/>
      <c r="J337" s="39"/>
    </row>
    <row r="338" spans="1:10" ht="15.75" customHeight="1" x14ac:dyDescent="0.25">
      <c r="A338" s="11"/>
      <c r="B338" s="11"/>
      <c r="D338" s="11"/>
      <c r="E338" s="38"/>
      <c r="F338" s="38"/>
      <c r="G338" s="39"/>
      <c r="H338" s="39"/>
      <c r="I338" s="39"/>
      <c r="J338" s="39"/>
    </row>
    <row r="339" spans="1:10" ht="15.75" customHeight="1" x14ac:dyDescent="0.25">
      <c r="A339" s="11"/>
      <c r="B339" s="11"/>
      <c r="D339" s="11"/>
      <c r="E339" s="38"/>
      <c r="F339" s="38"/>
      <c r="G339" s="39"/>
      <c r="H339" s="39"/>
      <c r="I339" s="39"/>
      <c r="J339" s="39"/>
    </row>
    <row r="340" spans="1:10" ht="15.75" customHeight="1" x14ac:dyDescent="0.25">
      <c r="A340" s="11"/>
      <c r="B340" s="11"/>
      <c r="D340" s="11"/>
      <c r="E340" s="38"/>
      <c r="F340" s="38"/>
      <c r="G340" s="39"/>
      <c r="H340" s="39"/>
      <c r="I340" s="39"/>
      <c r="J340" s="39"/>
    </row>
    <row r="341" spans="1:10" ht="15.75" customHeight="1" x14ac:dyDescent="0.25">
      <c r="A341" s="11"/>
      <c r="B341" s="11"/>
      <c r="D341" s="11"/>
      <c r="E341" s="38"/>
      <c r="F341" s="38"/>
      <c r="G341" s="39"/>
      <c r="H341" s="39"/>
      <c r="I341" s="39"/>
      <c r="J341" s="39"/>
    </row>
    <row r="342" spans="1:10" ht="15.75" customHeight="1" x14ac:dyDescent="0.25">
      <c r="A342" s="11"/>
      <c r="B342" s="11"/>
      <c r="D342" s="11"/>
      <c r="E342" s="38"/>
      <c r="F342" s="38"/>
      <c r="G342" s="39"/>
      <c r="H342" s="39"/>
      <c r="I342" s="39"/>
      <c r="J342" s="39"/>
    </row>
    <row r="343" spans="1:10" ht="15.75" customHeight="1" x14ac:dyDescent="0.25">
      <c r="A343" s="11"/>
      <c r="B343" s="11"/>
      <c r="D343" s="11"/>
      <c r="E343" s="38"/>
      <c r="F343" s="38"/>
      <c r="G343" s="39"/>
      <c r="H343" s="39"/>
      <c r="I343" s="39"/>
      <c r="J343" s="39"/>
    </row>
    <row r="344" spans="1:10" ht="15.75" customHeight="1" x14ac:dyDescent="0.25">
      <c r="A344" s="11"/>
      <c r="B344" s="11"/>
      <c r="D344" s="11"/>
      <c r="E344" s="38"/>
      <c r="F344" s="38"/>
      <c r="G344" s="39"/>
      <c r="H344" s="39"/>
      <c r="I344" s="39"/>
      <c r="J344" s="39"/>
    </row>
    <row r="345" spans="1:10" ht="15.75" customHeight="1" x14ac:dyDescent="0.25">
      <c r="A345" s="11"/>
      <c r="B345" s="11"/>
      <c r="D345" s="11"/>
      <c r="E345" s="38"/>
      <c r="F345" s="38"/>
      <c r="G345" s="39"/>
      <c r="H345" s="39"/>
      <c r="I345" s="39"/>
      <c r="J345" s="39"/>
    </row>
    <row r="346" spans="1:10" ht="15.75" customHeight="1" x14ac:dyDescent="0.25">
      <c r="A346" s="11"/>
      <c r="B346" s="11"/>
      <c r="D346" s="11"/>
      <c r="E346" s="38"/>
      <c r="F346" s="38"/>
      <c r="G346" s="39"/>
      <c r="H346" s="39"/>
      <c r="I346" s="39"/>
      <c r="J346" s="39"/>
    </row>
    <row r="347" spans="1:10" ht="15.75" customHeight="1" x14ac:dyDescent="0.25">
      <c r="A347" s="11"/>
      <c r="B347" s="11"/>
      <c r="D347" s="11"/>
      <c r="E347" s="38"/>
      <c r="F347" s="38"/>
      <c r="G347" s="39"/>
      <c r="H347" s="39"/>
      <c r="I347" s="39"/>
      <c r="J347" s="39"/>
    </row>
    <row r="348" spans="1:10" ht="15.75" customHeight="1" x14ac:dyDescent="0.25">
      <c r="A348" s="11"/>
      <c r="B348" s="11"/>
      <c r="D348" s="11"/>
      <c r="E348" s="38"/>
      <c r="F348" s="38"/>
      <c r="G348" s="39"/>
      <c r="H348" s="39"/>
      <c r="I348" s="39"/>
      <c r="J348" s="39"/>
    </row>
    <row r="349" spans="1:10" ht="15.75" customHeight="1" x14ac:dyDescent="0.25">
      <c r="A349" s="11"/>
      <c r="B349" s="11"/>
      <c r="D349" s="11"/>
      <c r="E349" s="38"/>
      <c r="F349" s="38"/>
      <c r="G349" s="39"/>
      <c r="H349" s="39"/>
      <c r="I349" s="39"/>
      <c r="J349" s="39"/>
    </row>
    <row r="350" spans="1:10" ht="15.75" customHeight="1" x14ac:dyDescent="0.25">
      <c r="A350" s="11"/>
      <c r="B350" s="11"/>
      <c r="D350" s="11"/>
      <c r="E350" s="38"/>
      <c r="F350" s="38"/>
      <c r="G350" s="39"/>
      <c r="H350" s="39"/>
      <c r="I350" s="39"/>
      <c r="J350" s="39"/>
    </row>
    <row r="351" spans="1:10" ht="15.75" customHeight="1" x14ac:dyDescent="0.25">
      <c r="A351" s="11"/>
      <c r="B351" s="11"/>
      <c r="D351" s="11"/>
      <c r="E351" s="38"/>
      <c r="F351" s="38"/>
      <c r="G351" s="39"/>
      <c r="H351" s="39"/>
      <c r="I351" s="39"/>
      <c r="J351" s="39"/>
    </row>
    <row r="352" spans="1:10" ht="15.75" customHeight="1" x14ac:dyDescent="0.25">
      <c r="A352" s="11"/>
      <c r="B352" s="11"/>
      <c r="D352" s="11"/>
      <c r="E352" s="38"/>
      <c r="F352" s="38"/>
      <c r="G352" s="39"/>
      <c r="H352" s="39"/>
      <c r="I352" s="39"/>
      <c r="J352" s="39"/>
    </row>
    <row r="353" spans="1:10" ht="15.75" customHeight="1" x14ac:dyDescent="0.25">
      <c r="A353" s="11"/>
      <c r="B353" s="11"/>
      <c r="D353" s="11"/>
      <c r="E353" s="38"/>
      <c r="F353" s="38"/>
      <c r="G353" s="39"/>
      <c r="H353" s="39"/>
      <c r="I353" s="39"/>
      <c r="J353" s="39"/>
    </row>
    <row r="354" spans="1:10" ht="15.75" customHeight="1" x14ac:dyDescent="0.25">
      <c r="A354" s="11"/>
      <c r="B354" s="11"/>
      <c r="D354" s="11"/>
      <c r="E354" s="38"/>
      <c r="F354" s="38"/>
      <c r="G354" s="39"/>
      <c r="H354" s="39"/>
      <c r="I354" s="39"/>
      <c r="J354" s="39"/>
    </row>
    <row r="355" spans="1:10" ht="15.75" customHeight="1" x14ac:dyDescent="0.25">
      <c r="A355" s="11"/>
      <c r="B355" s="11"/>
      <c r="D355" s="11"/>
      <c r="E355" s="38"/>
      <c r="F355" s="38"/>
      <c r="G355" s="39"/>
      <c r="H355" s="39"/>
      <c r="I355" s="39"/>
      <c r="J355" s="39"/>
    </row>
    <row r="356" spans="1:10" ht="15.75" customHeight="1" x14ac:dyDescent="0.25">
      <c r="A356" s="11"/>
      <c r="B356" s="11"/>
      <c r="D356" s="11"/>
      <c r="E356" s="38"/>
      <c r="F356" s="38"/>
      <c r="G356" s="39"/>
      <c r="H356" s="39"/>
      <c r="I356" s="39"/>
      <c r="J356" s="39"/>
    </row>
    <row r="357" spans="1:10" ht="15.75" customHeight="1" x14ac:dyDescent="0.25">
      <c r="A357" s="11"/>
      <c r="B357" s="11"/>
      <c r="D357" s="11"/>
      <c r="E357" s="38"/>
      <c r="F357" s="38"/>
      <c r="G357" s="39"/>
      <c r="H357" s="39"/>
      <c r="I357" s="39"/>
      <c r="J357" s="39"/>
    </row>
    <row r="358" spans="1:10" ht="15.75" customHeight="1" x14ac:dyDescent="0.25">
      <c r="A358" s="11"/>
      <c r="B358" s="11"/>
      <c r="D358" s="11"/>
      <c r="E358" s="38"/>
      <c r="F358" s="38"/>
      <c r="G358" s="39"/>
      <c r="H358" s="39"/>
      <c r="I358" s="39"/>
      <c r="J358" s="39"/>
    </row>
    <row r="359" spans="1:10" ht="15.75" customHeight="1" x14ac:dyDescent="0.25">
      <c r="A359" s="11"/>
      <c r="B359" s="11"/>
      <c r="D359" s="11"/>
      <c r="E359" s="38"/>
      <c r="F359" s="38"/>
      <c r="G359" s="39"/>
      <c r="H359" s="39"/>
      <c r="I359" s="39"/>
      <c r="J359" s="39"/>
    </row>
    <row r="360" spans="1:10" ht="15.75" customHeight="1" x14ac:dyDescent="0.25">
      <c r="A360" s="11"/>
      <c r="B360" s="11"/>
      <c r="D360" s="11"/>
      <c r="E360" s="38"/>
      <c r="F360" s="38"/>
      <c r="G360" s="39"/>
      <c r="H360" s="39"/>
      <c r="I360" s="39"/>
      <c r="J360" s="39"/>
    </row>
    <row r="361" spans="1:10" ht="15.75" customHeight="1" x14ac:dyDescent="0.25">
      <c r="A361" s="11"/>
      <c r="B361" s="11"/>
      <c r="D361" s="11"/>
      <c r="E361" s="38"/>
      <c r="F361" s="38"/>
      <c r="G361" s="39"/>
      <c r="H361" s="39"/>
      <c r="I361" s="39"/>
      <c r="J361" s="39"/>
    </row>
    <row r="362" spans="1:10" ht="15.75" customHeight="1" x14ac:dyDescent="0.25">
      <c r="A362" s="11"/>
      <c r="B362" s="11"/>
      <c r="D362" s="11"/>
      <c r="E362" s="38"/>
      <c r="F362" s="38"/>
      <c r="G362" s="39"/>
      <c r="H362" s="39"/>
      <c r="I362" s="39"/>
      <c r="J362" s="39"/>
    </row>
    <row r="363" spans="1:10" ht="15.75" customHeight="1" x14ac:dyDescent="0.25">
      <c r="A363" s="11"/>
      <c r="B363" s="11"/>
      <c r="D363" s="11"/>
      <c r="E363" s="38"/>
      <c r="F363" s="38"/>
      <c r="G363" s="39"/>
      <c r="H363" s="39"/>
      <c r="I363" s="39"/>
      <c r="J363" s="39"/>
    </row>
    <row r="364" spans="1:10" ht="15.75" customHeight="1" x14ac:dyDescent="0.25">
      <c r="A364" s="11"/>
      <c r="B364" s="11"/>
      <c r="D364" s="11"/>
      <c r="E364" s="38"/>
      <c r="F364" s="38"/>
      <c r="G364" s="39"/>
      <c r="H364" s="39"/>
      <c r="I364" s="39"/>
      <c r="J364" s="39"/>
    </row>
    <row r="365" spans="1:10" ht="15.75" customHeight="1" x14ac:dyDescent="0.25">
      <c r="A365" s="11"/>
      <c r="B365" s="11"/>
      <c r="D365" s="11"/>
      <c r="E365" s="38"/>
      <c r="F365" s="38"/>
      <c r="G365" s="39"/>
      <c r="H365" s="39"/>
      <c r="I365" s="39"/>
      <c r="J365" s="39"/>
    </row>
    <row r="366" spans="1:10" ht="15.75" customHeight="1" x14ac:dyDescent="0.25">
      <c r="A366" s="11"/>
      <c r="B366" s="11"/>
      <c r="D366" s="11"/>
      <c r="E366" s="38"/>
      <c r="F366" s="38"/>
      <c r="G366" s="39"/>
      <c r="H366" s="39"/>
      <c r="I366" s="39"/>
      <c r="J366" s="39"/>
    </row>
    <row r="367" spans="1:10" ht="15.75" customHeight="1" x14ac:dyDescent="0.25">
      <c r="A367" s="11"/>
      <c r="B367" s="11"/>
      <c r="D367" s="11"/>
      <c r="E367" s="38"/>
      <c r="F367" s="38"/>
      <c r="G367" s="39"/>
      <c r="H367" s="39"/>
      <c r="I367" s="39"/>
      <c r="J367" s="39"/>
    </row>
    <row r="368" spans="1:10" ht="15.75" customHeight="1" x14ac:dyDescent="0.25">
      <c r="A368" s="11"/>
      <c r="B368" s="11"/>
      <c r="D368" s="11"/>
      <c r="E368" s="38"/>
      <c r="F368" s="38"/>
      <c r="G368" s="39"/>
      <c r="H368" s="39"/>
      <c r="I368" s="39"/>
      <c r="J368" s="39"/>
    </row>
    <row r="369" spans="1:10" ht="15.75" customHeight="1" x14ac:dyDescent="0.25">
      <c r="A369" s="11"/>
      <c r="B369" s="11"/>
      <c r="D369" s="11"/>
      <c r="E369" s="38"/>
      <c r="F369" s="38"/>
      <c r="G369" s="39"/>
      <c r="H369" s="39"/>
      <c r="I369" s="39"/>
      <c r="J369" s="39"/>
    </row>
    <row r="370" spans="1:10" ht="15.75" customHeight="1" x14ac:dyDescent="0.25">
      <c r="A370" s="11"/>
      <c r="B370" s="11"/>
      <c r="D370" s="11"/>
      <c r="E370" s="38"/>
      <c r="F370" s="38"/>
      <c r="G370" s="39"/>
      <c r="H370" s="39"/>
      <c r="I370" s="39"/>
      <c r="J370" s="39"/>
    </row>
    <row r="371" spans="1:10" ht="15.75" customHeight="1" x14ac:dyDescent="0.25">
      <c r="A371" s="11"/>
      <c r="B371" s="11"/>
      <c r="D371" s="11"/>
      <c r="E371" s="38"/>
      <c r="F371" s="38"/>
      <c r="G371" s="39"/>
      <c r="H371" s="39"/>
      <c r="I371" s="39"/>
      <c r="J371" s="39"/>
    </row>
    <row r="372" spans="1:10" ht="15.75" customHeight="1" x14ac:dyDescent="0.25">
      <c r="A372" s="11"/>
      <c r="B372" s="11"/>
      <c r="D372" s="11"/>
      <c r="E372" s="38"/>
      <c r="F372" s="38"/>
      <c r="G372" s="39"/>
      <c r="H372" s="39"/>
      <c r="I372" s="39"/>
      <c r="J372" s="39"/>
    </row>
    <row r="373" spans="1:10" ht="15.75" customHeight="1" x14ac:dyDescent="0.25">
      <c r="A373" s="11"/>
      <c r="B373" s="11"/>
      <c r="D373" s="11"/>
      <c r="E373" s="38"/>
      <c r="F373" s="38"/>
      <c r="G373" s="39"/>
      <c r="H373" s="39"/>
      <c r="I373" s="39"/>
      <c r="J373" s="39"/>
    </row>
    <row r="374" spans="1:10" ht="15.75" customHeight="1" x14ac:dyDescent="0.25">
      <c r="A374" s="11"/>
      <c r="B374" s="11"/>
      <c r="D374" s="11"/>
      <c r="E374" s="38"/>
      <c r="F374" s="38"/>
      <c r="G374" s="39"/>
      <c r="H374" s="39"/>
      <c r="I374" s="39"/>
      <c r="J374" s="39"/>
    </row>
    <row r="375" spans="1:10" ht="15.75" customHeight="1" x14ac:dyDescent="0.25">
      <c r="A375" s="11"/>
      <c r="B375" s="11"/>
      <c r="D375" s="11"/>
      <c r="E375" s="38"/>
      <c r="F375" s="38"/>
      <c r="G375" s="39"/>
      <c r="H375" s="39"/>
      <c r="I375" s="39"/>
      <c r="J375" s="39"/>
    </row>
    <row r="376" spans="1:10" ht="15.75" customHeight="1" x14ac:dyDescent="0.25">
      <c r="A376" s="11"/>
      <c r="B376" s="11"/>
      <c r="D376" s="11"/>
      <c r="E376" s="38"/>
      <c r="F376" s="38"/>
      <c r="G376" s="39"/>
      <c r="H376" s="39"/>
      <c r="I376" s="39"/>
      <c r="J376" s="39"/>
    </row>
    <row r="377" spans="1:10" ht="15.75" customHeight="1" x14ac:dyDescent="0.25">
      <c r="A377" s="11"/>
      <c r="B377" s="11"/>
      <c r="D377" s="11"/>
      <c r="E377" s="38"/>
      <c r="F377" s="38"/>
      <c r="G377" s="39"/>
      <c r="H377" s="39"/>
      <c r="I377" s="39"/>
      <c r="J377" s="39"/>
    </row>
    <row r="378" spans="1:10" ht="15.75" customHeight="1" x14ac:dyDescent="0.25">
      <c r="A378" s="11"/>
      <c r="B378" s="11"/>
      <c r="D378" s="11"/>
      <c r="E378" s="38"/>
      <c r="F378" s="38"/>
      <c r="G378" s="39"/>
      <c r="H378" s="39"/>
      <c r="I378" s="39"/>
      <c r="J378" s="39"/>
    </row>
    <row r="379" spans="1:10" ht="15.75" customHeight="1" x14ac:dyDescent="0.25">
      <c r="A379" s="11"/>
      <c r="B379" s="11"/>
      <c r="D379" s="11"/>
      <c r="E379" s="38"/>
      <c r="F379" s="38"/>
      <c r="G379" s="39"/>
      <c r="H379" s="39"/>
      <c r="I379" s="39"/>
      <c r="J379" s="39"/>
    </row>
    <row r="380" spans="1:10" ht="15.75" customHeight="1" x14ac:dyDescent="0.25">
      <c r="A380" s="11"/>
      <c r="B380" s="11"/>
      <c r="D380" s="11"/>
      <c r="E380" s="38"/>
      <c r="F380" s="38"/>
      <c r="G380" s="39"/>
      <c r="H380" s="39"/>
      <c r="I380" s="39"/>
      <c r="J380" s="39"/>
    </row>
    <row r="381" spans="1:10" ht="15.75" customHeight="1" x14ac:dyDescent="0.25">
      <c r="A381" s="11"/>
      <c r="B381" s="11"/>
      <c r="D381" s="11"/>
      <c r="E381" s="38"/>
      <c r="F381" s="38"/>
      <c r="G381" s="39"/>
      <c r="H381" s="39"/>
      <c r="I381" s="39"/>
      <c r="J381" s="39"/>
    </row>
    <row r="382" spans="1:10" ht="15.75" customHeight="1" x14ac:dyDescent="0.25">
      <c r="A382" s="11"/>
      <c r="B382" s="11"/>
      <c r="D382" s="11"/>
      <c r="E382" s="38"/>
      <c r="F382" s="38"/>
      <c r="G382" s="39"/>
      <c r="H382" s="39"/>
      <c r="I382" s="39"/>
      <c r="J382" s="39"/>
    </row>
    <row r="383" spans="1:10" ht="15.75" customHeight="1" x14ac:dyDescent="0.25">
      <c r="A383" s="11"/>
      <c r="B383" s="11"/>
      <c r="D383" s="11"/>
      <c r="E383" s="38"/>
      <c r="F383" s="38"/>
      <c r="G383" s="39"/>
      <c r="H383" s="39"/>
      <c r="I383" s="39"/>
      <c r="J383" s="39"/>
    </row>
    <row r="384" spans="1:10" ht="15.75" customHeight="1" x14ac:dyDescent="0.25">
      <c r="A384" s="11"/>
      <c r="B384" s="11"/>
      <c r="D384" s="11"/>
      <c r="E384" s="38"/>
      <c r="F384" s="38"/>
      <c r="G384" s="39"/>
      <c r="H384" s="39"/>
      <c r="I384" s="39"/>
      <c r="J384" s="39"/>
    </row>
    <row r="385" spans="1:10" ht="15.75" customHeight="1" x14ac:dyDescent="0.25">
      <c r="A385" s="11"/>
      <c r="B385" s="11"/>
      <c r="D385" s="11"/>
      <c r="E385" s="38"/>
      <c r="F385" s="38"/>
      <c r="G385" s="39"/>
      <c r="H385" s="39"/>
      <c r="I385" s="39"/>
      <c r="J385" s="39"/>
    </row>
    <row r="386" spans="1:10" ht="15.75" customHeight="1" x14ac:dyDescent="0.25">
      <c r="A386" s="11"/>
      <c r="B386" s="11"/>
      <c r="D386" s="11"/>
      <c r="E386" s="38"/>
      <c r="F386" s="38"/>
      <c r="G386" s="39"/>
      <c r="H386" s="39"/>
      <c r="I386" s="39"/>
      <c r="J386" s="39"/>
    </row>
    <row r="387" spans="1:10" ht="15.75" customHeight="1" x14ac:dyDescent="0.25">
      <c r="A387" s="11"/>
      <c r="B387" s="11"/>
      <c r="D387" s="11"/>
      <c r="E387" s="38"/>
      <c r="F387" s="38"/>
      <c r="G387" s="39"/>
      <c r="H387" s="39"/>
      <c r="I387" s="39"/>
      <c r="J387" s="39"/>
    </row>
    <row r="388" spans="1:10" ht="15.75" customHeight="1" x14ac:dyDescent="0.25">
      <c r="A388" s="11"/>
      <c r="B388" s="11"/>
      <c r="D388" s="11"/>
      <c r="E388" s="38"/>
      <c r="F388" s="38"/>
      <c r="G388" s="39"/>
      <c r="H388" s="39"/>
      <c r="I388" s="39"/>
      <c r="J388" s="39"/>
    </row>
    <row r="389" spans="1:10" ht="15.75" customHeight="1" x14ac:dyDescent="0.25">
      <c r="A389" s="11"/>
      <c r="B389" s="11"/>
      <c r="D389" s="11"/>
      <c r="E389" s="38"/>
      <c r="F389" s="38"/>
      <c r="G389" s="39"/>
      <c r="H389" s="39"/>
      <c r="I389" s="39"/>
      <c r="J389" s="39"/>
    </row>
    <row r="390" spans="1:10" ht="15.75" customHeight="1" x14ac:dyDescent="0.25">
      <c r="A390" s="11"/>
      <c r="B390" s="11"/>
      <c r="D390" s="11"/>
      <c r="E390" s="38"/>
      <c r="F390" s="38"/>
      <c r="G390" s="39"/>
      <c r="H390" s="39"/>
      <c r="I390" s="39"/>
      <c r="J390" s="39"/>
    </row>
    <row r="391" spans="1:10" ht="15.75" customHeight="1" x14ac:dyDescent="0.25">
      <c r="A391" s="11"/>
      <c r="B391" s="11"/>
      <c r="D391" s="11"/>
      <c r="E391" s="38"/>
      <c r="F391" s="38"/>
      <c r="G391" s="39"/>
      <c r="H391" s="39"/>
      <c r="I391" s="39"/>
      <c r="J391" s="39"/>
    </row>
    <row r="392" spans="1:10" ht="15.75" customHeight="1" x14ac:dyDescent="0.25">
      <c r="A392" s="11"/>
      <c r="B392" s="11"/>
      <c r="D392" s="11"/>
      <c r="E392" s="38"/>
      <c r="F392" s="38"/>
      <c r="G392" s="39"/>
      <c r="H392" s="39"/>
      <c r="I392" s="39"/>
      <c r="J392" s="39"/>
    </row>
    <row r="393" spans="1:10" ht="15.75" customHeight="1" x14ac:dyDescent="0.25">
      <c r="A393" s="11"/>
      <c r="B393" s="11"/>
      <c r="D393" s="11"/>
      <c r="E393" s="38"/>
      <c r="F393" s="38"/>
      <c r="G393" s="39"/>
      <c r="H393" s="39"/>
      <c r="I393" s="39"/>
      <c r="J393" s="39"/>
    </row>
    <row r="394" spans="1:10" ht="15.75" customHeight="1" x14ac:dyDescent="0.25">
      <c r="A394" s="11"/>
      <c r="B394" s="11"/>
      <c r="D394" s="11"/>
      <c r="E394" s="38"/>
      <c r="F394" s="38"/>
      <c r="G394" s="39"/>
      <c r="H394" s="39"/>
      <c r="I394" s="39"/>
      <c r="J394" s="39"/>
    </row>
    <row r="395" spans="1:10" ht="15.75" customHeight="1" x14ac:dyDescent="0.25">
      <c r="A395" s="11"/>
      <c r="B395" s="11"/>
      <c r="D395" s="11"/>
      <c r="E395" s="38"/>
      <c r="F395" s="38"/>
      <c r="G395" s="39"/>
      <c r="H395" s="39"/>
      <c r="I395" s="39"/>
      <c r="J395" s="39"/>
    </row>
    <row r="396" spans="1:10" ht="15.75" customHeight="1" x14ac:dyDescent="0.25">
      <c r="A396" s="11"/>
      <c r="B396" s="11"/>
      <c r="D396" s="11"/>
      <c r="E396" s="38"/>
      <c r="F396" s="38"/>
      <c r="G396" s="39"/>
      <c r="H396" s="39"/>
      <c r="I396" s="39"/>
      <c r="J396" s="39"/>
    </row>
    <row r="397" spans="1:10" ht="15.75" customHeight="1" x14ac:dyDescent="0.25">
      <c r="A397" s="11"/>
      <c r="B397" s="11"/>
      <c r="D397" s="11"/>
      <c r="E397" s="38"/>
      <c r="F397" s="38"/>
      <c r="G397" s="39"/>
      <c r="H397" s="39"/>
      <c r="I397" s="39"/>
      <c r="J397" s="39"/>
    </row>
    <row r="398" spans="1:10" ht="15.75" customHeight="1" x14ac:dyDescent="0.25">
      <c r="A398" s="11"/>
      <c r="B398" s="11"/>
      <c r="D398" s="11"/>
      <c r="E398" s="38"/>
      <c r="F398" s="38"/>
      <c r="G398" s="39"/>
      <c r="H398" s="39"/>
      <c r="I398" s="39"/>
      <c r="J398" s="39"/>
    </row>
    <row r="399" spans="1:10" ht="15.75" customHeight="1" x14ac:dyDescent="0.25">
      <c r="A399" s="11"/>
      <c r="B399" s="11"/>
      <c r="D399" s="11"/>
      <c r="E399" s="38"/>
      <c r="F399" s="38"/>
      <c r="G399" s="39"/>
      <c r="H399" s="39"/>
      <c r="I399" s="39"/>
      <c r="J399" s="39"/>
    </row>
    <row r="400" spans="1:10" ht="15.75" customHeight="1" x14ac:dyDescent="0.25">
      <c r="A400" s="11"/>
      <c r="B400" s="11"/>
      <c r="D400" s="11"/>
      <c r="E400" s="38"/>
      <c r="F400" s="38"/>
      <c r="G400" s="39"/>
      <c r="H400" s="39"/>
      <c r="I400" s="39"/>
      <c r="J400" s="39"/>
    </row>
    <row r="401" spans="1:10" ht="15.75" customHeight="1" x14ac:dyDescent="0.25">
      <c r="A401" s="11"/>
      <c r="B401" s="11"/>
      <c r="D401" s="11"/>
      <c r="E401" s="38"/>
      <c r="F401" s="38"/>
      <c r="G401" s="39"/>
      <c r="H401" s="39"/>
      <c r="I401" s="39"/>
      <c r="J401" s="39"/>
    </row>
    <row r="402" spans="1:10" ht="15.75" customHeight="1" x14ac:dyDescent="0.25">
      <c r="A402" s="11"/>
      <c r="B402" s="11"/>
      <c r="D402" s="11"/>
      <c r="E402" s="38"/>
      <c r="F402" s="38"/>
      <c r="G402" s="39"/>
      <c r="H402" s="39"/>
      <c r="I402" s="39"/>
      <c r="J402" s="39"/>
    </row>
    <row r="403" spans="1:10" ht="15.75" customHeight="1" x14ac:dyDescent="0.25">
      <c r="A403" s="11"/>
      <c r="B403" s="11"/>
      <c r="D403" s="11"/>
      <c r="E403" s="38"/>
      <c r="F403" s="38"/>
      <c r="G403" s="39"/>
      <c r="H403" s="39"/>
      <c r="I403" s="39"/>
      <c r="J403" s="39"/>
    </row>
    <row r="404" spans="1:10" ht="15.75" customHeight="1" x14ac:dyDescent="0.25">
      <c r="A404" s="11"/>
      <c r="B404" s="11"/>
      <c r="D404" s="11"/>
      <c r="E404" s="38"/>
      <c r="F404" s="38"/>
      <c r="G404" s="39"/>
      <c r="H404" s="39"/>
      <c r="I404" s="39"/>
      <c r="J404" s="39"/>
    </row>
    <row r="405" spans="1:10" ht="15.75" customHeight="1" x14ac:dyDescent="0.25">
      <c r="A405" s="11"/>
      <c r="B405" s="11"/>
      <c r="D405" s="11"/>
      <c r="E405" s="38"/>
      <c r="F405" s="38"/>
      <c r="G405" s="39"/>
      <c r="H405" s="39"/>
      <c r="I405" s="39"/>
      <c r="J405" s="39"/>
    </row>
    <row r="406" spans="1:10" ht="15.75" customHeight="1" x14ac:dyDescent="0.25">
      <c r="A406" s="11"/>
      <c r="B406" s="11"/>
      <c r="D406" s="11"/>
      <c r="E406" s="38"/>
      <c r="F406" s="38"/>
      <c r="G406" s="39"/>
      <c r="H406" s="39"/>
      <c r="I406" s="39"/>
      <c r="J406" s="39"/>
    </row>
    <row r="407" spans="1:10" ht="15.75" customHeight="1" x14ac:dyDescent="0.25">
      <c r="A407" s="11"/>
      <c r="B407" s="11"/>
      <c r="D407" s="11"/>
      <c r="E407" s="38"/>
      <c r="F407" s="38"/>
      <c r="G407" s="39"/>
      <c r="H407" s="39"/>
      <c r="I407" s="39"/>
      <c r="J407" s="39"/>
    </row>
    <row r="408" spans="1:10" ht="15.75" customHeight="1" x14ac:dyDescent="0.25">
      <c r="A408" s="11"/>
      <c r="B408" s="11"/>
      <c r="D408" s="11"/>
      <c r="E408" s="38"/>
      <c r="F408" s="38"/>
      <c r="G408" s="39"/>
      <c r="H408" s="39"/>
      <c r="I408" s="39"/>
      <c r="J408" s="39"/>
    </row>
    <row r="409" spans="1:10" ht="15.75" customHeight="1" x14ac:dyDescent="0.25">
      <c r="A409" s="11"/>
      <c r="B409" s="11"/>
      <c r="D409" s="11"/>
      <c r="E409" s="38"/>
      <c r="F409" s="38"/>
      <c r="G409" s="39"/>
      <c r="H409" s="39"/>
      <c r="I409" s="39"/>
      <c r="J409" s="39"/>
    </row>
    <row r="410" spans="1:10" ht="15.75" customHeight="1" x14ac:dyDescent="0.25">
      <c r="A410" s="11"/>
      <c r="B410" s="11"/>
      <c r="D410" s="11"/>
      <c r="E410" s="38"/>
      <c r="F410" s="38"/>
      <c r="G410" s="39"/>
      <c r="H410" s="39"/>
      <c r="I410" s="39"/>
      <c r="J410" s="39"/>
    </row>
    <row r="411" spans="1:10" ht="15.75" customHeight="1" x14ac:dyDescent="0.25">
      <c r="A411" s="11"/>
      <c r="B411" s="11"/>
      <c r="D411" s="11"/>
      <c r="E411" s="38"/>
      <c r="F411" s="38"/>
      <c r="G411" s="39"/>
      <c r="H411" s="39"/>
      <c r="I411" s="39"/>
      <c r="J411" s="39"/>
    </row>
    <row r="412" spans="1:10" ht="15.75" customHeight="1" x14ac:dyDescent="0.25">
      <c r="A412" s="11"/>
      <c r="B412" s="11"/>
      <c r="D412" s="11"/>
      <c r="E412" s="38"/>
      <c r="F412" s="38"/>
      <c r="G412" s="39"/>
      <c r="H412" s="39"/>
      <c r="I412" s="39"/>
      <c r="J412" s="39"/>
    </row>
    <row r="413" spans="1:10" ht="15.75" customHeight="1" x14ac:dyDescent="0.25">
      <c r="A413" s="11"/>
      <c r="B413" s="11"/>
      <c r="D413" s="11"/>
      <c r="E413" s="38"/>
      <c r="F413" s="38"/>
      <c r="G413" s="39"/>
      <c r="H413" s="39"/>
      <c r="I413" s="39"/>
      <c r="J413" s="39"/>
    </row>
    <row r="414" spans="1:10" ht="15.75" customHeight="1" x14ac:dyDescent="0.25">
      <c r="A414" s="11"/>
      <c r="B414" s="11"/>
      <c r="D414" s="11"/>
      <c r="E414" s="38"/>
      <c r="F414" s="38"/>
      <c r="G414" s="39"/>
      <c r="H414" s="39"/>
      <c r="I414" s="39"/>
      <c r="J414" s="39"/>
    </row>
    <row r="415" spans="1:10" ht="15.75" customHeight="1" x14ac:dyDescent="0.25">
      <c r="A415" s="11"/>
      <c r="B415" s="11"/>
      <c r="D415" s="11"/>
      <c r="E415" s="38"/>
      <c r="F415" s="38"/>
      <c r="G415" s="39"/>
      <c r="H415" s="39"/>
      <c r="I415" s="39"/>
      <c r="J415" s="39"/>
    </row>
    <row r="416" spans="1:10" ht="15.75" customHeight="1" x14ac:dyDescent="0.25">
      <c r="A416" s="11"/>
      <c r="B416" s="11"/>
      <c r="D416" s="11"/>
      <c r="E416" s="38"/>
      <c r="F416" s="38"/>
      <c r="G416" s="39"/>
      <c r="H416" s="39"/>
      <c r="I416" s="39"/>
      <c r="J416" s="39"/>
    </row>
    <row r="417" spans="1:10" ht="15.75" customHeight="1" x14ac:dyDescent="0.25">
      <c r="A417" s="11"/>
      <c r="B417" s="11"/>
      <c r="D417" s="11"/>
      <c r="E417" s="38"/>
      <c r="F417" s="38"/>
      <c r="G417" s="39"/>
      <c r="H417" s="39"/>
      <c r="I417" s="39"/>
      <c r="J417" s="39"/>
    </row>
    <row r="418" spans="1:10" ht="15.75" customHeight="1" x14ac:dyDescent="0.25">
      <c r="A418" s="11"/>
      <c r="B418" s="11"/>
      <c r="D418" s="11"/>
      <c r="E418" s="38"/>
      <c r="F418" s="38"/>
      <c r="G418" s="39"/>
      <c r="H418" s="39"/>
      <c r="I418" s="39"/>
      <c r="J418" s="39"/>
    </row>
    <row r="419" spans="1:10" ht="15.75" customHeight="1" x14ac:dyDescent="0.25">
      <c r="A419" s="11"/>
      <c r="B419" s="11"/>
      <c r="D419" s="11"/>
      <c r="E419" s="38"/>
      <c r="F419" s="38"/>
      <c r="G419" s="39"/>
      <c r="H419" s="39"/>
      <c r="I419" s="39"/>
      <c r="J419" s="39"/>
    </row>
    <row r="420" spans="1:10" ht="15.75" customHeight="1" x14ac:dyDescent="0.25">
      <c r="A420" s="11"/>
      <c r="B420" s="11"/>
      <c r="D420" s="11"/>
      <c r="E420" s="38"/>
      <c r="F420" s="38"/>
      <c r="G420" s="39"/>
      <c r="H420" s="39"/>
      <c r="I420" s="39"/>
      <c r="J420" s="39"/>
    </row>
    <row r="421" spans="1:10" ht="15.75" customHeight="1" x14ac:dyDescent="0.25">
      <c r="A421" s="11"/>
      <c r="B421" s="11"/>
      <c r="D421" s="11"/>
      <c r="E421" s="38"/>
      <c r="F421" s="38"/>
      <c r="G421" s="39"/>
      <c r="H421" s="39"/>
      <c r="I421" s="39"/>
      <c r="J421" s="39"/>
    </row>
    <row r="422" spans="1:10" ht="15.75" customHeight="1" x14ac:dyDescent="0.25">
      <c r="A422" s="11"/>
      <c r="B422" s="11"/>
      <c r="D422" s="11"/>
      <c r="E422" s="38"/>
      <c r="F422" s="38"/>
      <c r="G422" s="39"/>
      <c r="H422" s="39"/>
      <c r="I422" s="39"/>
      <c r="J422" s="39"/>
    </row>
    <row r="423" spans="1:10" ht="15.75" customHeight="1" x14ac:dyDescent="0.25">
      <c r="A423" s="11"/>
      <c r="B423" s="11"/>
      <c r="D423" s="11"/>
      <c r="E423" s="38"/>
      <c r="F423" s="38"/>
      <c r="G423" s="39"/>
      <c r="H423" s="39"/>
      <c r="I423" s="39"/>
      <c r="J423" s="39"/>
    </row>
    <row r="424" spans="1:10" ht="15.75" customHeight="1" x14ac:dyDescent="0.25">
      <c r="A424" s="11"/>
      <c r="B424" s="11"/>
      <c r="D424" s="11"/>
      <c r="E424" s="38"/>
      <c r="F424" s="38"/>
      <c r="G424" s="39"/>
      <c r="H424" s="39"/>
      <c r="I424" s="39"/>
      <c r="J424" s="39"/>
    </row>
    <row r="425" spans="1:10" ht="15.75" customHeight="1" x14ac:dyDescent="0.25">
      <c r="A425" s="11"/>
      <c r="B425" s="11"/>
      <c r="D425" s="11"/>
      <c r="E425" s="38"/>
      <c r="F425" s="38"/>
      <c r="G425" s="39"/>
      <c r="H425" s="39"/>
      <c r="I425" s="39"/>
      <c r="J425" s="39"/>
    </row>
    <row r="426" spans="1:10" ht="15.75" customHeight="1" x14ac:dyDescent="0.25">
      <c r="A426" s="11"/>
      <c r="B426" s="11"/>
      <c r="D426" s="11"/>
      <c r="E426" s="38"/>
      <c r="F426" s="38"/>
      <c r="G426" s="39"/>
      <c r="H426" s="39"/>
      <c r="I426" s="39"/>
      <c r="J426" s="39"/>
    </row>
    <row r="427" spans="1:10" ht="15.75" customHeight="1" x14ac:dyDescent="0.25">
      <c r="A427" s="11"/>
      <c r="B427" s="11"/>
      <c r="D427" s="11"/>
      <c r="E427" s="38"/>
      <c r="F427" s="38"/>
      <c r="G427" s="39"/>
      <c r="H427" s="39"/>
      <c r="I427" s="39"/>
      <c r="J427" s="39"/>
    </row>
    <row r="428" spans="1:10" ht="15.75" customHeight="1" x14ac:dyDescent="0.25">
      <c r="A428" s="11"/>
      <c r="B428" s="11"/>
      <c r="D428" s="11"/>
      <c r="E428" s="38"/>
      <c r="F428" s="38"/>
      <c r="G428" s="39"/>
      <c r="H428" s="39"/>
      <c r="I428" s="39"/>
      <c r="J428" s="39"/>
    </row>
    <row r="429" spans="1:10" ht="15.75" customHeight="1" x14ac:dyDescent="0.25">
      <c r="A429" s="11"/>
      <c r="B429" s="11"/>
      <c r="D429" s="11"/>
      <c r="E429" s="38"/>
      <c r="F429" s="38"/>
      <c r="G429" s="39"/>
      <c r="H429" s="39"/>
      <c r="I429" s="39"/>
      <c r="J429" s="39"/>
    </row>
    <row r="430" spans="1:10" ht="15.75" customHeight="1" x14ac:dyDescent="0.25">
      <c r="A430" s="11"/>
      <c r="B430" s="11"/>
      <c r="D430" s="11"/>
      <c r="E430" s="38"/>
      <c r="F430" s="38"/>
      <c r="G430" s="39"/>
      <c r="H430" s="39"/>
      <c r="I430" s="39"/>
      <c r="J430" s="39"/>
    </row>
    <row r="431" spans="1:10" ht="15.75" customHeight="1" x14ac:dyDescent="0.25">
      <c r="A431" s="11"/>
      <c r="B431" s="11"/>
      <c r="D431" s="11"/>
      <c r="E431" s="38"/>
      <c r="F431" s="38"/>
      <c r="G431" s="39"/>
      <c r="H431" s="39"/>
      <c r="I431" s="39"/>
      <c r="J431" s="39"/>
    </row>
    <row r="432" spans="1:10" ht="15.75" customHeight="1" x14ac:dyDescent="0.25">
      <c r="A432" s="11"/>
      <c r="B432" s="11"/>
      <c r="D432" s="11"/>
      <c r="E432" s="38"/>
      <c r="F432" s="38"/>
      <c r="G432" s="39"/>
      <c r="H432" s="39"/>
      <c r="I432" s="39"/>
      <c r="J432" s="39"/>
    </row>
    <row r="433" spans="1:10" ht="15.75" customHeight="1" x14ac:dyDescent="0.25">
      <c r="A433" s="11"/>
      <c r="B433" s="11"/>
      <c r="D433" s="11"/>
      <c r="E433" s="38"/>
      <c r="F433" s="38"/>
      <c r="G433" s="39"/>
      <c r="H433" s="39"/>
      <c r="I433" s="39"/>
      <c r="J433" s="39"/>
    </row>
    <row r="434" spans="1:10" ht="15.75" customHeight="1" x14ac:dyDescent="0.25">
      <c r="A434" s="11"/>
      <c r="B434" s="11"/>
      <c r="D434" s="11"/>
      <c r="E434" s="38"/>
      <c r="F434" s="38"/>
      <c r="G434" s="39"/>
      <c r="H434" s="39"/>
      <c r="I434" s="39"/>
      <c r="J434" s="39"/>
    </row>
    <row r="435" spans="1:10" ht="15.75" customHeight="1" x14ac:dyDescent="0.25">
      <c r="A435" s="11"/>
      <c r="B435" s="11"/>
      <c r="D435" s="11"/>
      <c r="E435" s="38"/>
      <c r="F435" s="38"/>
      <c r="G435" s="39"/>
      <c r="H435" s="39"/>
      <c r="I435" s="39"/>
      <c r="J435" s="39"/>
    </row>
    <row r="436" spans="1:10" ht="15.75" customHeight="1" x14ac:dyDescent="0.25">
      <c r="A436" s="11"/>
      <c r="B436" s="11"/>
      <c r="D436" s="11"/>
      <c r="E436" s="38"/>
      <c r="F436" s="38"/>
      <c r="G436" s="39"/>
      <c r="H436" s="39"/>
      <c r="I436" s="39"/>
      <c r="J436" s="39"/>
    </row>
    <row r="437" spans="1:10" ht="15.75" customHeight="1" x14ac:dyDescent="0.25">
      <c r="A437" s="11"/>
      <c r="B437" s="11"/>
      <c r="D437" s="11"/>
      <c r="E437" s="38"/>
      <c r="F437" s="38"/>
      <c r="G437" s="39"/>
      <c r="H437" s="39"/>
      <c r="I437" s="39"/>
      <c r="J437" s="39"/>
    </row>
    <row r="438" spans="1:10" ht="15.75" customHeight="1" x14ac:dyDescent="0.25">
      <c r="A438" s="11"/>
      <c r="B438" s="11"/>
      <c r="D438" s="11"/>
      <c r="E438" s="38"/>
      <c r="F438" s="38"/>
      <c r="G438" s="39"/>
      <c r="H438" s="39"/>
      <c r="I438" s="39"/>
      <c r="J438" s="39"/>
    </row>
    <row r="439" spans="1:10" ht="15.75" customHeight="1" x14ac:dyDescent="0.25">
      <c r="A439" s="11"/>
      <c r="B439" s="11"/>
      <c r="D439" s="11"/>
      <c r="E439" s="38"/>
      <c r="F439" s="38"/>
      <c r="G439" s="39"/>
      <c r="H439" s="39"/>
      <c r="I439" s="39"/>
      <c r="J439" s="39"/>
    </row>
    <row r="440" spans="1:10" ht="15.75" customHeight="1" x14ac:dyDescent="0.25">
      <c r="A440" s="11"/>
      <c r="B440" s="11"/>
      <c r="D440" s="11"/>
      <c r="E440" s="38"/>
      <c r="F440" s="38"/>
      <c r="G440" s="39"/>
      <c r="H440" s="39"/>
      <c r="I440" s="39"/>
      <c r="J440" s="39"/>
    </row>
    <row r="441" spans="1:10" ht="15.75" customHeight="1" x14ac:dyDescent="0.25">
      <c r="A441" s="11"/>
      <c r="B441" s="11"/>
      <c r="D441" s="11"/>
      <c r="E441" s="38"/>
      <c r="F441" s="38"/>
      <c r="G441" s="39"/>
      <c r="H441" s="39"/>
      <c r="I441" s="39"/>
      <c r="J441" s="39"/>
    </row>
    <row r="442" spans="1:10" ht="15.75" customHeight="1" x14ac:dyDescent="0.25">
      <c r="A442" s="11"/>
      <c r="B442" s="11"/>
      <c r="D442" s="11"/>
      <c r="E442" s="38"/>
      <c r="F442" s="38"/>
      <c r="G442" s="39"/>
      <c r="H442" s="39"/>
      <c r="I442" s="39"/>
      <c r="J442" s="39"/>
    </row>
    <row r="443" spans="1:10" ht="15.75" customHeight="1" x14ac:dyDescent="0.25">
      <c r="A443" s="11"/>
      <c r="B443" s="11"/>
      <c r="D443" s="11"/>
      <c r="E443" s="38"/>
      <c r="F443" s="38"/>
      <c r="G443" s="39"/>
      <c r="H443" s="39"/>
      <c r="I443" s="39"/>
      <c r="J443" s="39"/>
    </row>
    <row r="444" spans="1:10" ht="15.75" customHeight="1" x14ac:dyDescent="0.25">
      <c r="A444" s="11"/>
      <c r="B444" s="11"/>
      <c r="D444" s="11"/>
      <c r="E444" s="38"/>
      <c r="F444" s="38"/>
      <c r="G444" s="39"/>
      <c r="H444" s="39"/>
      <c r="I444" s="39"/>
      <c r="J444" s="39"/>
    </row>
    <row r="445" spans="1:10" ht="15.75" customHeight="1" x14ac:dyDescent="0.25">
      <c r="A445" s="11"/>
      <c r="B445" s="11"/>
      <c r="D445" s="11"/>
      <c r="E445" s="38"/>
      <c r="F445" s="38"/>
      <c r="G445" s="39"/>
      <c r="H445" s="39"/>
      <c r="I445" s="39"/>
      <c r="J445" s="39"/>
    </row>
    <row r="446" spans="1:10" ht="15.75" customHeight="1" x14ac:dyDescent="0.25">
      <c r="A446" s="11"/>
      <c r="B446" s="11"/>
      <c r="D446" s="11"/>
      <c r="E446" s="38"/>
      <c r="F446" s="38"/>
      <c r="G446" s="39"/>
      <c r="H446" s="39"/>
      <c r="I446" s="39"/>
      <c r="J446" s="39"/>
    </row>
    <row r="447" spans="1:10" ht="15.75" customHeight="1" x14ac:dyDescent="0.25">
      <c r="A447" s="11"/>
      <c r="B447" s="11"/>
      <c r="D447" s="11"/>
      <c r="E447" s="38"/>
      <c r="F447" s="38"/>
      <c r="G447" s="39"/>
      <c r="H447" s="39"/>
      <c r="I447" s="39"/>
      <c r="J447" s="39"/>
    </row>
    <row r="448" spans="1:10" ht="15.75" customHeight="1" x14ac:dyDescent="0.25">
      <c r="A448" s="11"/>
      <c r="B448" s="11"/>
      <c r="D448" s="11"/>
      <c r="E448" s="38"/>
      <c r="F448" s="38"/>
      <c r="G448" s="39"/>
      <c r="H448" s="39"/>
      <c r="I448" s="39"/>
      <c r="J448" s="39"/>
    </row>
    <row r="449" spans="1:10" ht="15.75" customHeight="1" x14ac:dyDescent="0.25">
      <c r="A449" s="11"/>
      <c r="B449" s="11"/>
      <c r="D449" s="11"/>
      <c r="E449" s="38"/>
      <c r="F449" s="38"/>
      <c r="G449" s="39"/>
      <c r="H449" s="39"/>
      <c r="I449" s="39"/>
      <c r="J449" s="39"/>
    </row>
    <row r="450" spans="1:10" ht="15.75" customHeight="1" x14ac:dyDescent="0.25">
      <c r="A450" s="11"/>
      <c r="B450" s="11"/>
      <c r="D450" s="11"/>
      <c r="E450" s="38"/>
      <c r="F450" s="38"/>
      <c r="G450" s="39"/>
      <c r="H450" s="39"/>
      <c r="I450" s="39"/>
      <c r="J450" s="39"/>
    </row>
    <row r="451" spans="1:10" ht="15.75" customHeight="1" x14ac:dyDescent="0.25">
      <c r="A451" s="11"/>
      <c r="B451" s="11"/>
      <c r="D451" s="11"/>
      <c r="E451" s="38"/>
      <c r="F451" s="38"/>
      <c r="G451" s="39"/>
      <c r="H451" s="39"/>
      <c r="I451" s="39"/>
      <c r="J451" s="39"/>
    </row>
    <row r="452" spans="1:10" ht="15.75" customHeight="1" x14ac:dyDescent="0.25">
      <c r="A452" s="11"/>
      <c r="B452" s="11"/>
      <c r="D452" s="11"/>
      <c r="E452" s="38"/>
      <c r="F452" s="38"/>
      <c r="G452" s="39"/>
      <c r="H452" s="39"/>
      <c r="I452" s="39"/>
      <c r="J452" s="39"/>
    </row>
    <row r="453" spans="1:10" ht="15.75" customHeight="1" x14ac:dyDescent="0.25">
      <c r="A453" s="11"/>
      <c r="B453" s="11"/>
      <c r="D453" s="11"/>
      <c r="E453" s="38"/>
      <c r="F453" s="38"/>
      <c r="G453" s="39"/>
      <c r="H453" s="39"/>
      <c r="I453" s="39"/>
      <c r="J453" s="39"/>
    </row>
    <row r="454" spans="1:10" ht="15.75" customHeight="1" x14ac:dyDescent="0.25">
      <c r="A454" s="11"/>
      <c r="B454" s="11"/>
      <c r="D454" s="11"/>
      <c r="E454" s="38"/>
      <c r="F454" s="38"/>
      <c r="G454" s="39"/>
      <c r="H454" s="39"/>
      <c r="I454" s="39"/>
      <c r="J454" s="39"/>
    </row>
    <row r="455" spans="1:10" ht="15.75" customHeight="1" x14ac:dyDescent="0.25">
      <c r="A455" s="11"/>
      <c r="B455" s="11"/>
      <c r="D455" s="11"/>
      <c r="E455" s="38"/>
      <c r="F455" s="38"/>
      <c r="G455" s="39"/>
      <c r="H455" s="39"/>
      <c r="I455" s="39"/>
      <c r="J455" s="39"/>
    </row>
    <row r="456" spans="1:10" ht="15.75" customHeight="1" x14ac:dyDescent="0.25">
      <c r="A456" s="11"/>
      <c r="B456" s="11"/>
      <c r="D456" s="11"/>
      <c r="E456" s="38"/>
      <c r="F456" s="38"/>
      <c r="G456" s="39"/>
      <c r="H456" s="39"/>
      <c r="I456" s="39"/>
      <c r="J456" s="39"/>
    </row>
    <row r="457" spans="1:10" ht="15.75" customHeight="1" x14ac:dyDescent="0.25">
      <c r="A457" s="11"/>
      <c r="B457" s="11"/>
      <c r="D457" s="11"/>
      <c r="E457" s="38"/>
      <c r="F457" s="38"/>
      <c r="G457" s="39"/>
      <c r="H457" s="39"/>
      <c r="I457" s="39"/>
      <c r="J457" s="39"/>
    </row>
    <row r="458" spans="1:10" ht="15.75" customHeight="1" x14ac:dyDescent="0.25">
      <c r="A458" s="11"/>
      <c r="B458" s="11"/>
      <c r="D458" s="11"/>
      <c r="E458" s="38"/>
      <c r="F458" s="38"/>
      <c r="G458" s="39"/>
      <c r="H458" s="39"/>
      <c r="I458" s="39"/>
      <c r="J458" s="39"/>
    </row>
    <row r="459" spans="1:10" ht="15.75" customHeight="1" x14ac:dyDescent="0.25">
      <c r="A459" s="11"/>
      <c r="B459" s="11"/>
      <c r="D459" s="11"/>
      <c r="E459" s="38"/>
      <c r="F459" s="38"/>
      <c r="G459" s="39"/>
      <c r="H459" s="39"/>
      <c r="I459" s="39"/>
      <c r="J459" s="39"/>
    </row>
    <row r="460" spans="1:10" ht="15.75" customHeight="1" x14ac:dyDescent="0.25">
      <c r="A460" s="11"/>
      <c r="B460" s="11"/>
      <c r="D460" s="11"/>
      <c r="E460" s="38"/>
      <c r="F460" s="38"/>
      <c r="G460" s="39"/>
      <c r="H460" s="39"/>
      <c r="I460" s="39"/>
      <c r="J460" s="39"/>
    </row>
    <row r="461" spans="1:10" ht="15.75" customHeight="1" x14ac:dyDescent="0.25">
      <c r="A461" s="11"/>
      <c r="B461" s="11"/>
      <c r="D461" s="11"/>
      <c r="E461" s="38"/>
      <c r="F461" s="38"/>
      <c r="G461" s="39"/>
      <c r="H461" s="39"/>
      <c r="I461" s="39"/>
      <c r="J461" s="39"/>
    </row>
    <row r="462" spans="1:10" ht="15.75" customHeight="1" x14ac:dyDescent="0.25">
      <c r="A462" s="11"/>
      <c r="B462" s="11"/>
      <c r="D462" s="11"/>
      <c r="E462" s="38"/>
      <c r="F462" s="38"/>
      <c r="G462" s="39"/>
      <c r="H462" s="39"/>
      <c r="I462" s="39"/>
      <c r="J462" s="39"/>
    </row>
    <row r="463" spans="1:10" ht="15.75" customHeight="1" x14ac:dyDescent="0.25">
      <c r="A463" s="11"/>
      <c r="B463" s="11"/>
      <c r="D463" s="11"/>
      <c r="E463" s="38"/>
      <c r="F463" s="38"/>
      <c r="G463" s="39"/>
      <c r="H463" s="39"/>
      <c r="I463" s="39"/>
      <c r="J463" s="39"/>
    </row>
    <row r="464" spans="1:10" ht="15.75" customHeight="1" x14ac:dyDescent="0.25">
      <c r="A464" s="11"/>
      <c r="B464" s="11"/>
      <c r="D464" s="11"/>
      <c r="E464" s="38"/>
      <c r="F464" s="38"/>
      <c r="G464" s="39"/>
      <c r="H464" s="39"/>
      <c r="I464" s="39"/>
      <c r="J464" s="39"/>
    </row>
    <row r="465" spans="1:10" ht="15.75" customHeight="1" x14ac:dyDescent="0.25">
      <c r="A465" s="11"/>
      <c r="B465" s="11"/>
      <c r="D465" s="11"/>
      <c r="E465" s="38"/>
      <c r="F465" s="38"/>
      <c r="G465" s="39"/>
      <c r="H465" s="39"/>
      <c r="I465" s="39"/>
      <c r="J465" s="39"/>
    </row>
    <row r="466" spans="1:10" ht="15.75" customHeight="1" x14ac:dyDescent="0.25">
      <c r="A466" s="11"/>
      <c r="B466" s="11"/>
      <c r="D466" s="11"/>
      <c r="E466" s="38"/>
      <c r="F466" s="38"/>
      <c r="G466" s="39"/>
      <c r="H466" s="39"/>
      <c r="I466" s="39"/>
      <c r="J466" s="39"/>
    </row>
    <row r="467" spans="1:10" ht="15.75" customHeight="1" x14ac:dyDescent="0.25">
      <c r="A467" s="11"/>
      <c r="B467" s="11"/>
      <c r="D467" s="11"/>
      <c r="E467" s="38"/>
      <c r="F467" s="38"/>
      <c r="G467" s="39"/>
      <c r="H467" s="39"/>
      <c r="I467" s="39"/>
      <c r="J467" s="39"/>
    </row>
    <row r="468" spans="1:10" ht="15.75" customHeight="1" x14ac:dyDescent="0.25">
      <c r="A468" s="11"/>
      <c r="B468" s="11"/>
      <c r="D468" s="11"/>
      <c r="E468" s="38"/>
      <c r="F468" s="38"/>
      <c r="G468" s="39"/>
      <c r="H468" s="39"/>
      <c r="I468" s="39"/>
      <c r="J468" s="39"/>
    </row>
    <row r="469" spans="1:10" ht="15.75" customHeight="1" x14ac:dyDescent="0.25">
      <c r="A469" s="11"/>
      <c r="B469" s="11"/>
      <c r="D469" s="11"/>
      <c r="E469" s="38"/>
      <c r="F469" s="38"/>
      <c r="G469" s="39"/>
      <c r="H469" s="39"/>
      <c r="I469" s="39"/>
      <c r="J469" s="39"/>
    </row>
    <row r="470" spans="1:10" ht="15.75" customHeight="1" x14ac:dyDescent="0.25">
      <c r="A470" s="11"/>
      <c r="B470" s="11"/>
      <c r="D470" s="11"/>
      <c r="E470" s="38"/>
      <c r="F470" s="38"/>
      <c r="G470" s="39"/>
      <c r="H470" s="39"/>
      <c r="I470" s="39"/>
      <c r="J470" s="39"/>
    </row>
    <row r="471" spans="1:10" ht="15.75" customHeight="1" x14ac:dyDescent="0.25">
      <c r="A471" s="11"/>
      <c r="B471" s="11"/>
      <c r="D471" s="11"/>
      <c r="E471" s="38"/>
      <c r="F471" s="38"/>
      <c r="G471" s="39"/>
      <c r="H471" s="39"/>
      <c r="I471" s="39"/>
      <c r="J471" s="39"/>
    </row>
    <row r="472" spans="1:10" ht="15.75" customHeight="1" x14ac:dyDescent="0.25">
      <c r="A472" s="11"/>
      <c r="B472" s="11"/>
      <c r="D472" s="11"/>
      <c r="E472" s="38"/>
      <c r="F472" s="38"/>
      <c r="G472" s="39"/>
      <c r="H472" s="39"/>
      <c r="I472" s="39"/>
      <c r="J472" s="39"/>
    </row>
    <row r="473" spans="1:10" ht="15.75" customHeight="1" x14ac:dyDescent="0.25">
      <c r="A473" s="11"/>
      <c r="B473" s="11"/>
      <c r="D473" s="11"/>
      <c r="E473" s="38"/>
      <c r="F473" s="38"/>
      <c r="G473" s="39"/>
      <c r="H473" s="39"/>
      <c r="I473" s="39"/>
      <c r="J473" s="39"/>
    </row>
    <row r="474" spans="1:10" ht="15.75" customHeight="1" x14ac:dyDescent="0.25">
      <c r="A474" s="11"/>
      <c r="B474" s="11"/>
      <c r="D474" s="11"/>
      <c r="E474" s="38"/>
      <c r="F474" s="38"/>
      <c r="G474" s="39"/>
      <c r="H474" s="39"/>
      <c r="I474" s="39"/>
      <c r="J474" s="39"/>
    </row>
    <row r="475" spans="1:10" ht="15.75" customHeight="1" x14ac:dyDescent="0.25">
      <c r="A475" s="11"/>
      <c r="B475" s="11"/>
      <c r="D475" s="11"/>
      <c r="E475" s="38"/>
      <c r="F475" s="38"/>
      <c r="G475" s="39"/>
      <c r="H475" s="39"/>
      <c r="I475" s="39"/>
      <c r="J475" s="39"/>
    </row>
    <row r="476" spans="1:10" ht="15.75" customHeight="1" x14ac:dyDescent="0.25">
      <c r="A476" s="11"/>
      <c r="B476" s="11"/>
      <c r="D476" s="11"/>
      <c r="E476" s="38"/>
      <c r="F476" s="38"/>
      <c r="G476" s="39"/>
      <c r="H476" s="39"/>
      <c r="I476" s="39"/>
      <c r="J476" s="39"/>
    </row>
    <row r="477" spans="1:10" ht="15.75" customHeight="1" x14ac:dyDescent="0.25">
      <c r="A477" s="11"/>
      <c r="B477" s="11"/>
      <c r="D477" s="11"/>
      <c r="E477" s="38"/>
      <c r="F477" s="38"/>
      <c r="G477" s="39"/>
      <c r="H477" s="39"/>
      <c r="I477" s="39"/>
      <c r="J477" s="39"/>
    </row>
    <row r="478" spans="1:10" ht="15.75" customHeight="1" x14ac:dyDescent="0.25">
      <c r="A478" s="11"/>
      <c r="B478" s="11"/>
      <c r="D478" s="11"/>
      <c r="E478" s="38"/>
      <c r="F478" s="38"/>
      <c r="G478" s="39"/>
      <c r="H478" s="39"/>
      <c r="I478" s="39"/>
      <c r="J478" s="39"/>
    </row>
    <row r="479" spans="1:10" ht="15.75" customHeight="1" x14ac:dyDescent="0.25">
      <c r="A479" s="11"/>
      <c r="B479" s="11"/>
      <c r="D479" s="11"/>
      <c r="E479" s="38"/>
      <c r="F479" s="38"/>
      <c r="G479" s="39"/>
      <c r="H479" s="39"/>
      <c r="I479" s="39"/>
      <c r="J479" s="39"/>
    </row>
    <row r="480" spans="1:10" ht="15.75" customHeight="1" x14ac:dyDescent="0.25">
      <c r="A480" s="11"/>
      <c r="B480" s="11"/>
      <c r="D480" s="11"/>
      <c r="E480" s="38"/>
      <c r="F480" s="38"/>
      <c r="G480" s="39"/>
      <c r="H480" s="39"/>
      <c r="I480" s="39"/>
      <c r="J480" s="39"/>
    </row>
    <row r="481" spans="1:10" ht="15.75" customHeight="1" x14ac:dyDescent="0.25">
      <c r="A481" s="11"/>
      <c r="B481" s="11"/>
      <c r="D481" s="11"/>
      <c r="E481" s="38"/>
      <c r="F481" s="38"/>
      <c r="G481" s="39"/>
      <c r="H481" s="39"/>
      <c r="I481" s="39"/>
      <c r="J481" s="39"/>
    </row>
    <row r="482" spans="1:10" ht="15.75" customHeight="1" x14ac:dyDescent="0.25">
      <c r="A482" s="11"/>
      <c r="B482" s="11"/>
      <c r="D482" s="11"/>
      <c r="E482" s="38"/>
      <c r="F482" s="38"/>
      <c r="G482" s="39"/>
      <c r="H482" s="39"/>
      <c r="I482" s="39"/>
      <c r="J482" s="39"/>
    </row>
    <row r="483" spans="1:10" ht="15.75" customHeight="1" x14ac:dyDescent="0.25">
      <c r="A483" s="11"/>
      <c r="B483" s="11"/>
      <c r="D483" s="11"/>
      <c r="E483" s="38"/>
      <c r="F483" s="38"/>
      <c r="G483" s="39"/>
      <c r="H483" s="39"/>
      <c r="I483" s="39"/>
      <c r="J483" s="39"/>
    </row>
    <row r="484" spans="1:10" ht="15.75" customHeight="1" x14ac:dyDescent="0.25">
      <c r="A484" s="11"/>
      <c r="B484" s="11"/>
      <c r="D484" s="11"/>
      <c r="E484" s="38"/>
      <c r="F484" s="38"/>
      <c r="G484" s="39"/>
      <c r="H484" s="39"/>
      <c r="I484" s="39"/>
      <c r="J484" s="39"/>
    </row>
    <row r="485" spans="1:10" ht="15.75" customHeight="1" x14ac:dyDescent="0.25">
      <c r="A485" s="11"/>
      <c r="B485" s="11"/>
      <c r="D485" s="11"/>
      <c r="E485" s="38"/>
      <c r="F485" s="38"/>
      <c r="G485" s="39"/>
      <c r="H485" s="39"/>
      <c r="I485" s="39"/>
      <c r="J485" s="39"/>
    </row>
    <row r="486" spans="1:10" ht="15.75" customHeight="1" x14ac:dyDescent="0.25">
      <c r="A486" s="11"/>
      <c r="B486" s="11"/>
      <c r="D486" s="11"/>
      <c r="E486" s="38"/>
      <c r="F486" s="38"/>
      <c r="G486" s="39"/>
      <c r="H486" s="39"/>
      <c r="I486" s="39"/>
      <c r="J486" s="39"/>
    </row>
    <row r="487" spans="1:10" ht="15.75" customHeight="1" x14ac:dyDescent="0.25">
      <c r="A487" s="11"/>
      <c r="B487" s="11"/>
      <c r="D487" s="11"/>
      <c r="E487" s="38"/>
      <c r="F487" s="38"/>
      <c r="G487" s="39"/>
      <c r="H487" s="39"/>
      <c r="I487" s="39"/>
      <c r="J487" s="39"/>
    </row>
    <row r="488" spans="1:10" ht="15.75" customHeight="1" x14ac:dyDescent="0.25">
      <c r="A488" s="11"/>
      <c r="B488" s="11"/>
      <c r="D488" s="11"/>
      <c r="E488" s="38"/>
      <c r="F488" s="38"/>
      <c r="G488" s="39"/>
      <c r="H488" s="39"/>
      <c r="I488" s="39"/>
      <c r="J488" s="39"/>
    </row>
    <row r="489" spans="1:10" ht="15.75" customHeight="1" x14ac:dyDescent="0.25">
      <c r="A489" s="11"/>
      <c r="B489" s="11"/>
      <c r="D489" s="11"/>
      <c r="E489" s="38"/>
      <c r="F489" s="38"/>
      <c r="G489" s="39"/>
      <c r="H489" s="39"/>
      <c r="I489" s="39"/>
      <c r="J489" s="39"/>
    </row>
    <row r="490" spans="1:10" ht="15.75" customHeight="1" x14ac:dyDescent="0.25">
      <c r="A490" s="11"/>
      <c r="B490" s="11"/>
      <c r="D490" s="11"/>
      <c r="E490" s="38"/>
      <c r="F490" s="38"/>
      <c r="G490" s="39"/>
      <c r="H490" s="39"/>
      <c r="I490" s="39"/>
      <c r="J490" s="39"/>
    </row>
    <row r="491" spans="1:10" ht="15.75" customHeight="1" x14ac:dyDescent="0.25">
      <c r="A491" s="11"/>
      <c r="B491" s="11"/>
      <c r="D491" s="11"/>
      <c r="E491" s="38"/>
      <c r="F491" s="38"/>
      <c r="G491" s="39"/>
      <c r="H491" s="39"/>
      <c r="I491" s="39"/>
      <c r="J491" s="39"/>
    </row>
    <row r="492" spans="1:10" ht="15.75" customHeight="1" x14ac:dyDescent="0.25">
      <c r="A492" s="11"/>
      <c r="B492" s="11"/>
      <c r="D492" s="11"/>
      <c r="E492" s="38"/>
      <c r="F492" s="38"/>
      <c r="G492" s="39"/>
      <c r="H492" s="39"/>
      <c r="I492" s="39"/>
      <c r="J492" s="39"/>
    </row>
    <row r="493" spans="1:10" ht="15.75" customHeight="1" x14ac:dyDescent="0.25">
      <c r="A493" s="11"/>
      <c r="B493" s="11"/>
      <c r="D493" s="11"/>
      <c r="E493" s="38"/>
      <c r="F493" s="38"/>
      <c r="G493" s="39"/>
      <c r="H493" s="39"/>
      <c r="I493" s="39"/>
      <c r="J493" s="39"/>
    </row>
    <row r="494" spans="1:10" ht="15.75" customHeight="1" x14ac:dyDescent="0.25">
      <c r="A494" s="11"/>
      <c r="B494" s="11"/>
      <c r="D494" s="11"/>
      <c r="E494" s="38"/>
      <c r="F494" s="38"/>
      <c r="G494" s="39"/>
      <c r="H494" s="39"/>
      <c r="I494" s="39"/>
      <c r="J494" s="39"/>
    </row>
    <row r="495" spans="1:10" ht="15.75" customHeight="1" x14ac:dyDescent="0.25">
      <c r="A495" s="11"/>
      <c r="B495" s="11"/>
      <c r="D495" s="11"/>
      <c r="E495" s="38"/>
      <c r="F495" s="38"/>
      <c r="G495" s="39"/>
      <c r="H495" s="39"/>
      <c r="I495" s="39"/>
      <c r="J495" s="39"/>
    </row>
    <row r="496" spans="1:10" ht="15.75" customHeight="1" x14ac:dyDescent="0.25">
      <c r="A496" s="11"/>
      <c r="B496" s="11"/>
      <c r="D496" s="11"/>
      <c r="E496" s="38"/>
      <c r="F496" s="38"/>
      <c r="G496" s="39"/>
      <c r="H496" s="39"/>
      <c r="I496" s="39"/>
      <c r="J496" s="39"/>
    </row>
    <row r="497" spans="1:10" ht="15.75" customHeight="1" x14ac:dyDescent="0.25">
      <c r="A497" s="11"/>
      <c r="B497" s="11"/>
      <c r="D497" s="11"/>
      <c r="E497" s="38"/>
      <c r="F497" s="38"/>
      <c r="G497" s="39"/>
      <c r="H497" s="39"/>
      <c r="I497" s="39"/>
      <c r="J497" s="39"/>
    </row>
    <row r="498" spans="1:10" ht="15.75" customHeight="1" x14ac:dyDescent="0.25">
      <c r="A498" s="11"/>
      <c r="B498" s="11"/>
      <c r="D498" s="11"/>
      <c r="E498" s="38"/>
      <c r="F498" s="38"/>
      <c r="G498" s="39"/>
      <c r="H498" s="39"/>
      <c r="I498" s="39"/>
      <c r="J498" s="39"/>
    </row>
    <row r="499" spans="1:10" ht="15.75" customHeight="1" x14ac:dyDescent="0.25">
      <c r="A499" s="11"/>
      <c r="B499" s="11"/>
      <c r="D499" s="11"/>
      <c r="E499" s="38"/>
      <c r="F499" s="38"/>
      <c r="G499" s="39"/>
      <c r="H499" s="39"/>
      <c r="I499" s="39"/>
      <c r="J499" s="39"/>
    </row>
    <row r="500" spans="1:10" ht="15.75" customHeight="1" x14ac:dyDescent="0.25">
      <c r="A500" s="11"/>
      <c r="B500" s="11"/>
      <c r="D500" s="11"/>
      <c r="E500" s="38"/>
      <c r="F500" s="38"/>
      <c r="G500" s="39"/>
      <c r="H500" s="39"/>
      <c r="I500" s="39"/>
      <c r="J500" s="39"/>
    </row>
    <row r="501" spans="1:10" ht="15.75" customHeight="1" x14ac:dyDescent="0.25">
      <c r="A501" s="11"/>
      <c r="B501" s="11"/>
      <c r="D501" s="11"/>
      <c r="E501" s="38"/>
      <c r="F501" s="38"/>
      <c r="G501" s="39"/>
      <c r="H501" s="39"/>
      <c r="I501" s="39"/>
      <c r="J501" s="39"/>
    </row>
    <row r="502" spans="1:10" ht="15.75" customHeight="1" x14ac:dyDescent="0.25">
      <c r="A502" s="11"/>
      <c r="B502" s="11"/>
      <c r="D502" s="11"/>
      <c r="E502" s="38"/>
      <c r="F502" s="38"/>
      <c r="G502" s="39"/>
      <c r="H502" s="39"/>
      <c r="I502" s="39"/>
      <c r="J502" s="39"/>
    </row>
    <row r="503" spans="1:10" ht="15.75" customHeight="1" x14ac:dyDescent="0.25">
      <c r="A503" s="11"/>
      <c r="B503" s="11"/>
      <c r="D503" s="11"/>
      <c r="E503" s="38"/>
      <c r="F503" s="38"/>
      <c r="G503" s="39"/>
      <c r="H503" s="39"/>
      <c r="I503" s="39"/>
      <c r="J503" s="39"/>
    </row>
    <row r="504" spans="1:10" ht="15.75" customHeight="1" x14ac:dyDescent="0.25">
      <c r="A504" s="11"/>
      <c r="B504" s="11"/>
      <c r="D504" s="11"/>
      <c r="E504" s="38"/>
      <c r="F504" s="38"/>
      <c r="G504" s="39"/>
      <c r="H504" s="39"/>
      <c r="I504" s="39"/>
      <c r="J504" s="39"/>
    </row>
    <row r="505" spans="1:10" ht="15.75" customHeight="1" x14ac:dyDescent="0.25">
      <c r="A505" s="11"/>
      <c r="B505" s="11"/>
      <c r="D505" s="11"/>
      <c r="E505" s="38"/>
      <c r="F505" s="38"/>
      <c r="G505" s="39"/>
      <c r="H505" s="39"/>
      <c r="I505" s="39"/>
      <c r="J505" s="39"/>
    </row>
    <row r="506" spans="1:10" ht="15.75" customHeight="1" x14ac:dyDescent="0.25">
      <c r="A506" s="11"/>
      <c r="B506" s="11"/>
      <c r="D506" s="11"/>
      <c r="E506" s="38"/>
      <c r="F506" s="38"/>
      <c r="G506" s="39"/>
      <c r="H506" s="39"/>
      <c r="I506" s="39"/>
      <c r="J506" s="39"/>
    </row>
    <row r="507" spans="1:10" ht="15.75" customHeight="1" x14ac:dyDescent="0.25">
      <c r="A507" s="11"/>
      <c r="B507" s="11"/>
      <c r="D507" s="11"/>
      <c r="E507" s="38"/>
      <c r="F507" s="38"/>
      <c r="G507" s="39"/>
      <c r="H507" s="39"/>
      <c r="I507" s="39"/>
      <c r="J507" s="39"/>
    </row>
    <row r="508" spans="1:10" ht="15.75" customHeight="1" x14ac:dyDescent="0.25">
      <c r="A508" s="11"/>
      <c r="B508" s="11"/>
      <c r="D508" s="11"/>
      <c r="E508" s="38"/>
      <c r="F508" s="38"/>
      <c r="G508" s="39"/>
      <c r="H508" s="39"/>
      <c r="I508" s="39"/>
      <c r="J508" s="39"/>
    </row>
    <row r="509" spans="1:10" ht="15.75" customHeight="1" x14ac:dyDescent="0.25">
      <c r="A509" s="11"/>
      <c r="B509" s="11"/>
      <c r="D509" s="11"/>
      <c r="E509" s="38"/>
      <c r="F509" s="38"/>
      <c r="G509" s="39"/>
      <c r="H509" s="39"/>
      <c r="I509" s="39"/>
      <c r="J509" s="39"/>
    </row>
    <row r="510" spans="1:10" ht="15.75" customHeight="1" x14ac:dyDescent="0.25">
      <c r="A510" s="11"/>
      <c r="B510" s="11"/>
      <c r="D510" s="11"/>
      <c r="E510" s="38"/>
      <c r="F510" s="38"/>
      <c r="G510" s="39"/>
      <c r="H510" s="39"/>
      <c r="I510" s="39"/>
      <c r="J510" s="39"/>
    </row>
    <row r="511" spans="1:10" ht="15.75" customHeight="1" x14ac:dyDescent="0.25">
      <c r="A511" s="11"/>
      <c r="B511" s="11"/>
      <c r="D511" s="11"/>
      <c r="E511" s="38"/>
      <c r="F511" s="38"/>
      <c r="G511" s="39"/>
      <c r="H511" s="39"/>
      <c r="I511" s="39"/>
      <c r="J511" s="39"/>
    </row>
    <row r="512" spans="1:10" ht="15.75" customHeight="1" x14ac:dyDescent="0.25">
      <c r="A512" s="11"/>
      <c r="B512" s="11"/>
      <c r="D512" s="11"/>
      <c r="E512" s="38"/>
      <c r="F512" s="38"/>
      <c r="G512" s="39"/>
      <c r="H512" s="39"/>
      <c r="I512" s="39"/>
      <c r="J512" s="39"/>
    </row>
    <row r="513" spans="1:10" ht="15.75" customHeight="1" x14ac:dyDescent="0.25">
      <c r="A513" s="11"/>
      <c r="B513" s="11"/>
      <c r="D513" s="11"/>
      <c r="E513" s="38"/>
      <c r="F513" s="38"/>
      <c r="G513" s="39"/>
      <c r="H513" s="39"/>
      <c r="I513" s="39"/>
      <c r="J513" s="39"/>
    </row>
    <row r="514" spans="1:10" ht="15.75" customHeight="1" x14ac:dyDescent="0.25">
      <c r="A514" s="11"/>
      <c r="B514" s="11"/>
      <c r="D514" s="11"/>
      <c r="E514" s="38"/>
      <c r="F514" s="38"/>
      <c r="G514" s="39"/>
      <c r="H514" s="39"/>
      <c r="I514" s="39"/>
      <c r="J514" s="39"/>
    </row>
    <row r="515" spans="1:10" ht="15.75" customHeight="1" x14ac:dyDescent="0.25">
      <c r="A515" s="11"/>
      <c r="B515" s="11"/>
      <c r="D515" s="11"/>
      <c r="E515" s="38"/>
      <c r="F515" s="38"/>
      <c r="G515" s="39"/>
      <c r="H515" s="39"/>
      <c r="I515" s="39"/>
      <c r="J515" s="39"/>
    </row>
    <row r="516" spans="1:10" ht="15.75" customHeight="1" x14ac:dyDescent="0.25">
      <c r="A516" s="11"/>
      <c r="B516" s="11"/>
      <c r="D516" s="11"/>
      <c r="E516" s="38"/>
      <c r="F516" s="38"/>
      <c r="G516" s="39"/>
      <c r="H516" s="39"/>
      <c r="I516" s="39"/>
      <c r="J516" s="39"/>
    </row>
    <row r="517" spans="1:10" ht="15.75" customHeight="1" x14ac:dyDescent="0.25">
      <c r="A517" s="11"/>
      <c r="B517" s="11"/>
      <c r="D517" s="11"/>
      <c r="E517" s="38"/>
      <c r="F517" s="38"/>
      <c r="G517" s="39"/>
      <c r="H517" s="39"/>
      <c r="I517" s="39"/>
      <c r="J517" s="39"/>
    </row>
    <row r="518" spans="1:10" ht="15.75" customHeight="1" x14ac:dyDescent="0.25">
      <c r="A518" s="11"/>
      <c r="B518" s="11"/>
      <c r="D518" s="11"/>
      <c r="E518" s="38"/>
      <c r="F518" s="38"/>
      <c r="G518" s="39"/>
      <c r="H518" s="39"/>
      <c r="I518" s="39"/>
      <c r="J518" s="39"/>
    </row>
    <row r="519" spans="1:10" ht="15.75" customHeight="1" x14ac:dyDescent="0.25">
      <c r="A519" s="11"/>
      <c r="B519" s="11"/>
      <c r="D519" s="11"/>
      <c r="E519" s="38"/>
      <c r="F519" s="38"/>
      <c r="G519" s="39"/>
      <c r="H519" s="39"/>
      <c r="I519" s="39"/>
      <c r="J519" s="39"/>
    </row>
    <row r="520" spans="1:10" ht="15.75" customHeight="1" x14ac:dyDescent="0.25">
      <c r="A520" s="11"/>
      <c r="B520" s="11"/>
      <c r="D520" s="11"/>
      <c r="E520" s="38"/>
      <c r="F520" s="38"/>
      <c r="G520" s="39"/>
      <c r="H520" s="39"/>
      <c r="I520" s="39"/>
      <c r="J520" s="39"/>
    </row>
    <row r="521" spans="1:10" ht="15.75" customHeight="1" x14ac:dyDescent="0.25">
      <c r="A521" s="11"/>
      <c r="B521" s="11"/>
      <c r="D521" s="11"/>
      <c r="E521" s="38"/>
      <c r="F521" s="38"/>
      <c r="G521" s="39"/>
      <c r="H521" s="39"/>
      <c r="I521" s="39"/>
      <c r="J521" s="39"/>
    </row>
    <row r="522" spans="1:10" ht="15.75" customHeight="1" x14ac:dyDescent="0.25">
      <c r="A522" s="11"/>
      <c r="B522" s="11"/>
      <c r="D522" s="11"/>
      <c r="E522" s="38"/>
      <c r="F522" s="38"/>
      <c r="G522" s="39"/>
      <c r="H522" s="39"/>
      <c r="I522" s="39"/>
      <c r="J522" s="39"/>
    </row>
    <row r="523" spans="1:10" ht="15.75" customHeight="1" x14ac:dyDescent="0.25">
      <c r="A523" s="11"/>
      <c r="B523" s="11"/>
      <c r="D523" s="11"/>
      <c r="E523" s="38"/>
      <c r="F523" s="38"/>
      <c r="G523" s="39"/>
      <c r="H523" s="39"/>
      <c r="I523" s="39"/>
      <c r="J523" s="39"/>
    </row>
    <row r="524" spans="1:10" ht="15.75" customHeight="1" x14ac:dyDescent="0.25">
      <c r="A524" s="11"/>
      <c r="B524" s="11"/>
      <c r="D524" s="11"/>
      <c r="E524" s="38"/>
      <c r="F524" s="38"/>
      <c r="G524" s="39"/>
      <c r="H524" s="39"/>
      <c r="I524" s="39"/>
      <c r="J524" s="39"/>
    </row>
    <row r="525" spans="1:10" ht="15.75" customHeight="1" x14ac:dyDescent="0.25">
      <c r="A525" s="11"/>
      <c r="B525" s="11"/>
      <c r="D525" s="11"/>
      <c r="E525" s="38"/>
      <c r="F525" s="38"/>
      <c r="G525" s="39"/>
      <c r="H525" s="39"/>
      <c r="I525" s="39"/>
      <c r="J525" s="39"/>
    </row>
    <row r="526" spans="1:10" ht="15.75" customHeight="1" x14ac:dyDescent="0.25">
      <c r="A526" s="11"/>
      <c r="B526" s="11"/>
      <c r="D526" s="11"/>
      <c r="E526" s="38"/>
      <c r="F526" s="38"/>
      <c r="G526" s="39"/>
      <c r="H526" s="39"/>
      <c r="I526" s="39"/>
      <c r="J526" s="39"/>
    </row>
    <row r="527" spans="1:10" ht="15.75" customHeight="1" x14ac:dyDescent="0.25">
      <c r="A527" s="11"/>
      <c r="B527" s="11"/>
      <c r="D527" s="11"/>
      <c r="E527" s="38"/>
      <c r="F527" s="38"/>
      <c r="G527" s="39"/>
      <c r="H527" s="39"/>
      <c r="I527" s="39"/>
      <c r="J527" s="39"/>
    </row>
    <row r="528" spans="1:10" ht="15.75" customHeight="1" x14ac:dyDescent="0.25">
      <c r="A528" s="11"/>
      <c r="B528" s="11"/>
      <c r="D528" s="11"/>
      <c r="E528" s="38"/>
      <c r="F528" s="38"/>
      <c r="G528" s="39"/>
      <c r="H528" s="39"/>
      <c r="I528" s="39"/>
      <c r="J528" s="39"/>
    </row>
    <row r="529" spans="1:10" ht="15.75" customHeight="1" x14ac:dyDescent="0.25">
      <c r="A529" s="11"/>
      <c r="B529" s="11"/>
      <c r="D529" s="11"/>
      <c r="E529" s="38"/>
      <c r="F529" s="38"/>
      <c r="G529" s="39"/>
      <c r="H529" s="39"/>
      <c r="I529" s="39"/>
      <c r="J529" s="39"/>
    </row>
    <row r="530" spans="1:10" ht="15.75" customHeight="1" x14ac:dyDescent="0.25">
      <c r="A530" s="11"/>
      <c r="B530" s="11"/>
      <c r="D530" s="11"/>
      <c r="E530" s="38"/>
      <c r="F530" s="38"/>
      <c r="G530" s="39"/>
      <c r="H530" s="39"/>
      <c r="I530" s="39"/>
      <c r="J530" s="39"/>
    </row>
    <row r="531" spans="1:10" ht="15.75" customHeight="1" x14ac:dyDescent="0.25">
      <c r="A531" s="11"/>
      <c r="B531" s="11"/>
      <c r="D531" s="11"/>
      <c r="E531" s="38"/>
      <c r="F531" s="38"/>
      <c r="G531" s="39"/>
      <c r="H531" s="39"/>
      <c r="I531" s="39"/>
      <c r="J531" s="39"/>
    </row>
    <row r="532" spans="1:10" ht="15.75" customHeight="1" x14ac:dyDescent="0.25">
      <c r="A532" s="11"/>
      <c r="B532" s="11"/>
      <c r="D532" s="11"/>
      <c r="E532" s="38"/>
      <c r="F532" s="38"/>
      <c r="G532" s="39"/>
      <c r="H532" s="39"/>
      <c r="I532" s="39"/>
      <c r="J532" s="39"/>
    </row>
    <row r="533" spans="1:10" ht="15.75" customHeight="1" x14ac:dyDescent="0.25">
      <c r="A533" s="11"/>
      <c r="B533" s="11"/>
      <c r="D533" s="11"/>
      <c r="E533" s="38"/>
      <c r="F533" s="38"/>
      <c r="G533" s="39"/>
      <c r="H533" s="39"/>
      <c r="I533" s="39"/>
      <c r="J533" s="39"/>
    </row>
    <row r="534" spans="1:10" ht="15.75" customHeight="1" x14ac:dyDescent="0.25">
      <c r="A534" s="11"/>
      <c r="B534" s="11"/>
      <c r="D534" s="11"/>
      <c r="E534" s="38"/>
      <c r="F534" s="38"/>
      <c r="G534" s="39"/>
      <c r="H534" s="39"/>
      <c r="I534" s="39"/>
      <c r="J534" s="39"/>
    </row>
    <row r="535" spans="1:10" ht="15.75" customHeight="1" x14ac:dyDescent="0.25">
      <c r="A535" s="11"/>
      <c r="B535" s="11"/>
      <c r="D535" s="11"/>
      <c r="E535" s="38"/>
      <c r="F535" s="38"/>
      <c r="G535" s="39"/>
      <c r="H535" s="39"/>
      <c r="I535" s="39"/>
      <c r="J535" s="39"/>
    </row>
    <row r="536" spans="1:10" ht="15.75" customHeight="1" x14ac:dyDescent="0.25">
      <c r="A536" s="11"/>
      <c r="B536" s="11"/>
      <c r="D536" s="11"/>
      <c r="E536" s="38"/>
      <c r="F536" s="38"/>
      <c r="G536" s="39"/>
      <c r="H536" s="39"/>
      <c r="I536" s="39"/>
      <c r="J536" s="39"/>
    </row>
    <row r="537" spans="1:10" ht="15.75" customHeight="1" x14ac:dyDescent="0.25">
      <c r="A537" s="11"/>
      <c r="B537" s="11"/>
      <c r="D537" s="11"/>
      <c r="E537" s="38"/>
      <c r="F537" s="38"/>
      <c r="G537" s="39"/>
      <c r="H537" s="39"/>
      <c r="I537" s="39"/>
      <c r="J537" s="39"/>
    </row>
    <row r="538" spans="1:10" ht="15.75" customHeight="1" x14ac:dyDescent="0.25">
      <c r="A538" s="11"/>
      <c r="B538" s="11"/>
      <c r="D538" s="11"/>
      <c r="E538" s="38"/>
      <c r="F538" s="38"/>
      <c r="G538" s="39"/>
      <c r="H538" s="39"/>
      <c r="I538" s="39"/>
      <c r="J538" s="39"/>
    </row>
    <row r="539" spans="1:10" ht="15.75" customHeight="1" x14ac:dyDescent="0.25">
      <c r="A539" s="11"/>
      <c r="B539" s="11"/>
      <c r="D539" s="11"/>
      <c r="E539" s="38"/>
      <c r="F539" s="38"/>
      <c r="G539" s="39"/>
      <c r="H539" s="39"/>
      <c r="I539" s="39"/>
      <c r="J539" s="39"/>
    </row>
    <row r="540" spans="1:10" ht="15.75" customHeight="1" x14ac:dyDescent="0.25">
      <c r="A540" s="11"/>
      <c r="B540" s="11"/>
      <c r="D540" s="11"/>
      <c r="E540" s="38"/>
      <c r="F540" s="38"/>
      <c r="G540" s="39"/>
      <c r="H540" s="39"/>
      <c r="I540" s="39"/>
      <c r="J540" s="39"/>
    </row>
    <row r="541" spans="1:10" ht="15.75" customHeight="1" x14ac:dyDescent="0.25">
      <c r="A541" s="11"/>
      <c r="B541" s="11"/>
      <c r="D541" s="11"/>
      <c r="E541" s="38"/>
      <c r="F541" s="38"/>
      <c r="G541" s="39"/>
      <c r="H541" s="39"/>
      <c r="I541" s="39"/>
      <c r="J541" s="39"/>
    </row>
    <row r="542" spans="1:10" ht="15.75" customHeight="1" x14ac:dyDescent="0.25">
      <c r="A542" s="11"/>
      <c r="B542" s="11"/>
      <c r="D542" s="11"/>
      <c r="E542" s="38"/>
      <c r="F542" s="38"/>
      <c r="G542" s="39"/>
      <c r="H542" s="39"/>
      <c r="I542" s="39"/>
      <c r="J542" s="39"/>
    </row>
    <row r="543" spans="1:10" ht="15.75" customHeight="1" x14ac:dyDescent="0.25">
      <c r="A543" s="11"/>
      <c r="B543" s="11"/>
      <c r="D543" s="11"/>
      <c r="E543" s="38"/>
      <c r="F543" s="38"/>
      <c r="G543" s="39"/>
      <c r="H543" s="39"/>
      <c r="I543" s="39"/>
      <c r="J543" s="39"/>
    </row>
    <row r="544" spans="1:10" ht="15.75" customHeight="1" x14ac:dyDescent="0.25">
      <c r="A544" s="11"/>
      <c r="B544" s="11"/>
      <c r="D544" s="11"/>
      <c r="E544" s="38"/>
      <c r="F544" s="38"/>
      <c r="G544" s="39"/>
      <c r="H544" s="39"/>
      <c r="I544" s="39"/>
      <c r="J544" s="39"/>
    </row>
    <row r="545" spans="1:10" ht="15.75" customHeight="1" x14ac:dyDescent="0.25">
      <c r="A545" s="11"/>
      <c r="B545" s="11"/>
      <c r="D545" s="11"/>
      <c r="E545" s="38"/>
      <c r="F545" s="38"/>
      <c r="G545" s="39"/>
      <c r="H545" s="39"/>
      <c r="I545" s="39"/>
      <c r="J545" s="39"/>
    </row>
    <row r="546" spans="1:10" ht="15.75" customHeight="1" x14ac:dyDescent="0.25">
      <c r="A546" s="11"/>
      <c r="B546" s="11"/>
      <c r="D546" s="11"/>
      <c r="E546" s="38"/>
      <c r="F546" s="38"/>
      <c r="G546" s="39"/>
      <c r="H546" s="39"/>
      <c r="I546" s="39"/>
      <c r="J546" s="39"/>
    </row>
    <row r="547" spans="1:10" ht="15.75" customHeight="1" x14ac:dyDescent="0.25">
      <c r="A547" s="11"/>
      <c r="B547" s="11"/>
      <c r="D547" s="11"/>
      <c r="E547" s="38"/>
      <c r="F547" s="38"/>
      <c r="G547" s="39"/>
      <c r="H547" s="39"/>
      <c r="I547" s="39"/>
      <c r="J547" s="39"/>
    </row>
    <row r="548" spans="1:10" ht="15.75" customHeight="1" x14ac:dyDescent="0.25">
      <c r="A548" s="11"/>
      <c r="B548" s="11"/>
      <c r="D548" s="11"/>
      <c r="E548" s="38"/>
      <c r="F548" s="38"/>
      <c r="G548" s="39"/>
      <c r="H548" s="39"/>
      <c r="I548" s="39"/>
      <c r="J548" s="39"/>
    </row>
    <row r="549" spans="1:10" ht="15.75" customHeight="1" x14ac:dyDescent="0.25">
      <c r="A549" s="11"/>
      <c r="B549" s="11"/>
      <c r="D549" s="11"/>
      <c r="E549" s="38"/>
      <c r="F549" s="38"/>
      <c r="G549" s="39"/>
      <c r="H549" s="39"/>
      <c r="I549" s="39"/>
      <c r="J549" s="39"/>
    </row>
    <row r="550" spans="1:10" ht="15.75" customHeight="1" x14ac:dyDescent="0.25">
      <c r="A550" s="11"/>
      <c r="B550" s="11"/>
      <c r="D550" s="11"/>
      <c r="E550" s="38"/>
      <c r="F550" s="38"/>
      <c r="G550" s="39"/>
      <c r="H550" s="39"/>
      <c r="I550" s="39"/>
      <c r="J550" s="39"/>
    </row>
    <row r="551" spans="1:10" ht="15.75" customHeight="1" x14ac:dyDescent="0.25">
      <c r="A551" s="11"/>
      <c r="B551" s="11"/>
      <c r="D551" s="11"/>
      <c r="E551" s="38"/>
      <c r="F551" s="38"/>
      <c r="G551" s="39"/>
      <c r="H551" s="39"/>
      <c r="I551" s="39"/>
      <c r="J551" s="39"/>
    </row>
    <row r="552" spans="1:10" ht="15.75" customHeight="1" x14ac:dyDescent="0.25">
      <c r="A552" s="11"/>
      <c r="B552" s="11"/>
      <c r="D552" s="11"/>
      <c r="E552" s="38"/>
      <c r="F552" s="38"/>
      <c r="G552" s="39"/>
      <c r="H552" s="39"/>
      <c r="I552" s="39"/>
      <c r="J552" s="39"/>
    </row>
    <row r="553" spans="1:10" ht="15.75" customHeight="1" x14ac:dyDescent="0.25">
      <c r="A553" s="11"/>
      <c r="B553" s="11"/>
      <c r="D553" s="11"/>
      <c r="E553" s="38"/>
      <c r="F553" s="38"/>
      <c r="G553" s="39"/>
      <c r="H553" s="39"/>
      <c r="I553" s="39"/>
      <c r="J553" s="39"/>
    </row>
    <row r="554" spans="1:10" ht="15.75" customHeight="1" x14ac:dyDescent="0.25">
      <c r="A554" s="11"/>
      <c r="B554" s="11"/>
      <c r="D554" s="11"/>
      <c r="E554" s="38"/>
      <c r="F554" s="38"/>
      <c r="G554" s="39"/>
      <c r="H554" s="39"/>
      <c r="I554" s="39"/>
      <c r="J554" s="39"/>
    </row>
    <row r="555" spans="1:10" ht="15.75" customHeight="1" x14ac:dyDescent="0.25">
      <c r="A555" s="11"/>
      <c r="B555" s="11"/>
      <c r="D555" s="11"/>
      <c r="E555" s="38"/>
      <c r="F555" s="38"/>
      <c r="G555" s="39"/>
      <c r="H555" s="39"/>
      <c r="I555" s="39"/>
      <c r="J555" s="39"/>
    </row>
    <row r="556" spans="1:10" ht="15.75" customHeight="1" x14ac:dyDescent="0.25">
      <c r="A556" s="11"/>
      <c r="B556" s="11"/>
      <c r="D556" s="11"/>
      <c r="E556" s="38"/>
      <c r="F556" s="38"/>
      <c r="G556" s="39"/>
      <c r="H556" s="39"/>
      <c r="I556" s="39"/>
      <c r="J556" s="39"/>
    </row>
    <row r="557" spans="1:10" ht="15.75" customHeight="1" x14ac:dyDescent="0.25">
      <c r="A557" s="11"/>
      <c r="B557" s="11"/>
      <c r="D557" s="11"/>
      <c r="E557" s="38"/>
      <c r="F557" s="38"/>
      <c r="G557" s="39"/>
      <c r="H557" s="39"/>
      <c r="I557" s="39"/>
      <c r="J557" s="39"/>
    </row>
    <row r="558" spans="1:10" ht="15.75" customHeight="1" x14ac:dyDescent="0.25">
      <c r="A558" s="11"/>
      <c r="B558" s="11"/>
      <c r="D558" s="11"/>
      <c r="E558" s="38"/>
      <c r="F558" s="38"/>
      <c r="G558" s="39"/>
      <c r="H558" s="39"/>
      <c r="I558" s="39"/>
      <c r="J558" s="39"/>
    </row>
    <row r="559" spans="1:10" ht="15.75" customHeight="1" x14ac:dyDescent="0.25">
      <c r="A559" s="11"/>
      <c r="B559" s="11"/>
      <c r="D559" s="11"/>
      <c r="E559" s="38"/>
      <c r="F559" s="38"/>
      <c r="G559" s="39"/>
      <c r="H559" s="39"/>
      <c r="I559" s="39"/>
      <c r="J559" s="39"/>
    </row>
    <row r="560" spans="1:10" ht="15.75" customHeight="1" x14ac:dyDescent="0.25">
      <c r="A560" s="11"/>
      <c r="B560" s="11"/>
      <c r="D560" s="11"/>
      <c r="E560" s="38"/>
      <c r="F560" s="38"/>
      <c r="G560" s="39"/>
      <c r="H560" s="39"/>
      <c r="I560" s="39"/>
      <c r="J560" s="39"/>
    </row>
    <row r="561" spans="1:10" ht="15.75" customHeight="1" x14ac:dyDescent="0.25">
      <c r="A561" s="11"/>
      <c r="B561" s="11"/>
      <c r="D561" s="11"/>
      <c r="E561" s="38"/>
      <c r="F561" s="38"/>
      <c r="G561" s="39"/>
      <c r="H561" s="39"/>
      <c r="I561" s="39"/>
      <c r="J561" s="39"/>
    </row>
    <row r="562" spans="1:10" ht="15.75" customHeight="1" x14ac:dyDescent="0.25">
      <c r="A562" s="11"/>
      <c r="B562" s="11"/>
      <c r="D562" s="11"/>
      <c r="E562" s="38"/>
      <c r="F562" s="38"/>
      <c r="G562" s="39"/>
      <c r="H562" s="39"/>
      <c r="I562" s="39"/>
      <c r="J562" s="39"/>
    </row>
    <row r="563" spans="1:10" ht="15.75" customHeight="1" x14ac:dyDescent="0.25">
      <c r="A563" s="11"/>
      <c r="B563" s="11"/>
      <c r="D563" s="11"/>
      <c r="E563" s="38"/>
      <c r="F563" s="38"/>
      <c r="G563" s="39"/>
      <c r="H563" s="39"/>
      <c r="I563" s="39"/>
      <c r="J563" s="39"/>
    </row>
    <row r="564" spans="1:10" ht="15.75" customHeight="1" x14ac:dyDescent="0.25">
      <c r="A564" s="11"/>
      <c r="B564" s="11"/>
      <c r="D564" s="11"/>
      <c r="E564" s="38"/>
      <c r="F564" s="38"/>
      <c r="G564" s="39"/>
      <c r="H564" s="39"/>
      <c r="I564" s="39"/>
      <c r="J564" s="39"/>
    </row>
    <row r="565" spans="1:10" ht="15.75" customHeight="1" x14ac:dyDescent="0.25">
      <c r="A565" s="11"/>
      <c r="B565" s="11"/>
      <c r="D565" s="11"/>
      <c r="E565" s="38"/>
      <c r="F565" s="38"/>
      <c r="G565" s="39"/>
      <c r="H565" s="39"/>
      <c r="I565" s="39"/>
      <c r="J565" s="39"/>
    </row>
    <row r="566" spans="1:10" ht="15.75" customHeight="1" x14ac:dyDescent="0.25">
      <c r="A566" s="11"/>
      <c r="B566" s="11"/>
      <c r="D566" s="11"/>
      <c r="E566" s="38"/>
      <c r="F566" s="38"/>
      <c r="G566" s="39"/>
      <c r="H566" s="39"/>
      <c r="I566" s="39"/>
      <c r="J566" s="39"/>
    </row>
    <row r="567" spans="1:10" ht="15.75" customHeight="1" x14ac:dyDescent="0.25">
      <c r="A567" s="11"/>
      <c r="B567" s="11"/>
      <c r="D567" s="11"/>
      <c r="E567" s="38"/>
      <c r="F567" s="38"/>
      <c r="G567" s="39"/>
      <c r="H567" s="39"/>
      <c r="I567" s="39"/>
      <c r="J567" s="39"/>
    </row>
    <row r="568" spans="1:10" ht="15.75" customHeight="1" x14ac:dyDescent="0.25">
      <c r="A568" s="11"/>
      <c r="B568" s="11"/>
      <c r="D568" s="11"/>
      <c r="E568" s="38"/>
      <c r="F568" s="38"/>
      <c r="G568" s="39"/>
      <c r="H568" s="39"/>
      <c r="I568" s="39"/>
      <c r="J568" s="39"/>
    </row>
    <row r="569" spans="1:10" ht="15.75" customHeight="1" x14ac:dyDescent="0.25">
      <c r="A569" s="11"/>
      <c r="B569" s="11"/>
      <c r="D569" s="11"/>
      <c r="E569" s="38"/>
      <c r="F569" s="38"/>
      <c r="G569" s="39"/>
      <c r="H569" s="39"/>
      <c r="I569" s="39"/>
      <c r="J569" s="39"/>
    </row>
    <row r="570" spans="1:10" ht="15.75" customHeight="1" x14ac:dyDescent="0.25">
      <c r="A570" s="11"/>
      <c r="B570" s="11"/>
      <c r="D570" s="11"/>
      <c r="E570" s="38"/>
      <c r="F570" s="38"/>
      <c r="G570" s="39"/>
      <c r="H570" s="39"/>
      <c r="I570" s="39"/>
      <c r="J570" s="39"/>
    </row>
    <row r="571" spans="1:10" ht="15.75" customHeight="1" x14ac:dyDescent="0.25">
      <c r="A571" s="11"/>
      <c r="B571" s="11"/>
      <c r="D571" s="11"/>
      <c r="E571" s="38"/>
      <c r="F571" s="38"/>
      <c r="G571" s="39"/>
      <c r="H571" s="39"/>
      <c r="I571" s="39"/>
      <c r="J571" s="39"/>
    </row>
    <row r="572" spans="1:10" ht="15.75" customHeight="1" x14ac:dyDescent="0.25">
      <c r="A572" s="11"/>
      <c r="B572" s="11"/>
      <c r="D572" s="11"/>
      <c r="E572" s="38"/>
      <c r="F572" s="38"/>
      <c r="G572" s="39"/>
      <c r="H572" s="39"/>
      <c r="I572" s="39"/>
      <c r="J572" s="39"/>
    </row>
    <row r="573" spans="1:10" ht="15.75" customHeight="1" x14ac:dyDescent="0.25">
      <c r="A573" s="11"/>
      <c r="B573" s="11"/>
      <c r="D573" s="11"/>
      <c r="E573" s="38"/>
      <c r="F573" s="38"/>
      <c r="G573" s="39"/>
      <c r="H573" s="39"/>
      <c r="I573" s="39"/>
      <c r="J573" s="39"/>
    </row>
    <row r="574" spans="1:10" ht="15.75" customHeight="1" x14ac:dyDescent="0.25">
      <c r="A574" s="11"/>
      <c r="B574" s="11"/>
      <c r="D574" s="11"/>
      <c r="E574" s="38"/>
      <c r="F574" s="38"/>
      <c r="G574" s="39"/>
      <c r="H574" s="39"/>
      <c r="I574" s="39"/>
      <c r="J574" s="39"/>
    </row>
    <row r="575" spans="1:10" ht="15.75" customHeight="1" x14ac:dyDescent="0.25">
      <c r="A575" s="11"/>
      <c r="B575" s="11"/>
      <c r="D575" s="11"/>
      <c r="E575" s="38"/>
      <c r="F575" s="38"/>
      <c r="G575" s="39"/>
      <c r="H575" s="39"/>
      <c r="I575" s="39"/>
      <c r="J575" s="39"/>
    </row>
    <row r="576" spans="1:10" ht="15.75" customHeight="1" x14ac:dyDescent="0.25">
      <c r="A576" s="11"/>
      <c r="B576" s="11"/>
      <c r="D576" s="11"/>
      <c r="E576" s="38"/>
      <c r="F576" s="38"/>
      <c r="G576" s="39"/>
      <c r="H576" s="39"/>
      <c r="I576" s="39"/>
      <c r="J576" s="39"/>
    </row>
    <row r="577" spans="1:10" ht="15.75" customHeight="1" x14ac:dyDescent="0.25">
      <c r="A577" s="11"/>
      <c r="B577" s="11"/>
      <c r="D577" s="11"/>
      <c r="E577" s="38"/>
      <c r="F577" s="38"/>
      <c r="G577" s="39"/>
      <c r="H577" s="39"/>
      <c r="I577" s="39"/>
      <c r="J577" s="39"/>
    </row>
    <row r="578" spans="1:10" ht="15.75" customHeight="1" x14ac:dyDescent="0.25">
      <c r="A578" s="11"/>
      <c r="B578" s="11"/>
      <c r="D578" s="11"/>
      <c r="E578" s="38"/>
      <c r="F578" s="38"/>
      <c r="G578" s="39"/>
      <c r="H578" s="39"/>
      <c r="I578" s="39"/>
      <c r="J578" s="39"/>
    </row>
    <row r="579" spans="1:10" ht="15.75" customHeight="1" x14ac:dyDescent="0.25">
      <c r="A579" s="11"/>
      <c r="B579" s="11"/>
      <c r="D579" s="11"/>
      <c r="E579" s="38"/>
      <c r="F579" s="38"/>
      <c r="G579" s="39"/>
      <c r="H579" s="39"/>
      <c r="I579" s="39"/>
      <c r="J579" s="39"/>
    </row>
    <row r="580" spans="1:10" ht="15.75" customHeight="1" x14ac:dyDescent="0.25">
      <c r="A580" s="11"/>
      <c r="B580" s="11"/>
      <c r="D580" s="11"/>
      <c r="E580" s="38"/>
      <c r="F580" s="38"/>
      <c r="G580" s="39"/>
      <c r="H580" s="39"/>
      <c r="I580" s="39"/>
      <c r="J580" s="39"/>
    </row>
    <row r="581" spans="1:10" ht="15.75" customHeight="1" x14ac:dyDescent="0.25">
      <c r="A581" s="11"/>
      <c r="B581" s="11"/>
      <c r="D581" s="11"/>
      <c r="E581" s="38"/>
      <c r="F581" s="38"/>
      <c r="G581" s="39"/>
      <c r="H581" s="39"/>
      <c r="I581" s="39"/>
      <c r="J581" s="39"/>
    </row>
    <row r="582" spans="1:10" ht="15.75" customHeight="1" x14ac:dyDescent="0.25">
      <c r="A582" s="11"/>
      <c r="B582" s="11"/>
      <c r="D582" s="11"/>
      <c r="E582" s="38"/>
      <c r="F582" s="38"/>
      <c r="G582" s="39"/>
      <c r="H582" s="39"/>
      <c r="I582" s="39"/>
      <c r="J582" s="39"/>
    </row>
    <row r="583" spans="1:10" ht="15.75" customHeight="1" x14ac:dyDescent="0.25">
      <c r="A583" s="11"/>
      <c r="B583" s="11"/>
      <c r="D583" s="11"/>
      <c r="E583" s="38"/>
      <c r="F583" s="38"/>
      <c r="G583" s="39"/>
      <c r="H583" s="39"/>
      <c r="I583" s="39"/>
      <c r="J583" s="39"/>
    </row>
    <row r="584" spans="1:10" ht="15.75" customHeight="1" x14ac:dyDescent="0.25">
      <c r="A584" s="11"/>
      <c r="B584" s="11"/>
      <c r="D584" s="11"/>
      <c r="E584" s="38"/>
      <c r="F584" s="38"/>
      <c r="G584" s="39"/>
      <c r="H584" s="39"/>
      <c r="I584" s="39"/>
      <c r="J584" s="39"/>
    </row>
    <row r="585" spans="1:10" ht="15.75" customHeight="1" x14ac:dyDescent="0.25">
      <c r="A585" s="11"/>
      <c r="B585" s="11"/>
      <c r="D585" s="11"/>
      <c r="E585" s="38"/>
      <c r="F585" s="38"/>
      <c r="G585" s="39"/>
      <c r="H585" s="39"/>
      <c r="I585" s="39"/>
      <c r="J585" s="39"/>
    </row>
    <row r="586" spans="1:10" ht="15.75" customHeight="1" x14ac:dyDescent="0.25">
      <c r="A586" s="11"/>
      <c r="B586" s="11"/>
      <c r="D586" s="11"/>
      <c r="E586" s="38"/>
      <c r="F586" s="38"/>
      <c r="G586" s="39"/>
      <c r="H586" s="39"/>
      <c r="I586" s="39"/>
      <c r="J586" s="39"/>
    </row>
    <row r="587" spans="1:10" ht="15.75" customHeight="1" x14ac:dyDescent="0.25">
      <c r="A587" s="11"/>
      <c r="B587" s="11"/>
      <c r="D587" s="11"/>
      <c r="E587" s="38"/>
      <c r="F587" s="38"/>
      <c r="G587" s="39"/>
      <c r="H587" s="39"/>
      <c r="I587" s="39"/>
      <c r="J587" s="39"/>
    </row>
    <row r="588" spans="1:10" ht="15.75" customHeight="1" x14ac:dyDescent="0.25">
      <c r="A588" s="11"/>
      <c r="B588" s="11"/>
      <c r="D588" s="11"/>
      <c r="E588" s="38"/>
      <c r="F588" s="38"/>
      <c r="G588" s="39"/>
      <c r="H588" s="39"/>
      <c r="I588" s="39"/>
      <c r="J588" s="39"/>
    </row>
    <row r="589" spans="1:10" ht="15.75" customHeight="1" x14ac:dyDescent="0.25">
      <c r="A589" s="11"/>
      <c r="B589" s="11"/>
      <c r="D589" s="11"/>
      <c r="E589" s="38"/>
      <c r="F589" s="38"/>
      <c r="G589" s="39"/>
      <c r="H589" s="39"/>
      <c r="I589" s="39"/>
      <c r="J589" s="39"/>
    </row>
    <row r="590" spans="1:10" ht="15.75" customHeight="1" x14ac:dyDescent="0.25">
      <c r="A590" s="11"/>
      <c r="B590" s="11"/>
      <c r="D590" s="11"/>
      <c r="E590" s="38"/>
      <c r="F590" s="38"/>
      <c r="G590" s="39"/>
      <c r="H590" s="39"/>
      <c r="I590" s="39"/>
      <c r="J590" s="39"/>
    </row>
    <row r="591" spans="1:10" ht="15.75" customHeight="1" x14ac:dyDescent="0.25">
      <c r="A591" s="11"/>
      <c r="B591" s="11"/>
      <c r="D591" s="11"/>
      <c r="E591" s="38"/>
      <c r="F591" s="38"/>
      <c r="G591" s="39"/>
      <c r="H591" s="39"/>
      <c r="I591" s="39"/>
      <c r="J591" s="39"/>
    </row>
    <row r="592" spans="1:10" ht="15.75" customHeight="1" x14ac:dyDescent="0.25">
      <c r="A592" s="11"/>
      <c r="B592" s="11"/>
      <c r="D592" s="11"/>
      <c r="E592" s="38"/>
      <c r="F592" s="38"/>
      <c r="G592" s="39"/>
      <c r="H592" s="39"/>
      <c r="I592" s="39"/>
      <c r="J592" s="39"/>
    </row>
    <row r="593" spans="1:10" ht="15.75" customHeight="1" x14ac:dyDescent="0.25">
      <c r="A593" s="11"/>
      <c r="B593" s="11"/>
      <c r="D593" s="11"/>
      <c r="E593" s="38"/>
      <c r="F593" s="38"/>
      <c r="G593" s="39"/>
      <c r="H593" s="39"/>
      <c r="I593" s="39"/>
      <c r="J593" s="39"/>
    </row>
    <row r="594" spans="1:10" ht="15.75" customHeight="1" x14ac:dyDescent="0.25">
      <c r="A594" s="11"/>
      <c r="B594" s="11"/>
      <c r="D594" s="11"/>
      <c r="E594" s="38"/>
      <c r="F594" s="38"/>
      <c r="G594" s="39"/>
      <c r="H594" s="39"/>
      <c r="I594" s="39"/>
      <c r="J594" s="39"/>
    </row>
    <row r="595" spans="1:10" ht="15.75" customHeight="1" x14ac:dyDescent="0.25">
      <c r="A595" s="11"/>
      <c r="B595" s="11"/>
      <c r="D595" s="11"/>
      <c r="E595" s="38"/>
      <c r="F595" s="38"/>
      <c r="G595" s="39"/>
      <c r="H595" s="39"/>
      <c r="I595" s="39"/>
      <c r="J595" s="39"/>
    </row>
    <row r="596" spans="1:10" ht="15.75" customHeight="1" x14ac:dyDescent="0.25">
      <c r="A596" s="11"/>
      <c r="B596" s="11"/>
      <c r="D596" s="11"/>
      <c r="E596" s="38"/>
      <c r="F596" s="38"/>
      <c r="G596" s="39"/>
      <c r="H596" s="39"/>
      <c r="I596" s="39"/>
      <c r="J596" s="39"/>
    </row>
    <row r="597" spans="1:10" ht="15.75" customHeight="1" x14ac:dyDescent="0.25">
      <c r="A597" s="11"/>
      <c r="B597" s="11"/>
      <c r="D597" s="11"/>
      <c r="E597" s="38"/>
      <c r="F597" s="38"/>
      <c r="G597" s="39"/>
      <c r="H597" s="39"/>
      <c r="I597" s="39"/>
      <c r="J597" s="39"/>
    </row>
    <row r="598" spans="1:10" ht="15.75" customHeight="1" x14ac:dyDescent="0.25">
      <c r="A598" s="11"/>
      <c r="B598" s="11"/>
      <c r="D598" s="11"/>
      <c r="E598" s="38"/>
      <c r="F598" s="38"/>
      <c r="G598" s="39"/>
      <c r="H598" s="39"/>
      <c r="I598" s="39"/>
      <c r="J598" s="39"/>
    </row>
    <row r="599" spans="1:10" ht="15.75" customHeight="1" x14ac:dyDescent="0.25">
      <c r="A599" s="11"/>
      <c r="B599" s="11"/>
      <c r="D599" s="11"/>
      <c r="E599" s="38"/>
      <c r="F599" s="38"/>
      <c r="G599" s="39"/>
      <c r="H599" s="39"/>
      <c r="I599" s="39"/>
      <c r="J599" s="39"/>
    </row>
    <row r="600" spans="1:10" ht="15.75" customHeight="1" x14ac:dyDescent="0.25">
      <c r="A600" s="11"/>
      <c r="B600" s="11"/>
      <c r="D600" s="11"/>
      <c r="E600" s="38"/>
      <c r="F600" s="38"/>
      <c r="G600" s="39"/>
      <c r="H600" s="39"/>
      <c r="I600" s="39"/>
      <c r="J600" s="39"/>
    </row>
    <row r="601" spans="1:10" ht="15.75" customHeight="1" x14ac:dyDescent="0.25">
      <c r="A601" s="11"/>
      <c r="B601" s="11"/>
      <c r="D601" s="11"/>
      <c r="E601" s="38"/>
      <c r="F601" s="38"/>
      <c r="G601" s="39"/>
      <c r="H601" s="39"/>
      <c r="I601" s="39"/>
      <c r="J601" s="39"/>
    </row>
    <row r="602" spans="1:10" ht="15.75" customHeight="1" x14ac:dyDescent="0.25">
      <c r="A602" s="11"/>
      <c r="B602" s="11"/>
      <c r="D602" s="11"/>
      <c r="E602" s="38"/>
      <c r="F602" s="38"/>
      <c r="G602" s="39"/>
      <c r="H602" s="39"/>
      <c r="I602" s="39"/>
      <c r="J602" s="39"/>
    </row>
    <row r="603" spans="1:10" ht="15.75" customHeight="1" x14ac:dyDescent="0.25">
      <c r="A603" s="11"/>
      <c r="B603" s="11"/>
      <c r="D603" s="11"/>
      <c r="E603" s="38"/>
      <c r="F603" s="38"/>
      <c r="G603" s="39"/>
      <c r="H603" s="39"/>
      <c r="I603" s="39"/>
      <c r="J603" s="39"/>
    </row>
    <row r="604" spans="1:10" ht="15.75" customHeight="1" x14ac:dyDescent="0.25">
      <c r="A604" s="11"/>
      <c r="B604" s="11"/>
      <c r="D604" s="11"/>
      <c r="E604" s="38"/>
      <c r="F604" s="38"/>
      <c r="G604" s="39"/>
      <c r="H604" s="39"/>
      <c r="I604" s="39"/>
      <c r="J604" s="39"/>
    </row>
    <row r="605" spans="1:10" ht="15.75" customHeight="1" x14ac:dyDescent="0.25">
      <c r="A605" s="11"/>
      <c r="B605" s="11"/>
      <c r="D605" s="11"/>
      <c r="E605" s="38"/>
      <c r="F605" s="38"/>
      <c r="G605" s="39"/>
      <c r="H605" s="39"/>
      <c r="I605" s="39"/>
      <c r="J605" s="39"/>
    </row>
    <row r="606" spans="1:10" ht="15.75" customHeight="1" x14ac:dyDescent="0.25">
      <c r="A606" s="11"/>
      <c r="B606" s="11"/>
      <c r="D606" s="11"/>
      <c r="E606" s="38"/>
      <c r="F606" s="38"/>
      <c r="G606" s="39"/>
      <c r="H606" s="39"/>
      <c r="I606" s="39"/>
      <c r="J606" s="39"/>
    </row>
    <row r="607" spans="1:10" ht="15.75" customHeight="1" x14ac:dyDescent="0.25">
      <c r="A607" s="11"/>
      <c r="B607" s="11"/>
      <c r="D607" s="11"/>
      <c r="E607" s="38"/>
      <c r="F607" s="38"/>
      <c r="G607" s="39"/>
      <c r="H607" s="39"/>
      <c r="I607" s="39"/>
      <c r="J607" s="39"/>
    </row>
    <row r="608" spans="1:10" ht="15.75" customHeight="1" x14ac:dyDescent="0.25">
      <c r="A608" s="11"/>
      <c r="B608" s="11"/>
      <c r="D608" s="11"/>
      <c r="E608" s="38"/>
      <c r="F608" s="38"/>
      <c r="G608" s="39"/>
      <c r="H608" s="39"/>
      <c r="I608" s="39"/>
      <c r="J608" s="39"/>
    </row>
    <row r="609" spans="1:10" ht="15.75" customHeight="1" x14ac:dyDescent="0.25">
      <c r="A609" s="11"/>
      <c r="B609" s="11"/>
      <c r="D609" s="11"/>
      <c r="E609" s="38"/>
      <c r="F609" s="38"/>
      <c r="G609" s="39"/>
      <c r="H609" s="39"/>
      <c r="I609" s="39"/>
      <c r="J609" s="39"/>
    </row>
    <row r="610" spans="1:10" ht="15.75" customHeight="1" x14ac:dyDescent="0.25">
      <c r="A610" s="11"/>
      <c r="B610" s="11"/>
      <c r="D610" s="11"/>
      <c r="E610" s="38"/>
      <c r="F610" s="38"/>
      <c r="G610" s="39"/>
      <c r="H610" s="39"/>
      <c r="I610" s="39"/>
      <c r="J610" s="39"/>
    </row>
    <row r="611" spans="1:10" ht="15.75" customHeight="1" x14ac:dyDescent="0.25">
      <c r="A611" s="11"/>
      <c r="B611" s="11"/>
      <c r="D611" s="11"/>
      <c r="E611" s="38"/>
      <c r="F611" s="38"/>
      <c r="G611" s="39"/>
      <c r="H611" s="39"/>
      <c r="I611" s="39"/>
      <c r="J611" s="39"/>
    </row>
    <row r="612" spans="1:10" ht="15.75" customHeight="1" x14ac:dyDescent="0.25">
      <c r="A612" s="11"/>
      <c r="B612" s="11"/>
      <c r="D612" s="11"/>
      <c r="E612" s="38"/>
      <c r="F612" s="38"/>
      <c r="G612" s="39"/>
      <c r="H612" s="39"/>
      <c r="I612" s="39"/>
      <c r="J612" s="39"/>
    </row>
    <row r="613" spans="1:10" ht="15.75" customHeight="1" x14ac:dyDescent="0.25">
      <c r="A613" s="11"/>
      <c r="B613" s="11"/>
      <c r="D613" s="11"/>
      <c r="E613" s="38"/>
      <c r="F613" s="38"/>
      <c r="G613" s="39"/>
      <c r="H613" s="39"/>
      <c r="I613" s="39"/>
      <c r="J613" s="39"/>
    </row>
    <row r="614" spans="1:10" ht="15.75" customHeight="1" x14ac:dyDescent="0.25">
      <c r="A614" s="11"/>
      <c r="B614" s="11"/>
      <c r="D614" s="11"/>
      <c r="E614" s="38"/>
      <c r="F614" s="38"/>
      <c r="G614" s="39"/>
      <c r="H614" s="39"/>
      <c r="I614" s="39"/>
      <c r="J614" s="39"/>
    </row>
    <row r="615" spans="1:10" ht="15.75" customHeight="1" x14ac:dyDescent="0.25">
      <c r="A615" s="11"/>
      <c r="B615" s="11"/>
      <c r="D615" s="11"/>
      <c r="E615" s="38"/>
      <c r="F615" s="38"/>
      <c r="G615" s="39"/>
      <c r="H615" s="39"/>
      <c r="I615" s="39"/>
      <c r="J615" s="39"/>
    </row>
    <row r="616" spans="1:10" ht="15.75" customHeight="1" x14ac:dyDescent="0.25">
      <c r="A616" s="11"/>
      <c r="B616" s="11"/>
      <c r="D616" s="11"/>
      <c r="E616" s="38"/>
      <c r="F616" s="38"/>
      <c r="G616" s="39"/>
      <c r="H616" s="39"/>
      <c r="I616" s="39"/>
      <c r="J616" s="39"/>
    </row>
    <row r="617" spans="1:10" ht="15.75" customHeight="1" x14ac:dyDescent="0.25">
      <c r="A617" s="11"/>
      <c r="B617" s="11"/>
      <c r="D617" s="11"/>
      <c r="E617" s="38"/>
      <c r="F617" s="38"/>
      <c r="G617" s="39"/>
      <c r="H617" s="39"/>
      <c r="I617" s="39"/>
      <c r="J617" s="39"/>
    </row>
    <row r="618" spans="1:10" ht="15.75" customHeight="1" x14ac:dyDescent="0.25">
      <c r="A618" s="11"/>
      <c r="B618" s="11"/>
      <c r="D618" s="11"/>
      <c r="E618" s="38"/>
      <c r="F618" s="38"/>
      <c r="G618" s="39"/>
      <c r="H618" s="39"/>
      <c r="I618" s="39"/>
      <c r="J618" s="39"/>
    </row>
    <row r="619" spans="1:10" ht="15.75" customHeight="1" x14ac:dyDescent="0.25">
      <c r="A619" s="11"/>
      <c r="B619" s="11"/>
      <c r="D619" s="11"/>
      <c r="E619" s="38"/>
      <c r="F619" s="38"/>
      <c r="G619" s="39"/>
      <c r="H619" s="39"/>
      <c r="I619" s="39"/>
      <c r="J619" s="39"/>
    </row>
    <row r="620" spans="1:10" ht="15.75" customHeight="1" x14ac:dyDescent="0.25">
      <c r="A620" s="11"/>
      <c r="B620" s="11"/>
      <c r="D620" s="11"/>
      <c r="E620" s="38"/>
      <c r="F620" s="38"/>
      <c r="G620" s="39"/>
      <c r="H620" s="39"/>
      <c r="I620" s="39"/>
      <c r="J620" s="39"/>
    </row>
    <row r="621" spans="1:10" ht="15.75" customHeight="1" x14ac:dyDescent="0.25">
      <c r="A621" s="11"/>
      <c r="B621" s="11"/>
      <c r="D621" s="11"/>
      <c r="E621" s="38"/>
      <c r="F621" s="38"/>
      <c r="G621" s="39"/>
      <c r="H621" s="39"/>
      <c r="I621" s="39"/>
      <c r="J621" s="39"/>
    </row>
    <row r="622" spans="1:10" ht="15.75" customHeight="1" x14ac:dyDescent="0.25">
      <c r="A622" s="11"/>
      <c r="B622" s="11"/>
      <c r="D622" s="11"/>
      <c r="E622" s="38"/>
      <c r="F622" s="38"/>
      <c r="G622" s="39"/>
      <c r="H622" s="39"/>
      <c r="I622" s="39"/>
      <c r="J622" s="39"/>
    </row>
    <row r="623" spans="1:10" ht="15.75" customHeight="1" x14ac:dyDescent="0.25">
      <c r="A623" s="11"/>
      <c r="B623" s="11"/>
      <c r="D623" s="11"/>
      <c r="E623" s="38"/>
      <c r="F623" s="38"/>
      <c r="G623" s="39"/>
      <c r="H623" s="39"/>
      <c r="I623" s="39"/>
      <c r="J623" s="39"/>
    </row>
    <row r="624" spans="1:10" ht="15.75" customHeight="1" x14ac:dyDescent="0.25">
      <c r="A624" s="11"/>
      <c r="B624" s="11"/>
      <c r="D624" s="11"/>
      <c r="E624" s="38"/>
      <c r="F624" s="38"/>
      <c r="G624" s="39"/>
      <c r="H624" s="39"/>
      <c r="I624" s="39"/>
      <c r="J624" s="39"/>
    </row>
    <row r="625" spans="1:10" ht="15.75" customHeight="1" x14ac:dyDescent="0.25">
      <c r="A625" s="11"/>
      <c r="B625" s="11"/>
      <c r="D625" s="11"/>
      <c r="E625" s="38"/>
      <c r="F625" s="38"/>
      <c r="G625" s="39"/>
      <c r="H625" s="39"/>
      <c r="I625" s="39"/>
      <c r="J625" s="39"/>
    </row>
    <row r="626" spans="1:10" ht="15.75" customHeight="1" x14ac:dyDescent="0.25">
      <c r="A626" s="11"/>
      <c r="B626" s="11"/>
      <c r="D626" s="11"/>
      <c r="E626" s="38"/>
      <c r="F626" s="38"/>
      <c r="G626" s="39"/>
      <c r="H626" s="39"/>
      <c r="I626" s="39"/>
      <c r="J626" s="39"/>
    </row>
    <row r="627" spans="1:10" ht="15.75" customHeight="1" x14ac:dyDescent="0.25">
      <c r="A627" s="11"/>
      <c r="B627" s="11"/>
      <c r="D627" s="11"/>
      <c r="E627" s="38"/>
      <c r="F627" s="38"/>
      <c r="G627" s="39"/>
      <c r="H627" s="39"/>
      <c r="I627" s="39"/>
      <c r="J627" s="39"/>
    </row>
    <row r="628" spans="1:10" ht="15.75" customHeight="1" x14ac:dyDescent="0.25">
      <c r="A628" s="11"/>
      <c r="B628" s="11"/>
      <c r="D628" s="11"/>
      <c r="E628" s="38"/>
      <c r="F628" s="38"/>
      <c r="G628" s="39"/>
      <c r="H628" s="39"/>
      <c r="I628" s="39"/>
      <c r="J628" s="39"/>
    </row>
    <row r="629" spans="1:10" ht="15.75" customHeight="1" x14ac:dyDescent="0.25">
      <c r="A629" s="11"/>
      <c r="B629" s="11"/>
      <c r="D629" s="11"/>
      <c r="E629" s="38"/>
      <c r="F629" s="38"/>
      <c r="G629" s="39"/>
      <c r="H629" s="39"/>
      <c r="I629" s="39"/>
      <c r="J629" s="39"/>
    </row>
    <row r="630" spans="1:10" ht="15.75" customHeight="1" x14ac:dyDescent="0.25">
      <c r="A630" s="11"/>
      <c r="B630" s="11"/>
      <c r="D630" s="11"/>
      <c r="E630" s="38"/>
      <c r="F630" s="38"/>
      <c r="G630" s="39"/>
      <c r="H630" s="39"/>
      <c r="I630" s="39"/>
      <c r="J630" s="39"/>
    </row>
    <row r="631" spans="1:10" ht="15.75" customHeight="1" x14ac:dyDescent="0.25">
      <c r="A631" s="11"/>
      <c r="B631" s="11"/>
      <c r="D631" s="11"/>
      <c r="E631" s="38"/>
      <c r="F631" s="38"/>
      <c r="G631" s="39"/>
      <c r="H631" s="39"/>
      <c r="I631" s="39"/>
      <c r="J631" s="39"/>
    </row>
    <row r="632" spans="1:10" ht="15.75" customHeight="1" x14ac:dyDescent="0.25">
      <c r="A632" s="11"/>
      <c r="B632" s="11"/>
      <c r="D632" s="11"/>
      <c r="E632" s="38"/>
      <c r="F632" s="38"/>
      <c r="G632" s="39"/>
      <c r="H632" s="39"/>
      <c r="I632" s="39"/>
      <c r="J632" s="39"/>
    </row>
    <row r="633" spans="1:10" ht="15.75" customHeight="1" x14ac:dyDescent="0.25">
      <c r="A633" s="11"/>
      <c r="B633" s="11"/>
      <c r="D633" s="11"/>
      <c r="E633" s="38"/>
      <c r="F633" s="38"/>
      <c r="G633" s="39"/>
      <c r="H633" s="39"/>
      <c r="I633" s="39"/>
      <c r="J633" s="39"/>
    </row>
    <row r="634" spans="1:10" ht="15.75" customHeight="1" x14ac:dyDescent="0.25">
      <c r="A634" s="11"/>
      <c r="B634" s="11"/>
      <c r="D634" s="11"/>
      <c r="E634" s="38"/>
      <c r="F634" s="38"/>
      <c r="G634" s="39"/>
      <c r="H634" s="39"/>
      <c r="I634" s="39"/>
      <c r="J634" s="39"/>
    </row>
    <row r="635" spans="1:10" ht="15.75" customHeight="1" x14ac:dyDescent="0.25">
      <c r="A635" s="11"/>
      <c r="B635" s="11"/>
      <c r="D635" s="11"/>
      <c r="E635" s="38"/>
      <c r="F635" s="38"/>
      <c r="G635" s="39"/>
      <c r="H635" s="39"/>
      <c r="I635" s="39"/>
      <c r="J635" s="39"/>
    </row>
    <row r="636" spans="1:10" ht="15.75" customHeight="1" x14ac:dyDescent="0.25">
      <c r="A636" s="11"/>
      <c r="B636" s="11"/>
      <c r="D636" s="11"/>
      <c r="E636" s="38"/>
      <c r="F636" s="38"/>
      <c r="G636" s="39"/>
      <c r="H636" s="39"/>
      <c r="I636" s="39"/>
      <c r="J636" s="39"/>
    </row>
    <row r="637" spans="1:10" ht="15.75" customHeight="1" x14ac:dyDescent="0.25">
      <c r="A637" s="11"/>
      <c r="B637" s="11"/>
      <c r="D637" s="11"/>
      <c r="E637" s="38"/>
      <c r="F637" s="38"/>
      <c r="G637" s="39"/>
      <c r="H637" s="39"/>
      <c r="I637" s="39"/>
      <c r="J637" s="39"/>
    </row>
    <row r="638" spans="1:10" ht="15.75" customHeight="1" x14ac:dyDescent="0.25">
      <c r="A638" s="11"/>
      <c r="B638" s="11"/>
      <c r="D638" s="11"/>
      <c r="E638" s="38"/>
      <c r="F638" s="38"/>
      <c r="G638" s="39"/>
      <c r="H638" s="39"/>
      <c r="I638" s="39"/>
      <c r="J638" s="39"/>
    </row>
    <row r="639" spans="1:10" ht="15.75" customHeight="1" x14ac:dyDescent="0.25">
      <c r="A639" s="11"/>
      <c r="B639" s="11"/>
      <c r="D639" s="11"/>
      <c r="E639" s="38"/>
      <c r="F639" s="38"/>
      <c r="G639" s="39"/>
      <c r="H639" s="39"/>
      <c r="I639" s="39"/>
      <c r="J639" s="39"/>
    </row>
    <row r="640" spans="1:10" ht="15.75" customHeight="1" x14ac:dyDescent="0.25">
      <c r="A640" s="11"/>
      <c r="B640" s="11"/>
      <c r="D640" s="11"/>
      <c r="E640" s="38"/>
      <c r="F640" s="38"/>
      <c r="G640" s="39"/>
      <c r="H640" s="39"/>
      <c r="I640" s="39"/>
      <c r="J640" s="39"/>
    </row>
    <row r="641" spans="1:10" ht="15.75" customHeight="1" x14ac:dyDescent="0.25">
      <c r="A641" s="11"/>
      <c r="B641" s="11"/>
      <c r="D641" s="11"/>
      <c r="E641" s="38"/>
      <c r="F641" s="38"/>
      <c r="G641" s="39"/>
      <c r="H641" s="39"/>
      <c r="I641" s="39"/>
      <c r="J641" s="39"/>
    </row>
    <row r="642" spans="1:10" ht="15.75" customHeight="1" x14ac:dyDescent="0.25">
      <c r="A642" s="11"/>
      <c r="B642" s="11"/>
      <c r="D642" s="11"/>
      <c r="E642" s="38"/>
      <c r="F642" s="38"/>
      <c r="G642" s="39"/>
      <c r="H642" s="39"/>
      <c r="I642" s="39"/>
      <c r="J642" s="39"/>
    </row>
    <row r="643" spans="1:10" ht="15.75" customHeight="1" x14ac:dyDescent="0.25">
      <c r="A643" s="11"/>
      <c r="B643" s="11"/>
      <c r="D643" s="11"/>
      <c r="E643" s="38"/>
      <c r="F643" s="38"/>
      <c r="G643" s="39"/>
      <c r="H643" s="39"/>
      <c r="I643" s="39"/>
      <c r="J643" s="39"/>
    </row>
    <row r="644" spans="1:10" ht="15.75" customHeight="1" x14ac:dyDescent="0.25">
      <c r="A644" s="11"/>
      <c r="B644" s="11"/>
      <c r="D644" s="11"/>
      <c r="E644" s="38"/>
      <c r="F644" s="38"/>
      <c r="G644" s="39"/>
      <c r="H644" s="39"/>
      <c r="I644" s="39"/>
      <c r="J644" s="39"/>
    </row>
    <row r="645" spans="1:10" ht="15.75" customHeight="1" x14ac:dyDescent="0.25">
      <c r="A645" s="11"/>
      <c r="B645" s="11"/>
      <c r="D645" s="11"/>
      <c r="E645" s="38"/>
      <c r="F645" s="38"/>
      <c r="G645" s="39"/>
      <c r="H645" s="39"/>
      <c r="I645" s="39"/>
      <c r="J645" s="39"/>
    </row>
    <row r="646" spans="1:10" ht="15.75" customHeight="1" x14ac:dyDescent="0.25">
      <c r="A646" s="11"/>
      <c r="B646" s="11"/>
      <c r="D646" s="11"/>
      <c r="E646" s="38"/>
      <c r="F646" s="38"/>
      <c r="G646" s="39"/>
      <c r="H646" s="39"/>
      <c r="I646" s="39"/>
      <c r="J646" s="39"/>
    </row>
    <row r="647" spans="1:10" ht="15.75" customHeight="1" x14ac:dyDescent="0.25">
      <c r="A647" s="11"/>
      <c r="B647" s="11"/>
      <c r="D647" s="11"/>
      <c r="E647" s="38"/>
      <c r="F647" s="38"/>
      <c r="G647" s="39"/>
      <c r="H647" s="39"/>
      <c r="I647" s="39"/>
      <c r="J647" s="39"/>
    </row>
    <row r="648" spans="1:10" ht="15.75" customHeight="1" x14ac:dyDescent="0.25">
      <c r="A648" s="11"/>
      <c r="B648" s="11"/>
      <c r="D648" s="11"/>
      <c r="E648" s="38"/>
      <c r="F648" s="38"/>
      <c r="G648" s="39"/>
      <c r="H648" s="39"/>
      <c r="I648" s="39"/>
      <c r="J648" s="39"/>
    </row>
    <row r="649" spans="1:10" ht="15.75" customHeight="1" x14ac:dyDescent="0.25">
      <c r="A649" s="11"/>
      <c r="B649" s="11"/>
      <c r="D649" s="11"/>
      <c r="E649" s="38"/>
      <c r="F649" s="38"/>
      <c r="G649" s="39"/>
      <c r="H649" s="39"/>
      <c r="I649" s="39"/>
      <c r="J649" s="39"/>
    </row>
    <row r="650" spans="1:10" ht="15.75" customHeight="1" x14ac:dyDescent="0.25">
      <c r="A650" s="11"/>
      <c r="B650" s="11"/>
      <c r="D650" s="11"/>
      <c r="E650" s="38"/>
      <c r="F650" s="38"/>
      <c r="G650" s="39"/>
      <c r="H650" s="39"/>
      <c r="I650" s="39"/>
      <c r="J650" s="39"/>
    </row>
    <row r="651" spans="1:10" ht="15.75" customHeight="1" x14ac:dyDescent="0.25">
      <c r="A651" s="11"/>
      <c r="B651" s="11"/>
      <c r="D651" s="11"/>
      <c r="E651" s="38"/>
      <c r="F651" s="38"/>
      <c r="G651" s="39"/>
      <c r="H651" s="39"/>
      <c r="I651" s="39"/>
      <c r="J651" s="39"/>
    </row>
    <row r="652" spans="1:10" ht="15.75" customHeight="1" x14ac:dyDescent="0.25">
      <c r="A652" s="11"/>
      <c r="B652" s="11"/>
      <c r="D652" s="11"/>
      <c r="E652" s="38"/>
      <c r="F652" s="38"/>
      <c r="G652" s="39"/>
      <c r="H652" s="39"/>
      <c r="I652" s="39"/>
      <c r="J652" s="39"/>
    </row>
    <row r="653" spans="1:10" ht="15.75" customHeight="1" x14ac:dyDescent="0.25">
      <c r="A653" s="11"/>
      <c r="B653" s="11"/>
      <c r="D653" s="11"/>
      <c r="E653" s="38"/>
      <c r="F653" s="38"/>
      <c r="G653" s="39"/>
      <c r="H653" s="39"/>
      <c r="I653" s="39"/>
      <c r="J653" s="39"/>
    </row>
    <row r="654" spans="1:10" ht="15.75" customHeight="1" x14ac:dyDescent="0.25">
      <c r="A654" s="11"/>
      <c r="B654" s="11"/>
      <c r="D654" s="11"/>
      <c r="E654" s="38"/>
      <c r="F654" s="38"/>
      <c r="G654" s="39"/>
      <c r="H654" s="39"/>
      <c r="I654" s="39"/>
      <c r="J654" s="39"/>
    </row>
    <row r="655" spans="1:10" ht="15.75" customHeight="1" x14ac:dyDescent="0.25">
      <c r="A655" s="11"/>
      <c r="B655" s="11"/>
      <c r="D655" s="11"/>
      <c r="E655" s="38"/>
      <c r="F655" s="38"/>
      <c r="G655" s="39"/>
      <c r="H655" s="39"/>
      <c r="I655" s="39"/>
      <c r="J655" s="39"/>
    </row>
    <row r="656" spans="1:10" ht="15.75" customHeight="1" x14ac:dyDescent="0.25">
      <c r="A656" s="11"/>
      <c r="B656" s="11"/>
      <c r="D656" s="11"/>
      <c r="E656" s="38"/>
      <c r="F656" s="38"/>
      <c r="G656" s="39"/>
      <c r="H656" s="39"/>
      <c r="I656" s="39"/>
      <c r="J656" s="39"/>
    </row>
    <row r="657" spans="1:10" ht="15.75" customHeight="1" x14ac:dyDescent="0.25">
      <c r="A657" s="11"/>
      <c r="B657" s="11"/>
      <c r="D657" s="11"/>
      <c r="E657" s="38"/>
      <c r="F657" s="38"/>
      <c r="G657" s="39"/>
      <c r="H657" s="39"/>
      <c r="I657" s="39"/>
      <c r="J657" s="39"/>
    </row>
    <row r="658" spans="1:10" ht="15.75" customHeight="1" x14ac:dyDescent="0.25">
      <c r="A658" s="11"/>
      <c r="B658" s="11"/>
      <c r="D658" s="11"/>
      <c r="E658" s="38"/>
      <c r="F658" s="38"/>
      <c r="G658" s="39"/>
      <c r="H658" s="39"/>
      <c r="I658" s="39"/>
      <c r="J658" s="39"/>
    </row>
    <row r="659" spans="1:10" ht="15.75" customHeight="1" x14ac:dyDescent="0.25">
      <c r="A659" s="11"/>
      <c r="B659" s="11"/>
      <c r="D659" s="11"/>
      <c r="E659" s="38"/>
      <c r="F659" s="38"/>
      <c r="G659" s="39"/>
      <c r="H659" s="39"/>
      <c r="I659" s="39"/>
      <c r="J659" s="39"/>
    </row>
    <row r="660" spans="1:10" ht="15.75" customHeight="1" x14ac:dyDescent="0.25">
      <c r="A660" s="11"/>
      <c r="B660" s="11"/>
      <c r="D660" s="11"/>
      <c r="E660" s="38"/>
      <c r="F660" s="38"/>
      <c r="G660" s="39"/>
      <c r="H660" s="39"/>
      <c r="I660" s="39"/>
      <c r="J660" s="39"/>
    </row>
    <row r="661" spans="1:10" ht="15.75" customHeight="1" x14ac:dyDescent="0.25">
      <c r="A661" s="11"/>
      <c r="B661" s="11"/>
      <c r="D661" s="11"/>
      <c r="E661" s="38"/>
      <c r="F661" s="38"/>
      <c r="G661" s="39"/>
      <c r="H661" s="39"/>
      <c r="I661" s="39"/>
      <c r="J661" s="39"/>
    </row>
    <row r="662" spans="1:10" ht="15.75" customHeight="1" x14ac:dyDescent="0.25">
      <c r="A662" s="11"/>
      <c r="B662" s="11"/>
      <c r="D662" s="11"/>
      <c r="E662" s="38"/>
      <c r="F662" s="38"/>
      <c r="G662" s="39"/>
      <c r="H662" s="39"/>
      <c r="I662" s="39"/>
      <c r="J662" s="39"/>
    </row>
    <row r="663" spans="1:10" ht="15.75" customHeight="1" x14ac:dyDescent="0.25">
      <c r="A663" s="11"/>
      <c r="B663" s="11"/>
      <c r="D663" s="11"/>
      <c r="E663" s="38"/>
      <c r="F663" s="38"/>
      <c r="G663" s="39"/>
      <c r="H663" s="39"/>
      <c r="I663" s="39"/>
      <c r="J663" s="39"/>
    </row>
    <row r="664" spans="1:10" ht="15.75" customHeight="1" x14ac:dyDescent="0.25">
      <c r="A664" s="11"/>
      <c r="B664" s="11"/>
      <c r="D664" s="11"/>
      <c r="E664" s="38"/>
      <c r="F664" s="38"/>
      <c r="G664" s="39"/>
      <c r="H664" s="39"/>
      <c r="I664" s="39"/>
      <c r="J664" s="39"/>
    </row>
    <row r="665" spans="1:10" ht="15.75" customHeight="1" x14ac:dyDescent="0.25">
      <c r="A665" s="11"/>
      <c r="B665" s="11"/>
      <c r="D665" s="11"/>
      <c r="E665" s="38"/>
      <c r="F665" s="38"/>
      <c r="G665" s="39"/>
      <c r="H665" s="39"/>
      <c r="I665" s="39"/>
      <c r="J665" s="39"/>
    </row>
    <row r="666" spans="1:10" ht="15.75" customHeight="1" x14ac:dyDescent="0.25">
      <c r="A666" s="11"/>
      <c r="B666" s="11"/>
      <c r="D666" s="11"/>
      <c r="E666" s="38"/>
      <c r="F666" s="38"/>
      <c r="G666" s="39"/>
      <c r="H666" s="39"/>
      <c r="I666" s="39"/>
      <c r="J666" s="39"/>
    </row>
    <row r="667" spans="1:10" ht="15.75" customHeight="1" x14ac:dyDescent="0.25">
      <c r="A667" s="11"/>
      <c r="B667" s="11"/>
      <c r="D667" s="11"/>
      <c r="E667" s="38"/>
      <c r="F667" s="38"/>
      <c r="G667" s="39"/>
      <c r="H667" s="39"/>
      <c r="I667" s="39"/>
      <c r="J667" s="39"/>
    </row>
    <row r="668" spans="1:10" ht="15.75" customHeight="1" x14ac:dyDescent="0.25">
      <c r="A668" s="11"/>
      <c r="B668" s="11"/>
      <c r="D668" s="11"/>
      <c r="E668" s="38"/>
      <c r="F668" s="38"/>
      <c r="G668" s="39"/>
      <c r="H668" s="39"/>
      <c r="I668" s="39"/>
      <c r="J668" s="39"/>
    </row>
    <row r="669" spans="1:10" ht="15.75" customHeight="1" x14ac:dyDescent="0.25">
      <c r="A669" s="11"/>
      <c r="B669" s="11"/>
      <c r="D669" s="11"/>
      <c r="E669" s="38"/>
      <c r="F669" s="38"/>
      <c r="G669" s="39"/>
      <c r="H669" s="39"/>
      <c r="I669" s="39"/>
      <c r="J669" s="39"/>
    </row>
    <row r="670" spans="1:10" ht="15.75" customHeight="1" x14ac:dyDescent="0.25">
      <c r="A670" s="11"/>
      <c r="B670" s="11"/>
      <c r="D670" s="11"/>
      <c r="E670" s="38"/>
      <c r="F670" s="38"/>
      <c r="G670" s="39"/>
      <c r="H670" s="39"/>
      <c r="I670" s="39"/>
      <c r="J670" s="39"/>
    </row>
    <row r="671" spans="1:10" ht="15.75" customHeight="1" x14ac:dyDescent="0.25">
      <c r="A671" s="11"/>
      <c r="B671" s="11"/>
      <c r="D671" s="11"/>
      <c r="E671" s="38"/>
      <c r="F671" s="38"/>
      <c r="G671" s="39"/>
      <c r="H671" s="39"/>
      <c r="I671" s="39"/>
      <c r="J671" s="39"/>
    </row>
    <row r="672" spans="1:10" ht="15.75" customHeight="1" x14ac:dyDescent="0.25">
      <c r="A672" s="11"/>
      <c r="B672" s="11"/>
      <c r="D672" s="11"/>
      <c r="E672" s="38"/>
      <c r="F672" s="38"/>
      <c r="G672" s="39"/>
      <c r="H672" s="39"/>
      <c r="I672" s="39"/>
      <c r="J672" s="39"/>
    </row>
    <row r="673" spans="1:10" ht="15.75" customHeight="1" x14ac:dyDescent="0.25">
      <c r="A673" s="11"/>
      <c r="B673" s="11"/>
      <c r="D673" s="11"/>
      <c r="E673" s="38"/>
      <c r="F673" s="38"/>
      <c r="G673" s="39"/>
      <c r="H673" s="39"/>
      <c r="I673" s="39"/>
      <c r="J673" s="39"/>
    </row>
    <row r="674" spans="1:10" ht="15.75" customHeight="1" x14ac:dyDescent="0.25">
      <c r="A674" s="11"/>
      <c r="B674" s="11"/>
      <c r="D674" s="11"/>
      <c r="E674" s="38"/>
      <c r="F674" s="38"/>
      <c r="G674" s="39"/>
      <c r="H674" s="39"/>
      <c r="I674" s="39"/>
      <c r="J674" s="39"/>
    </row>
    <row r="675" spans="1:10" ht="15.75" customHeight="1" x14ac:dyDescent="0.25">
      <c r="A675" s="11"/>
      <c r="B675" s="11"/>
      <c r="D675" s="11"/>
      <c r="E675" s="38"/>
      <c r="F675" s="38"/>
      <c r="G675" s="39"/>
      <c r="H675" s="39"/>
      <c r="I675" s="39"/>
      <c r="J675" s="39"/>
    </row>
    <row r="676" spans="1:10" ht="15.75" customHeight="1" x14ac:dyDescent="0.25">
      <c r="A676" s="11"/>
      <c r="B676" s="11"/>
      <c r="D676" s="11"/>
      <c r="E676" s="38"/>
      <c r="F676" s="38"/>
      <c r="G676" s="39"/>
      <c r="H676" s="39"/>
      <c r="I676" s="39"/>
      <c r="J676" s="39"/>
    </row>
    <row r="677" spans="1:10" ht="15.75" customHeight="1" x14ac:dyDescent="0.25">
      <c r="A677" s="11"/>
      <c r="B677" s="11"/>
      <c r="D677" s="11"/>
      <c r="E677" s="38"/>
      <c r="F677" s="38"/>
      <c r="G677" s="39"/>
      <c r="H677" s="39"/>
      <c r="I677" s="39"/>
      <c r="J677" s="39"/>
    </row>
    <row r="678" spans="1:10" ht="15.75" customHeight="1" x14ac:dyDescent="0.25">
      <c r="A678" s="11"/>
      <c r="B678" s="11"/>
      <c r="D678" s="11"/>
      <c r="E678" s="38"/>
      <c r="F678" s="38"/>
      <c r="G678" s="39"/>
      <c r="H678" s="39"/>
      <c r="I678" s="39"/>
      <c r="J678" s="39"/>
    </row>
    <row r="679" spans="1:10" ht="15.75" customHeight="1" x14ac:dyDescent="0.25">
      <c r="A679" s="11"/>
      <c r="B679" s="11"/>
      <c r="D679" s="11"/>
      <c r="E679" s="38"/>
      <c r="F679" s="38"/>
      <c r="G679" s="39"/>
      <c r="H679" s="39"/>
      <c r="I679" s="39"/>
      <c r="J679" s="39"/>
    </row>
    <row r="680" spans="1:10" ht="15.75" customHeight="1" x14ac:dyDescent="0.25">
      <c r="A680" s="11"/>
      <c r="B680" s="11"/>
      <c r="D680" s="11"/>
      <c r="E680" s="38"/>
      <c r="F680" s="38"/>
      <c r="G680" s="39"/>
      <c r="H680" s="39"/>
      <c r="I680" s="39"/>
      <c r="J680" s="39"/>
    </row>
    <row r="681" spans="1:10" ht="15.75" customHeight="1" x14ac:dyDescent="0.25">
      <c r="A681" s="11"/>
      <c r="B681" s="11"/>
      <c r="D681" s="11"/>
      <c r="E681" s="38"/>
      <c r="F681" s="38"/>
      <c r="G681" s="39"/>
      <c r="H681" s="39"/>
      <c r="I681" s="39"/>
      <c r="J681" s="39"/>
    </row>
    <row r="682" spans="1:10" ht="15.75" customHeight="1" x14ac:dyDescent="0.25">
      <c r="A682" s="11"/>
      <c r="B682" s="11"/>
      <c r="D682" s="11"/>
      <c r="E682" s="38"/>
      <c r="F682" s="38"/>
      <c r="G682" s="39"/>
      <c r="H682" s="39"/>
      <c r="I682" s="39"/>
      <c r="J682" s="39"/>
    </row>
    <row r="683" spans="1:10" ht="15.75" customHeight="1" x14ac:dyDescent="0.25">
      <c r="A683" s="11"/>
      <c r="B683" s="11"/>
      <c r="D683" s="11"/>
      <c r="E683" s="38"/>
      <c r="F683" s="38"/>
      <c r="G683" s="39"/>
      <c r="H683" s="39"/>
      <c r="I683" s="39"/>
      <c r="J683" s="39"/>
    </row>
    <row r="684" spans="1:10" ht="15.75" customHeight="1" x14ac:dyDescent="0.25">
      <c r="A684" s="11"/>
      <c r="B684" s="11"/>
      <c r="D684" s="11"/>
      <c r="E684" s="38"/>
      <c r="F684" s="38"/>
      <c r="G684" s="39"/>
      <c r="H684" s="39"/>
      <c r="I684" s="39"/>
      <c r="J684" s="39"/>
    </row>
    <row r="685" spans="1:10" ht="15.75" customHeight="1" x14ac:dyDescent="0.25">
      <c r="A685" s="11"/>
      <c r="B685" s="11"/>
      <c r="D685" s="11"/>
      <c r="E685" s="38"/>
      <c r="F685" s="38"/>
      <c r="G685" s="39"/>
      <c r="H685" s="39"/>
      <c r="I685" s="39"/>
      <c r="J685" s="39"/>
    </row>
    <row r="686" spans="1:10" ht="15.75" customHeight="1" x14ac:dyDescent="0.25">
      <c r="A686" s="11"/>
      <c r="B686" s="11"/>
      <c r="D686" s="11"/>
      <c r="E686" s="38"/>
      <c r="F686" s="38"/>
      <c r="G686" s="39"/>
      <c r="H686" s="39"/>
      <c r="I686" s="39"/>
      <c r="J686" s="39"/>
    </row>
    <row r="687" spans="1:10" ht="15.75" customHeight="1" x14ac:dyDescent="0.25">
      <c r="A687" s="11"/>
      <c r="B687" s="11"/>
      <c r="D687" s="11"/>
      <c r="E687" s="38"/>
      <c r="F687" s="38"/>
      <c r="G687" s="39"/>
      <c r="H687" s="39"/>
      <c r="I687" s="39"/>
      <c r="J687" s="39"/>
    </row>
    <row r="688" spans="1:10" ht="15.75" customHeight="1" x14ac:dyDescent="0.25">
      <c r="A688" s="11"/>
      <c r="B688" s="11"/>
      <c r="D688" s="11"/>
      <c r="E688" s="38"/>
      <c r="F688" s="38"/>
      <c r="G688" s="39"/>
      <c r="H688" s="39"/>
      <c r="I688" s="39"/>
      <c r="J688" s="39"/>
    </row>
    <row r="689" spans="1:10" ht="15.75" customHeight="1" x14ac:dyDescent="0.25">
      <c r="A689" s="11"/>
      <c r="B689" s="11"/>
      <c r="D689" s="11"/>
      <c r="E689" s="38"/>
      <c r="F689" s="38"/>
      <c r="G689" s="39"/>
      <c r="H689" s="39"/>
      <c r="I689" s="39"/>
      <c r="J689" s="39"/>
    </row>
    <row r="690" spans="1:10" ht="15.75" customHeight="1" x14ac:dyDescent="0.25">
      <c r="A690" s="11"/>
      <c r="B690" s="11"/>
      <c r="D690" s="11"/>
      <c r="E690" s="38"/>
      <c r="F690" s="38"/>
      <c r="G690" s="39"/>
      <c r="H690" s="39"/>
      <c r="I690" s="39"/>
      <c r="J690" s="39"/>
    </row>
    <row r="691" spans="1:10" ht="15.75" customHeight="1" x14ac:dyDescent="0.25">
      <c r="A691" s="11"/>
      <c r="B691" s="11"/>
      <c r="D691" s="11"/>
      <c r="E691" s="38"/>
      <c r="F691" s="38"/>
      <c r="G691" s="39"/>
      <c r="H691" s="39"/>
      <c r="I691" s="39"/>
      <c r="J691" s="39"/>
    </row>
    <row r="692" spans="1:10" ht="15.75" customHeight="1" x14ac:dyDescent="0.25">
      <c r="A692" s="11"/>
      <c r="B692" s="11"/>
      <c r="D692" s="11"/>
      <c r="E692" s="38"/>
      <c r="F692" s="38"/>
      <c r="G692" s="39"/>
      <c r="H692" s="39"/>
      <c r="I692" s="39"/>
      <c r="J692" s="39"/>
    </row>
    <row r="693" spans="1:10" ht="15.75" customHeight="1" x14ac:dyDescent="0.25">
      <c r="A693" s="11"/>
      <c r="B693" s="11"/>
      <c r="D693" s="11"/>
      <c r="E693" s="38"/>
      <c r="F693" s="38"/>
      <c r="G693" s="39"/>
      <c r="H693" s="39"/>
      <c r="I693" s="39"/>
      <c r="J693" s="39"/>
    </row>
    <row r="694" spans="1:10" ht="15.75" customHeight="1" x14ac:dyDescent="0.25">
      <c r="A694" s="11"/>
      <c r="B694" s="11"/>
      <c r="D694" s="11"/>
      <c r="E694" s="38"/>
      <c r="F694" s="38"/>
      <c r="G694" s="39"/>
      <c r="H694" s="39"/>
      <c r="I694" s="39"/>
      <c r="J694" s="39"/>
    </row>
    <row r="695" spans="1:10" ht="15.75" customHeight="1" x14ac:dyDescent="0.25">
      <c r="A695" s="11"/>
      <c r="B695" s="11"/>
      <c r="D695" s="11"/>
      <c r="E695" s="38"/>
      <c r="F695" s="38"/>
      <c r="G695" s="39"/>
      <c r="H695" s="39"/>
      <c r="I695" s="39"/>
      <c r="J695" s="39"/>
    </row>
    <row r="696" spans="1:10" ht="15.75" customHeight="1" x14ac:dyDescent="0.25">
      <c r="A696" s="11"/>
      <c r="B696" s="11"/>
      <c r="D696" s="11"/>
      <c r="E696" s="38"/>
      <c r="F696" s="38"/>
      <c r="G696" s="39"/>
      <c r="H696" s="39"/>
      <c r="I696" s="39"/>
      <c r="J696" s="39"/>
    </row>
    <row r="697" spans="1:10" ht="15.75" customHeight="1" x14ac:dyDescent="0.25">
      <c r="A697" s="11"/>
      <c r="B697" s="11"/>
      <c r="D697" s="11"/>
      <c r="E697" s="38"/>
      <c r="F697" s="38"/>
      <c r="G697" s="39"/>
      <c r="H697" s="39"/>
      <c r="I697" s="39"/>
      <c r="J697" s="39"/>
    </row>
    <row r="698" spans="1:10" ht="15.75" customHeight="1" x14ac:dyDescent="0.25">
      <c r="A698" s="11"/>
      <c r="B698" s="11"/>
      <c r="D698" s="11"/>
      <c r="E698" s="38"/>
      <c r="F698" s="38"/>
      <c r="G698" s="39"/>
      <c r="H698" s="39"/>
      <c r="I698" s="39"/>
      <c r="J698" s="39"/>
    </row>
    <row r="699" spans="1:10" ht="15.75" customHeight="1" x14ac:dyDescent="0.25">
      <c r="A699" s="11"/>
      <c r="B699" s="11"/>
      <c r="D699" s="11"/>
      <c r="E699" s="38"/>
      <c r="F699" s="38"/>
      <c r="G699" s="39"/>
      <c r="H699" s="39"/>
      <c r="I699" s="39"/>
      <c r="J699" s="39"/>
    </row>
    <row r="700" spans="1:10" ht="15.75" customHeight="1" x14ac:dyDescent="0.25">
      <c r="A700" s="11"/>
      <c r="B700" s="11"/>
      <c r="D700" s="11"/>
      <c r="E700" s="38"/>
      <c r="F700" s="38"/>
      <c r="G700" s="39"/>
      <c r="H700" s="39"/>
      <c r="I700" s="39"/>
      <c r="J700" s="39"/>
    </row>
    <row r="701" spans="1:10" ht="15.75" customHeight="1" x14ac:dyDescent="0.25">
      <c r="A701" s="11"/>
      <c r="B701" s="11"/>
      <c r="D701" s="11"/>
      <c r="E701" s="38"/>
      <c r="F701" s="38"/>
      <c r="G701" s="39"/>
      <c r="H701" s="39"/>
      <c r="I701" s="39"/>
      <c r="J701" s="39"/>
    </row>
    <row r="702" spans="1:10" ht="15.75" customHeight="1" x14ac:dyDescent="0.25">
      <c r="A702" s="11"/>
      <c r="B702" s="11"/>
      <c r="D702" s="11"/>
      <c r="E702" s="38"/>
      <c r="F702" s="38"/>
      <c r="G702" s="39"/>
      <c r="H702" s="39"/>
      <c r="I702" s="39"/>
      <c r="J702" s="39"/>
    </row>
    <row r="703" spans="1:10" ht="15.75" customHeight="1" x14ac:dyDescent="0.25">
      <c r="A703" s="11"/>
      <c r="B703" s="11"/>
      <c r="D703" s="11"/>
      <c r="E703" s="38"/>
      <c r="F703" s="38"/>
      <c r="G703" s="39"/>
      <c r="H703" s="39"/>
      <c r="I703" s="39"/>
      <c r="J703" s="39"/>
    </row>
    <row r="704" spans="1:10" ht="15.75" customHeight="1" x14ac:dyDescent="0.25">
      <c r="A704" s="11"/>
      <c r="B704" s="11"/>
      <c r="D704" s="11"/>
      <c r="E704" s="38"/>
      <c r="F704" s="38"/>
      <c r="G704" s="39"/>
      <c r="H704" s="39"/>
      <c r="I704" s="39"/>
      <c r="J704" s="39"/>
    </row>
    <row r="705" spans="1:10" ht="15.75" customHeight="1" x14ac:dyDescent="0.25">
      <c r="A705" s="11"/>
      <c r="B705" s="11"/>
      <c r="D705" s="11"/>
      <c r="E705" s="38"/>
      <c r="F705" s="38"/>
      <c r="G705" s="39"/>
      <c r="H705" s="39"/>
      <c r="I705" s="39"/>
      <c r="J705" s="39"/>
    </row>
    <row r="706" spans="1:10" ht="15.75" customHeight="1" x14ac:dyDescent="0.25">
      <c r="A706" s="11"/>
      <c r="B706" s="11"/>
      <c r="D706" s="11"/>
      <c r="E706" s="38"/>
      <c r="F706" s="38"/>
      <c r="G706" s="39"/>
      <c r="H706" s="39"/>
      <c r="I706" s="39"/>
      <c r="J706" s="39"/>
    </row>
    <row r="707" spans="1:10" ht="15.75" customHeight="1" x14ac:dyDescent="0.25">
      <c r="A707" s="11"/>
      <c r="B707" s="11"/>
      <c r="D707" s="11"/>
      <c r="E707" s="38"/>
      <c r="F707" s="38"/>
      <c r="G707" s="39"/>
      <c r="H707" s="39"/>
      <c r="I707" s="39"/>
      <c r="J707" s="39"/>
    </row>
    <row r="708" spans="1:10" ht="15.75" customHeight="1" x14ac:dyDescent="0.25">
      <c r="A708" s="11"/>
      <c r="B708" s="11"/>
      <c r="D708" s="11"/>
      <c r="E708" s="38"/>
      <c r="F708" s="38"/>
      <c r="G708" s="39"/>
      <c r="H708" s="39"/>
      <c r="I708" s="39"/>
      <c r="J708" s="39"/>
    </row>
    <row r="709" spans="1:10" ht="15.75" customHeight="1" x14ac:dyDescent="0.25">
      <c r="A709" s="11"/>
      <c r="B709" s="11"/>
      <c r="D709" s="11"/>
      <c r="E709" s="38"/>
      <c r="F709" s="38"/>
      <c r="G709" s="39"/>
      <c r="H709" s="39"/>
      <c r="I709" s="39"/>
      <c r="J709" s="39"/>
    </row>
    <row r="710" spans="1:10" ht="15.75" customHeight="1" x14ac:dyDescent="0.25">
      <c r="A710" s="11"/>
      <c r="B710" s="11"/>
      <c r="D710" s="11"/>
      <c r="E710" s="38"/>
      <c r="F710" s="38"/>
      <c r="G710" s="39"/>
      <c r="H710" s="39"/>
      <c r="I710" s="39"/>
      <c r="J710" s="39"/>
    </row>
    <row r="711" spans="1:10" ht="15.75" customHeight="1" x14ac:dyDescent="0.25">
      <c r="A711" s="11"/>
      <c r="B711" s="11"/>
      <c r="D711" s="11"/>
      <c r="E711" s="38"/>
      <c r="F711" s="38"/>
      <c r="G711" s="39"/>
      <c r="H711" s="39"/>
      <c r="I711" s="39"/>
      <c r="J711" s="39"/>
    </row>
    <row r="712" spans="1:10" ht="15.75" customHeight="1" x14ac:dyDescent="0.25">
      <c r="A712" s="11"/>
      <c r="B712" s="11"/>
      <c r="D712" s="11"/>
      <c r="E712" s="38"/>
      <c r="F712" s="38"/>
      <c r="G712" s="39"/>
      <c r="H712" s="39"/>
      <c r="I712" s="39"/>
      <c r="J712" s="39"/>
    </row>
    <row r="713" spans="1:10" ht="15.75" customHeight="1" x14ac:dyDescent="0.25">
      <c r="A713" s="11"/>
      <c r="B713" s="11"/>
      <c r="D713" s="11"/>
      <c r="E713" s="38"/>
      <c r="F713" s="38"/>
      <c r="G713" s="39"/>
      <c r="H713" s="39"/>
      <c r="I713" s="39"/>
      <c r="J713" s="39"/>
    </row>
    <row r="714" spans="1:10" ht="15.75" customHeight="1" x14ac:dyDescent="0.25">
      <c r="A714" s="11"/>
      <c r="B714" s="11"/>
      <c r="D714" s="11"/>
      <c r="E714" s="38"/>
      <c r="F714" s="38"/>
      <c r="G714" s="39"/>
      <c r="H714" s="39"/>
      <c r="I714" s="39"/>
      <c r="J714" s="39"/>
    </row>
    <row r="715" spans="1:10" ht="15.75" customHeight="1" x14ac:dyDescent="0.25">
      <c r="A715" s="11"/>
      <c r="B715" s="11"/>
      <c r="D715" s="11"/>
      <c r="E715" s="38"/>
      <c r="F715" s="38"/>
      <c r="G715" s="39"/>
      <c r="H715" s="39"/>
      <c r="I715" s="39"/>
      <c r="J715" s="39"/>
    </row>
    <row r="716" spans="1:10" ht="15.75" customHeight="1" x14ac:dyDescent="0.25">
      <c r="A716" s="11"/>
      <c r="B716" s="11"/>
      <c r="D716" s="11"/>
      <c r="E716" s="38"/>
      <c r="F716" s="38"/>
      <c r="G716" s="39"/>
      <c r="H716" s="39"/>
      <c r="I716" s="39"/>
      <c r="J716" s="39"/>
    </row>
    <row r="717" spans="1:10" ht="15.75" customHeight="1" x14ac:dyDescent="0.25">
      <c r="A717" s="11"/>
      <c r="B717" s="11"/>
      <c r="D717" s="11"/>
      <c r="E717" s="38"/>
      <c r="F717" s="38"/>
      <c r="G717" s="39"/>
      <c r="H717" s="39"/>
      <c r="I717" s="39"/>
      <c r="J717" s="39"/>
    </row>
    <row r="718" spans="1:10" ht="15.75" customHeight="1" x14ac:dyDescent="0.25">
      <c r="A718" s="11"/>
      <c r="B718" s="11"/>
      <c r="D718" s="11"/>
      <c r="E718" s="38"/>
      <c r="F718" s="38"/>
      <c r="G718" s="39"/>
      <c r="H718" s="39"/>
      <c r="I718" s="39"/>
      <c r="J718" s="39"/>
    </row>
    <row r="719" spans="1:10" ht="15.75" customHeight="1" x14ac:dyDescent="0.25">
      <c r="A719" s="11"/>
      <c r="B719" s="11"/>
      <c r="D719" s="11"/>
      <c r="E719" s="38"/>
      <c r="F719" s="38"/>
      <c r="G719" s="39"/>
      <c r="H719" s="39"/>
      <c r="I719" s="39"/>
      <c r="J719" s="39"/>
    </row>
    <row r="720" spans="1:10" ht="15.75" customHeight="1" x14ac:dyDescent="0.25">
      <c r="A720" s="11"/>
      <c r="B720" s="11"/>
      <c r="D720" s="11"/>
      <c r="E720" s="38"/>
      <c r="F720" s="38"/>
      <c r="G720" s="39"/>
      <c r="H720" s="39"/>
      <c r="I720" s="39"/>
      <c r="J720" s="39"/>
    </row>
    <row r="721" spans="1:10" ht="15.75" customHeight="1" x14ac:dyDescent="0.25">
      <c r="A721" s="11"/>
      <c r="B721" s="11"/>
      <c r="D721" s="11"/>
      <c r="E721" s="38"/>
      <c r="F721" s="38"/>
      <c r="G721" s="39"/>
      <c r="H721" s="39"/>
      <c r="I721" s="39"/>
      <c r="J721" s="39"/>
    </row>
    <row r="722" spans="1:10" ht="15.75" customHeight="1" x14ac:dyDescent="0.25">
      <c r="A722" s="11"/>
      <c r="B722" s="11"/>
      <c r="D722" s="11"/>
      <c r="E722" s="38"/>
      <c r="F722" s="38"/>
      <c r="G722" s="39"/>
      <c r="H722" s="39"/>
      <c r="I722" s="39"/>
      <c r="J722" s="39"/>
    </row>
    <row r="723" spans="1:10" ht="15.75" customHeight="1" x14ac:dyDescent="0.25">
      <c r="A723" s="11"/>
      <c r="B723" s="11"/>
      <c r="D723" s="11"/>
      <c r="E723" s="38"/>
      <c r="F723" s="38"/>
      <c r="G723" s="39"/>
      <c r="H723" s="39"/>
      <c r="I723" s="39"/>
      <c r="J723" s="39"/>
    </row>
    <row r="724" spans="1:10" ht="15.75" customHeight="1" x14ac:dyDescent="0.25">
      <c r="A724" s="11"/>
      <c r="B724" s="11"/>
      <c r="D724" s="11"/>
      <c r="E724" s="38"/>
      <c r="F724" s="38"/>
      <c r="G724" s="39"/>
      <c r="H724" s="39"/>
      <c r="I724" s="39"/>
      <c r="J724" s="39"/>
    </row>
    <row r="725" spans="1:10" ht="15.75" customHeight="1" x14ac:dyDescent="0.25">
      <c r="A725" s="11"/>
      <c r="B725" s="11"/>
      <c r="D725" s="11"/>
      <c r="E725" s="38"/>
      <c r="F725" s="38"/>
      <c r="G725" s="39"/>
      <c r="H725" s="39"/>
      <c r="I725" s="39"/>
      <c r="J725" s="39"/>
    </row>
    <row r="726" spans="1:10" ht="15.75" customHeight="1" x14ac:dyDescent="0.25">
      <c r="A726" s="11"/>
      <c r="B726" s="11"/>
      <c r="D726" s="11"/>
      <c r="E726" s="38"/>
      <c r="F726" s="38"/>
      <c r="G726" s="39"/>
      <c r="H726" s="39"/>
      <c r="I726" s="39"/>
      <c r="J726" s="39"/>
    </row>
    <row r="727" spans="1:10" ht="15.75" customHeight="1" x14ac:dyDescent="0.25">
      <c r="A727" s="11"/>
      <c r="B727" s="11"/>
      <c r="D727" s="11"/>
      <c r="E727" s="38"/>
      <c r="F727" s="38"/>
      <c r="G727" s="39"/>
      <c r="H727" s="39"/>
      <c r="I727" s="39"/>
      <c r="J727" s="39"/>
    </row>
    <row r="728" spans="1:10" ht="15.75" customHeight="1" x14ac:dyDescent="0.25">
      <c r="A728" s="11"/>
      <c r="B728" s="11"/>
      <c r="D728" s="11"/>
      <c r="E728" s="38"/>
      <c r="F728" s="38"/>
      <c r="G728" s="39"/>
      <c r="H728" s="39"/>
      <c r="I728" s="39"/>
      <c r="J728" s="39"/>
    </row>
    <row r="729" spans="1:10" ht="15.75" customHeight="1" x14ac:dyDescent="0.25">
      <c r="A729" s="11"/>
      <c r="B729" s="11"/>
      <c r="D729" s="11"/>
      <c r="E729" s="38"/>
      <c r="F729" s="38"/>
      <c r="G729" s="39"/>
      <c r="H729" s="39"/>
      <c r="I729" s="39"/>
      <c r="J729" s="39"/>
    </row>
    <row r="730" spans="1:10" ht="15.75" customHeight="1" x14ac:dyDescent="0.25">
      <c r="A730" s="11"/>
      <c r="B730" s="11"/>
      <c r="D730" s="11"/>
      <c r="E730" s="38"/>
      <c r="F730" s="38"/>
      <c r="G730" s="39"/>
      <c r="H730" s="39"/>
      <c r="I730" s="39"/>
      <c r="J730" s="39"/>
    </row>
    <row r="731" spans="1:10" ht="15.75" customHeight="1" x14ac:dyDescent="0.25">
      <c r="A731" s="11"/>
      <c r="B731" s="11"/>
      <c r="D731" s="11"/>
      <c r="E731" s="38"/>
      <c r="F731" s="38"/>
      <c r="G731" s="39"/>
      <c r="H731" s="39"/>
      <c r="I731" s="39"/>
      <c r="J731" s="39"/>
    </row>
    <row r="732" spans="1:10" ht="15.75" customHeight="1" x14ac:dyDescent="0.25">
      <c r="A732" s="11"/>
      <c r="B732" s="11"/>
      <c r="D732" s="11"/>
      <c r="E732" s="38"/>
      <c r="F732" s="38"/>
      <c r="G732" s="39"/>
      <c r="H732" s="39"/>
      <c r="I732" s="39"/>
      <c r="J732" s="39"/>
    </row>
    <row r="733" spans="1:10" ht="15.75" customHeight="1" x14ac:dyDescent="0.25">
      <c r="A733" s="11"/>
      <c r="B733" s="11"/>
      <c r="D733" s="11"/>
      <c r="E733" s="38"/>
      <c r="F733" s="38"/>
      <c r="G733" s="39"/>
      <c r="H733" s="39"/>
      <c r="I733" s="39"/>
      <c r="J733" s="39"/>
    </row>
    <row r="734" spans="1:10" ht="15.75" customHeight="1" x14ac:dyDescent="0.25">
      <c r="A734" s="11"/>
      <c r="B734" s="11"/>
      <c r="D734" s="11"/>
      <c r="E734" s="38"/>
      <c r="F734" s="38"/>
      <c r="G734" s="39"/>
      <c r="H734" s="39"/>
      <c r="I734" s="39"/>
      <c r="J734" s="39"/>
    </row>
    <row r="735" spans="1:10" ht="15.75" customHeight="1" x14ac:dyDescent="0.25">
      <c r="A735" s="11"/>
      <c r="B735" s="11"/>
      <c r="D735" s="11"/>
      <c r="E735" s="38"/>
      <c r="F735" s="38"/>
      <c r="G735" s="39"/>
      <c r="H735" s="39"/>
      <c r="I735" s="39"/>
      <c r="J735" s="39"/>
    </row>
    <row r="736" spans="1:10" ht="15.75" customHeight="1" x14ac:dyDescent="0.25">
      <c r="A736" s="11"/>
      <c r="B736" s="11"/>
      <c r="D736" s="11"/>
      <c r="E736" s="38"/>
      <c r="F736" s="38"/>
      <c r="G736" s="39"/>
      <c r="H736" s="39"/>
      <c r="I736" s="39"/>
      <c r="J736" s="39"/>
    </row>
    <row r="737" spans="1:10" ht="15.75" customHeight="1" x14ac:dyDescent="0.25">
      <c r="A737" s="11"/>
      <c r="B737" s="11"/>
      <c r="D737" s="11"/>
      <c r="E737" s="38"/>
      <c r="F737" s="38"/>
      <c r="G737" s="39"/>
      <c r="H737" s="39"/>
      <c r="I737" s="39"/>
      <c r="J737" s="39"/>
    </row>
    <row r="738" spans="1:10" ht="15.75" customHeight="1" x14ac:dyDescent="0.25">
      <c r="A738" s="11"/>
      <c r="B738" s="11"/>
      <c r="D738" s="11"/>
      <c r="E738" s="38"/>
      <c r="F738" s="38"/>
      <c r="G738" s="39"/>
      <c r="H738" s="39"/>
      <c r="I738" s="39"/>
      <c r="J738" s="39"/>
    </row>
    <row r="739" spans="1:10" ht="15.75" customHeight="1" x14ac:dyDescent="0.25">
      <c r="A739" s="11"/>
      <c r="B739" s="11"/>
      <c r="D739" s="11"/>
      <c r="E739" s="38"/>
      <c r="F739" s="38"/>
      <c r="G739" s="39"/>
      <c r="H739" s="39"/>
      <c r="I739" s="39"/>
      <c r="J739" s="39"/>
    </row>
    <row r="740" spans="1:10" ht="15.75" customHeight="1" x14ac:dyDescent="0.25">
      <c r="A740" s="11"/>
      <c r="B740" s="11"/>
      <c r="D740" s="11"/>
      <c r="E740" s="38"/>
      <c r="F740" s="38"/>
      <c r="G740" s="39"/>
      <c r="H740" s="39"/>
      <c r="I740" s="39"/>
      <c r="J740" s="39"/>
    </row>
    <row r="741" spans="1:10" ht="15.75" customHeight="1" x14ac:dyDescent="0.25">
      <c r="A741" s="11"/>
      <c r="B741" s="11"/>
      <c r="D741" s="11"/>
      <c r="E741" s="38"/>
      <c r="F741" s="38"/>
      <c r="G741" s="39"/>
      <c r="H741" s="39"/>
      <c r="I741" s="39"/>
      <c r="J741" s="39"/>
    </row>
    <row r="742" spans="1:10" ht="15.75" customHeight="1" x14ac:dyDescent="0.25">
      <c r="A742" s="11"/>
      <c r="B742" s="11"/>
      <c r="D742" s="11"/>
      <c r="E742" s="38"/>
      <c r="F742" s="38"/>
      <c r="G742" s="39"/>
      <c r="H742" s="39"/>
      <c r="I742" s="39"/>
      <c r="J742" s="39"/>
    </row>
    <row r="743" spans="1:10" ht="15.75" customHeight="1" x14ac:dyDescent="0.25">
      <c r="A743" s="11"/>
      <c r="B743" s="11"/>
      <c r="D743" s="11"/>
      <c r="E743" s="38"/>
      <c r="F743" s="38"/>
      <c r="G743" s="39"/>
      <c r="H743" s="39"/>
      <c r="I743" s="39"/>
      <c r="J743" s="39"/>
    </row>
    <row r="744" spans="1:10" ht="15.75" customHeight="1" x14ac:dyDescent="0.25">
      <c r="A744" s="11"/>
      <c r="B744" s="11"/>
      <c r="D744" s="11"/>
      <c r="E744" s="38"/>
      <c r="F744" s="38"/>
      <c r="G744" s="39"/>
      <c r="H744" s="39"/>
      <c r="I744" s="39"/>
      <c r="J744" s="39"/>
    </row>
    <row r="745" spans="1:10" ht="15.75" customHeight="1" x14ac:dyDescent="0.25">
      <c r="A745" s="11"/>
      <c r="B745" s="11"/>
      <c r="D745" s="11"/>
      <c r="E745" s="38"/>
      <c r="F745" s="38"/>
      <c r="G745" s="39"/>
      <c r="H745" s="39"/>
      <c r="I745" s="39"/>
      <c r="J745" s="39"/>
    </row>
    <row r="746" spans="1:10" ht="15.75" customHeight="1" x14ac:dyDescent="0.25">
      <c r="A746" s="11"/>
      <c r="B746" s="11"/>
      <c r="D746" s="11"/>
      <c r="E746" s="38"/>
      <c r="F746" s="38"/>
      <c r="G746" s="39"/>
      <c r="H746" s="39"/>
      <c r="I746" s="39"/>
      <c r="J746" s="39"/>
    </row>
    <row r="747" spans="1:10" ht="15.75" customHeight="1" x14ac:dyDescent="0.25">
      <c r="A747" s="11"/>
      <c r="B747" s="11"/>
      <c r="D747" s="11"/>
      <c r="E747" s="38"/>
      <c r="F747" s="38"/>
      <c r="G747" s="39"/>
      <c r="H747" s="39"/>
      <c r="I747" s="39"/>
      <c r="J747" s="39"/>
    </row>
    <row r="748" spans="1:10" ht="15.75" customHeight="1" x14ac:dyDescent="0.25">
      <c r="A748" s="11"/>
      <c r="B748" s="11"/>
      <c r="D748" s="11"/>
      <c r="E748" s="38"/>
      <c r="F748" s="38"/>
      <c r="G748" s="39"/>
      <c r="H748" s="39"/>
      <c r="I748" s="39"/>
      <c r="J748" s="39"/>
    </row>
    <row r="749" spans="1:10" ht="15.75" customHeight="1" x14ac:dyDescent="0.25">
      <c r="A749" s="11"/>
      <c r="B749" s="11"/>
      <c r="D749" s="11"/>
      <c r="E749" s="38"/>
      <c r="F749" s="38"/>
      <c r="G749" s="39"/>
      <c r="H749" s="39"/>
      <c r="I749" s="39"/>
      <c r="J749" s="39"/>
    </row>
    <row r="750" spans="1:10" ht="15.75" customHeight="1" x14ac:dyDescent="0.25">
      <c r="A750" s="11"/>
      <c r="B750" s="11"/>
      <c r="D750" s="11"/>
      <c r="E750" s="38"/>
      <c r="F750" s="38"/>
      <c r="G750" s="39"/>
      <c r="H750" s="39"/>
      <c r="I750" s="39"/>
      <c r="J750" s="39"/>
    </row>
    <row r="751" spans="1:10" ht="15.75" customHeight="1" x14ac:dyDescent="0.25">
      <c r="A751" s="11"/>
      <c r="B751" s="11"/>
      <c r="D751" s="11"/>
      <c r="E751" s="38"/>
      <c r="F751" s="38"/>
      <c r="G751" s="39"/>
      <c r="H751" s="39"/>
      <c r="I751" s="39"/>
      <c r="J751" s="39"/>
    </row>
    <row r="752" spans="1:10" ht="15.75" customHeight="1" x14ac:dyDescent="0.25">
      <c r="A752" s="11"/>
      <c r="B752" s="11"/>
      <c r="D752" s="11"/>
      <c r="E752" s="38"/>
      <c r="F752" s="38"/>
      <c r="G752" s="39"/>
      <c r="H752" s="39"/>
      <c r="I752" s="39"/>
      <c r="J752" s="39"/>
    </row>
    <row r="753" spans="1:10" ht="15.75" customHeight="1" x14ac:dyDescent="0.25">
      <c r="A753" s="11"/>
      <c r="B753" s="11"/>
      <c r="D753" s="11"/>
      <c r="E753" s="38"/>
      <c r="F753" s="38"/>
      <c r="G753" s="39"/>
      <c r="H753" s="39"/>
      <c r="I753" s="39"/>
      <c r="J753" s="39"/>
    </row>
    <row r="754" spans="1:10" ht="15.75" customHeight="1" x14ac:dyDescent="0.25">
      <c r="A754" s="11"/>
      <c r="B754" s="11"/>
      <c r="D754" s="11"/>
      <c r="E754" s="38"/>
      <c r="F754" s="38"/>
      <c r="G754" s="39"/>
      <c r="H754" s="39"/>
      <c r="I754" s="39"/>
      <c r="J754" s="39"/>
    </row>
    <row r="755" spans="1:10" ht="15.75" customHeight="1" x14ac:dyDescent="0.25">
      <c r="A755" s="11"/>
      <c r="B755" s="11"/>
      <c r="D755" s="11"/>
      <c r="E755" s="38"/>
      <c r="F755" s="38"/>
      <c r="G755" s="39"/>
      <c r="H755" s="39"/>
      <c r="I755" s="39"/>
      <c r="J755" s="39"/>
    </row>
    <row r="756" spans="1:10" ht="15.75" customHeight="1" x14ac:dyDescent="0.25">
      <c r="A756" s="11"/>
      <c r="B756" s="11"/>
      <c r="D756" s="11"/>
      <c r="E756" s="38"/>
      <c r="F756" s="38"/>
      <c r="G756" s="39"/>
      <c r="H756" s="39"/>
      <c r="I756" s="39"/>
      <c r="J756" s="39"/>
    </row>
    <row r="757" spans="1:10" ht="15.75" customHeight="1" x14ac:dyDescent="0.25">
      <c r="A757" s="11"/>
      <c r="B757" s="11"/>
      <c r="D757" s="11"/>
      <c r="E757" s="38"/>
      <c r="F757" s="38"/>
      <c r="G757" s="39"/>
      <c r="H757" s="39"/>
      <c r="I757" s="39"/>
      <c r="J757" s="39"/>
    </row>
    <row r="758" spans="1:10" ht="15.75" customHeight="1" x14ac:dyDescent="0.25">
      <c r="A758" s="11"/>
      <c r="B758" s="11"/>
      <c r="D758" s="11"/>
      <c r="E758" s="38"/>
      <c r="F758" s="38"/>
      <c r="G758" s="39"/>
      <c r="H758" s="39"/>
      <c r="I758" s="39"/>
      <c r="J758" s="39"/>
    </row>
    <row r="759" spans="1:10" ht="15.75" customHeight="1" x14ac:dyDescent="0.25">
      <c r="A759" s="11"/>
      <c r="B759" s="11"/>
      <c r="D759" s="11"/>
      <c r="E759" s="38"/>
      <c r="F759" s="38"/>
      <c r="G759" s="39"/>
      <c r="H759" s="39"/>
      <c r="I759" s="39"/>
      <c r="J759" s="39"/>
    </row>
    <row r="760" spans="1:10" ht="15.75" customHeight="1" x14ac:dyDescent="0.25">
      <c r="A760" s="11"/>
      <c r="B760" s="11"/>
      <c r="D760" s="11"/>
      <c r="E760" s="38"/>
      <c r="F760" s="38"/>
      <c r="G760" s="39"/>
      <c r="H760" s="39"/>
      <c r="I760" s="39"/>
      <c r="J760" s="39"/>
    </row>
    <row r="761" spans="1:10" ht="15.75" customHeight="1" x14ac:dyDescent="0.25">
      <c r="A761" s="11"/>
      <c r="B761" s="11"/>
      <c r="D761" s="11"/>
      <c r="E761" s="38"/>
      <c r="F761" s="38"/>
      <c r="G761" s="39"/>
      <c r="H761" s="39"/>
      <c r="I761" s="39"/>
      <c r="J761" s="39"/>
    </row>
    <row r="762" spans="1:10" ht="15.75" customHeight="1" x14ac:dyDescent="0.25">
      <c r="A762" s="11"/>
      <c r="B762" s="11"/>
      <c r="D762" s="11"/>
      <c r="E762" s="38"/>
      <c r="F762" s="38"/>
      <c r="G762" s="39"/>
      <c r="H762" s="39"/>
      <c r="I762" s="39"/>
      <c r="J762" s="39"/>
    </row>
    <row r="763" spans="1:10" ht="15.75" customHeight="1" x14ac:dyDescent="0.25">
      <c r="A763" s="11"/>
      <c r="B763" s="11"/>
      <c r="D763" s="11"/>
      <c r="E763" s="38"/>
      <c r="F763" s="38"/>
      <c r="G763" s="39"/>
      <c r="H763" s="39"/>
      <c r="I763" s="39"/>
      <c r="J763" s="39"/>
    </row>
    <row r="764" spans="1:10" ht="15.75" customHeight="1" x14ac:dyDescent="0.25">
      <c r="A764" s="11"/>
      <c r="B764" s="11"/>
      <c r="D764" s="11"/>
      <c r="E764" s="38"/>
      <c r="F764" s="38"/>
      <c r="G764" s="39"/>
      <c r="H764" s="39"/>
      <c r="I764" s="39"/>
      <c r="J764" s="39"/>
    </row>
    <row r="765" spans="1:10" ht="15.75" customHeight="1" x14ac:dyDescent="0.25">
      <c r="A765" s="11"/>
      <c r="B765" s="11"/>
      <c r="D765" s="11"/>
      <c r="E765" s="38"/>
      <c r="F765" s="38"/>
      <c r="G765" s="39"/>
      <c r="H765" s="39"/>
      <c r="I765" s="39"/>
      <c r="J765" s="39"/>
    </row>
    <row r="766" spans="1:10" ht="15.75" customHeight="1" x14ac:dyDescent="0.25">
      <c r="A766" s="11"/>
      <c r="B766" s="11"/>
      <c r="D766" s="11"/>
      <c r="E766" s="38"/>
      <c r="F766" s="38"/>
      <c r="G766" s="39"/>
      <c r="H766" s="39"/>
      <c r="I766" s="39"/>
      <c r="J766" s="39"/>
    </row>
    <row r="767" spans="1:10" ht="15.75" customHeight="1" x14ac:dyDescent="0.25">
      <c r="A767" s="11"/>
      <c r="B767" s="11"/>
      <c r="D767" s="11"/>
      <c r="E767" s="38"/>
      <c r="F767" s="38"/>
      <c r="G767" s="39"/>
      <c r="H767" s="39"/>
      <c r="I767" s="39"/>
      <c r="J767" s="39"/>
    </row>
    <row r="768" spans="1:10" ht="15.75" customHeight="1" x14ac:dyDescent="0.25">
      <c r="A768" s="11"/>
      <c r="B768" s="11"/>
      <c r="D768" s="11"/>
      <c r="E768" s="38"/>
      <c r="F768" s="38"/>
      <c r="G768" s="39"/>
      <c r="H768" s="39"/>
      <c r="I768" s="39"/>
      <c r="J768" s="39"/>
    </row>
    <row r="769" spans="1:10" ht="15.75" customHeight="1" x14ac:dyDescent="0.25">
      <c r="A769" s="11"/>
      <c r="B769" s="11"/>
      <c r="D769" s="11"/>
      <c r="E769" s="38"/>
      <c r="F769" s="38"/>
      <c r="G769" s="39"/>
      <c r="H769" s="39"/>
      <c r="I769" s="39"/>
      <c r="J769" s="39"/>
    </row>
    <row r="770" spans="1:10" ht="15.75" customHeight="1" x14ac:dyDescent="0.25">
      <c r="A770" s="11"/>
      <c r="B770" s="11"/>
      <c r="D770" s="11"/>
      <c r="E770" s="38"/>
      <c r="F770" s="38"/>
      <c r="G770" s="39"/>
      <c r="H770" s="39"/>
      <c r="I770" s="39"/>
      <c r="J770" s="39"/>
    </row>
    <row r="771" spans="1:10" ht="15.75" customHeight="1" x14ac:dyDescent="0.25">
      <c r="A771" s="11"/>
      <c r="B771" s="11"/>
      <c r="D771" s="11"/>
      <c r="E771" s="38"/>
      <c r="F771" s="38"/>
      <c r="G771" s="39"/>
      <c r="H771" s="39"/>
      <c r="I771" s="39"/>
      <c r="J771" s="39"/>
    </row>
    <row r="772" spans="1:10" ht="15.75" customHeight="1" x14ac:dyDescent="0.25">
      <c r="A772" s="11"/>
      <c r="B772" s="11"/>
      <c r="D772" s="11"/>
      <c r="E772" s="38"/>
      <c r="F772" s="38"/>
      <c r="G772" s="39"/>
      <c r="H772" s="39"/>
      <c r="I772" s="39"/>
      <c r="J772" s="39"/>
    </row>
    <row r="773" spans="1:10" ht="15.75" customHeight="1" x14ac:dyDescent="0.25">
      <c r="A773" s="11"/>
      <c r="B773" s="11"/>
      <c r="D773" s="11"/>
      <c r="E773" s="38"/>
      <c r="F773" s="38"/>
      <c r="G773" s="39"/>
      <c r="H773" s="39"/>
      <c r="I773" s="39"/>
      <c r="J773" s="39"/>
    </row>
    <row r="774" spans="1:10" ht="15.75" customHeight="1" x14ac:dyDescent="0.25">
      <c r="A774" s="11"/>
      <c r="B774" s="11"/>
      <c r="D774" s="11"/>
      <c r="E774" s="38"/>
      <c r="F774" s="38"/>
      <c r="G774" s="39"/>
      <c r="H774" s="39"/>
      <c r="I774" s="39"/>
      <c r="J774" s="39"/>
    </row>
    <row r="775" spans="1:10" ht="15.75" customHeight="1" x14ac:dyDescent="0.25">
      <c r="A775" s="11"/>
      <c r="B775" s="11"/>
      <c r="D775" s="11"/>
      <c r="E775" s="38"/>
      <c r="F775" s="38"/>
      <c r="G775" s="39"/>
      <c r="H775" s="39"/>
      <c r="I775" s="39"/>
      <c r="J775" s="39"/>
    </row>
    <row r="776" spans="1:10" ht="15.75" customHeight="1" x14ac:dyDescent="0.25">
      <c r="A776" s="11"/>
      <c r="B776" s="11"/>
      <c r="D776" s="11"/>
      <c r="E776" s="38"/>
      <c r="F776" s="38"/>
      <c r="G776" s="39"/>
      <c r="H776" s="39"/>
      <c r="I776" s="39"/>
      <c r="J776" s="39"/>
    </row>
    <row r="777" spans="1:10" ht="15.75" customHeight="1" x14ac:dyDescent="0.25">
      <c r="A777" s="11"/>
      <c r="B777" s="11"/>
      <c r="D777" s="11"/>
      <c r="E777" s="38"/>
      <c r="F777" s="38"/>
      <c r="G777" s="39"/>
      <c r="H777" s="39"/>
      <c r="I777" s="39"/>
      <c r="J777" s="39"/>
    </row>
    <row r="778" spans="1:10" ht="15.75" customHeight="1" x14ac:dyDescent="0.25">
      <c r="A778" s="11"/>
      <c r="B778" s="11"/>
      <c r="D778" s="11"/>
      <c r="E778" s="38"/>
      <c r="F778" s="38"/>
      <c r="G778" s="39"/>
      <c r="H778" s="39"/>
      <c r="I778" s="39"/>
      <c r="J778" s="39"/>
    </row>
    <row r="779" spans="1:10" ht="15.75" customHeight="1" x14ac:dyDescent="0.25">
      <c r="A779" s="11"/>
      <c r="B779" s="11"/>
      <c r="D779" s="11"/>
      <c r="E779" s="38"/>
      <c r="F779" s="38"/>
      <c r="G779" s="39"/>
      <c r="H779" s="39"/>
      <c r="I779" s="39"/>
      <c r="J779" s="39"/>
    </row>
    <row r="780" spans="1:10" ht="15.75" customHeight="1" x14ac:dyDescent="0.25">
      <c r="A780" s="11"/>
      <c r="B780" s="11"/>
      <c r="D780" s="11"/>
      <c r="E780" s="38"/>
      <c r="F780" s="38"/>
      <c r="G780" s="39"/>
      <c r="H780" s="39"/>
      <c r="I780" s="39"/>
      <c r="J780" s="39"/>
    </row>
    <row r="781" spans="1:10" ht="15.75" customHeight="1" x14ac:dyDescent="0.25">
      <c r="A781" s="11"/>
      <c r="B781" s="11"/>
      <c r="D781" s="11"/>
      <c r="E781" s="38"/>
      <c r="F781" s="38"/>
      <c r="G781" s="39"/>
      <c r="H781" s="39"/>
      <c r="I781" s="39"/>
      <c r="J781" s="39"/>
    </row>
    <row r="782" spans="1:10" ht="15.75" customHeight="1" x14ac:dyDescent="0.25">
      <c r="A782" s="11"/>
      <c r="B782" s="11"/>
      <c r="D782" s="11"/>
      <c r="E782" s="38"/>
      <c r="F782" s="38"/>
      <c r="G782" s="39"/>
      <c r="H782" s="39"/>
      <c r="I782" s="39"/>
      <c r="J782" s="39"/>
    </row>
    <row r="783" spans="1:10" ht="15.75" customHeight="1" x14ac:dyDescent="0.25">
      <c r="A783" s="11"/>
      <c r="B783" s="11"/>
      <c r="D783" s="11"/>
      <c r="E783" s="38"/>
      <c r="F783" s="38"/>
      <c r="G783" s="39"/>
      <c r="H783" s="39"/>
      <c r="I783" s="39"/>
      <c r="J783" s="39"/>
    </row>
    <row r="784" spans="1:10" ht="15.75" customHeight="1" x14ac:dyDescent="0.25">
      <c r="A784" s="11"/>
      <c r="B784" s="11"/>
      <c r="D784" s="11"/>
      <c r="E784" s="38"/>
      <c r="F784" s="38"/>
      <c r="G784" s="39"/>
      <c r="H784" s="39"/>
      <c r="I784" s="39"/>
      <c r="J784" s="39"/>
    </row>
    <row r="785" spans="1:10" ht="15.75" customHeight="1" x14ac:dyDescent="0.25">
      <c r="A785" s="11"/>
      <c r="B785" s="11"/>
      <c r="D785" s="11"/>
      <c r="E785" s="38"/>
      <c r="F785" s="38"/>
      <c r="G785" s="39"/>
      <c r="H785" s="39"/>
      <c r="I785" s="39"/>
      <c r="J785" s="39"/>
    </row>
    <row r="786" spans="1:10" ht="15.75" customHeight="1" x14ac:dyDescent="0.25">
      <c r="A786" s="11"/>
      <c r="B786" s="11"/>
      <c r="D786" s="11"/>
      <c r="E786" s="38"/>
      <c r="F786" s="38"/>
      <c r="G786" s="39"/>
      <c r="H786" s="39"/>
      <c r="I786" s="39"/>
      <c r="J786" s="39"/>
    </row>
    <row r="787" spans="1:10" ht="15.75" customHeight="1" x14ac:dyDescent="0.25">
      <c r="A787" s="11"/>
      <c r="B787" s="11"/>
      <c r="D787" s="11"/>
      <c r="E787" s="38"/>
      <c r="F787" s="38"/>
      <c r="G787" s="39"/>
      <c r="H787" s="39"/>
      <c r="I787" s="39"/>
      <c r="J787" s="39"/>
    </row>
    <row r="788" spans="1:10" ht="15.75" customHeight="1" x14ac:dyDescent="0.25">
      <c r="A788" s="11"/>
      <c r="B788" s="11"/>
      <c r="D788" s="11"/>
      <c r="E788" s="38"/>
      <c r="F788" s="38"/>
      <c r="G788" s="39"/>
      <c r="H788" s="39"/>
      <c r="I788" s="39"/>
      <c r="J788" s="39"/>
    </row>
    <row r="789" spans="1:10" ht="15.75" customHeight="1" x14ac:dyDescent="0.25">
      <c r="A789" s="11"/>
      <c r="B789" s="11"/>
      <c r="D789" s="11"/>
      <c r="E789" s="38"/>
      <c r="F789" s="38"/>
      <c r="G789" s="39"/>
      <c r="H789" s="39"/>
      <c r="I789" s="39"/>
      <c r="J789" s="39"/>
    </row>
    <row r="790" spans="1:10" ht="15.75" customHeight="1" x14ac:dyDescent="0.25">
      <c r="A790" s="11"/>
      <c r="B790" s="11"/>
      <c r="D790" s="11"/>
      <c r="E790" s="38"/>
      <c r="F790" s="38"/>
      <c r="G790" s="39"/>
      <c r="H790" s="39"/>
      <c r="I790" s="39"/>
      <c r="J790" s="39"/>
    </row>
    <row r="791" spans="1:10" ht="15.75" customHeight="1" x14ac:dyDescent="0.25">
      <c r="A791" s="11"/>
      <c r="B791" s="11"/>
      <c r="D791" s="11"/>
      <c r="E791" s="38"/>
      <c r="F791" s="38"/>
      <c r="G791" s="39"/>
      <c r="H791" s="39"/>
      <c r="I791" s="39"/>
      <c r="J791" s="39"/>
    </row>
    <row r="792" spans="1:10" ht="15.75" customHeight="1" x14ac:dyDescent="0.25">
      <c r="A792" s="11"/>
      <c r="B792" s="11"/>
      <c r="D792" s="11"/>
      <c r="E792" s="38"/>
      <c r="F792" s="38"/>
      <c r="G792" s="39"/>
      <c r="H792" s="39"/>
      <c r="I792" s="39"/>
      <c r="J792" s="39"/>
    </row>
    <row r="793" spans="1:10" ht="15.75" customHeight="1" x14ac:dyDescent="0.25">
      <c r="A793" s="11"/>
      <c r="B793" s="11"/>
      <c r="D793" s="11"/>
      <c r="E793" s="38"/>
      <c r="F793" s="38"/>
      <c r="G793" s="39"/>
      <c r="H793" s="39"/>
      <c r="I793" s="39"/>
      <c r="J793" s="39"/>
    </row>
    <row r="794" spans="1:10" ht="15.75" customHeight="1" x14ac:dyDescent="0.25">
      <c r="A794" s="11"/>
      <c r="B794" s="11"/>
      <c r="D794" s="11"/>
      <c r="E794" s="38"/>
      <c r="F794" s="38"/>
      <c r="G794" s="39"/>
      <c r="H794" s="39"/>
      <c r="I794" s="39"/>
      <c r="J794" s="39"/>
    </row>
    <row r="795" spans="1:10" ht="15.75" customHeight="1" x14ac:dyDescent="0.25">
      <c r="A795" s="11"/>
      <c r="B795" s="11"/>
      <c r="D795" s="11"/>
      <c r="E795" s="38"/>
      <c r="F795" s="38"/>
      <c r="G795" s="39"/>
      <c r="H795" s="39"/>
      <c r="I795" s="39"/>
      <c r="J795" s="39"/>
    </row>
    <row r="796" spans="1:10" ht="15.75" customHeight="1" x14ac:dyDescent="0.25">
      <c r="A796" s="11"/>
      <c r="B796" s="11"/>
      <c r="D796" s="11"/>
      <c r="E796" s="38"/>
      <c r="F796" s="38"/>
      <c r="G796" s="39"/>
      <c r="H796" s="39"/>
      <c r="I796" s="39"/>
      <c r="J796" s="39"/>
    </row>
    <row r="797" spans="1:10" ht="15.75" customHeight="1" x14ac:dyDescent="0.25">
      <c r="A797" s="11"/>
      <c r="B797" s="11"/>
      <c r="D797" s="11"/>
      <c r="E797" s="38"/>
      <c r="F797" s="38"/>
      <c r="G797" s="39"/>
      <c r="H797" s="39"/>
      <c r="I797" s="39"/>
      <c r="J797" s="39"/>
    </row>
    <row r="798" spans="1:10" ht="15.75" customHeight="1" x14ac:dyDescent="0.25">
      <c r="A798" s="11"/>
      <c r="B798" s="11"/>
      <c r="D798" s="11"/>
      <c r="E798" s="38"/>
      <c r="F798" s="38"/>
      <c r="G798" s="39"/>
      <c r="H798" s="39"/>
      <c r="I798" s="39"/>
      <c r="J798" s="39"/>
    </row>
    <row r="799" spans="1:10" ht="15.75" customHeight="1" x14ac:dyDescent="0.25">
      <c r="A799" s="11"/>
      <c r="B799" s="11"/>
      <c r="D799" s="11"/>
      <c r="E799" s="38"/>
      <c r="F799" s="38"/>
      <c r="G799" s="39"/>
      <c r="H799" s="39"/>
      <c r="I799" s="39"/>
      <c r="J799" s="39"/>
    </row>
    <row r="800" spans="1:10" ht="15.75" customHeight="1" x14ac:dyDescent="0.25">
      <c r="A800" s="11"/>
      <c r="B800" s="11"/>
      <c r="D800" s="11"/>
      <c r="E800" s="38"/>
      <c r="F800" s="38"/>
      <c r="G800" s="39"/>
      <c r="H800" s="39"/>
      <c r="I800" s="39"/>
      <c r="J800" s="39"/>
    </row>
    <row r="801" spans="1:10" ht="15.75" customHeight="1" x14ac:dyDescent="0.25">
      <c r="A801" s="11"/>
      <c r="B801" s="11"/>
      <c r="D801" s="11"/>
      <c r="E801" s="38"/>
      <c r="F801" s="38"/>
      <c r="G801" s="39"/>
      <c r="H801" s="39"/>
      <c r="I801" s="39"/>
      <c r="J801" s="39"/>
    </row>
    <row r="802" spans="1:10" ht="15.75" customHeight="1" x14ac:dyDescent="0.25">
      <c r="A802" s="11"/>
      <c r="B802" s="11"/>
      <c r="D802" s="11"/>
      <c r="E802" s="38"/>
      <c r="F802" s="38"/>
      <c r="G802" s="39"/>
      <c r="H802" s="39"/>
      <c r="I802" s="39"/>
      <c r="J802" s="39"/>
    </row>
    <row r="803" spans="1:10" ht="15.75" customHeight="1" x14ac:dyDescent="0.25">
      <c r="A803" s="11"/>
      <c r="B803" s="11"/>
      <c r="D803" s="11"/>
      <c r="E803" s="38"/>
      <c r="F803" s="38"/>
      <c r="G803" s="39"/>
      <c r="H803" s="39"/>
      <c r="I803" s="39"/>
      <c r="J803" s="39"/>
    </row>
    <row r="804" spans="1:10" ht="15.75" customHeight="1" x14ac:dyDescent="0.25">
      <c r="A804" s="11"/>
      <c r="B804" s="11"/>
      <c r="D804" s="11"/>
      <c r="E804" s="38"/>
      <c r="F804" s="38"/>
      <c r="G804" s="39"/>
      <c r="H804" s="39"/>
      <c r="I804" s="39"/>
      <c r="J804" s="39"/>
    </row>
    <row r="805" spans="1:10" ht="15.75" customHeight="1" x14ac:dyDescent="0.25">
      <c r="A805" s="11"/>
      <c r="B805" s="11"/>
      <c r="D805" s="11"/>
      <c r="E805" s="38"/>
      <c r="F805" s="38"/>
      <c r="G805" s="39"/>
      <c r="H805" s="39"/>
      <c r="I805" s="39"/>
      <c r="J805" s="39"/>
    </row>
    <row r="806" spans="1:10" ht="15.75" customHeight="1" x14ac:dyDescent="0.25">
      <c r="A806" s="11"/>
      <c r="B806" s="11"/>
      <c r="D806" s="11"/>
      <c r="E806" s="38"/>
      <c r="F806" s="38"/>
      <c r="G806" s="39"/>
      <c r="H806" s="39"/>
      <c r="I806" s="39"/>
      <c r="J806" s="39"/>
    </row>
    <row r="807" spans="1:10" ht="15.75" customHeight="1" x14ac:dyDescent="0.25">
      <c r="A807" s="11"/>
      <c r="B807" s="11"/>
      <c r="D807" s="11"/>
      <c r="E807" s="38"/>
      <c r="F807" s="38"/>
      <c r="G807" s="39"/>
      <c r="H807" s="39"/>
      <c r="I807" s="39"/>
      <c r="J807" s="39"/>
    </row>
    <row r="808" spans="1:10" ht="15.75" customHeight="1" x14ac:dyDescent="0.25">
      <c r="A808" s="11"/>
      <c r="B808" s="11"/>
      <c r="D808" s="11"/>
      <c r="E808" s="38"/>
      <c r="F808" s="38"/>
      <c r="G808" s="39"/>
      <c r="H808" s="39"/>
      <c r="I808" s="39"/>
      <c r="J808" s="39"/>
    </row>
    <row r="809" spans="1:10" ht="15.75" customHeight="1" x14ac:dyDescent="0.25">
      <c r="A809" s="11"/>
      <c r="B809" s="11"/>
      <c r="D809" s="11"/>
      <c r="E809" s="38"/>
      <c r="F809" s="38"/>
      <c r="G809" s="39"/>
      <c r="H809" s="39"/>
      <c r="I809" s="39"/>
      <c r="J809" s="39"/>
    </row>
    <row r="810" spans="1:10" ht="15.75" customHeight="1" x14ac:dyDescent="0.25">
      <c r="A810" s="11"/>
      <c r="B810" s="11"/>
      <c r="D810" s="11"/>
      <c r="E810" s="38"/>
      <c r="F810" s="38"/>
      <c r="G810" s="39"/>
      <c r="H810" s="39"/>
      <c r="I810" s="39"/>
      <c r="J810" s="39"/>
    </row>
    <row r="811" spans="1:10" ht="15.75" customHeight="1" x14ac:dyDescent="0.25">
      <c r="A811" s="11"/>
      <c r="B811" s="11"/>
      <c r="D811" s="11"/>
      <c r="E811" s="38"/>
      <c r="F811" s="38"/>
      <c r="G811" s="39"/>
      <c r="H811" s="39"/>
      <c r="I811" s="39"/>
      <c r="J811" s="39"/>
    </row>
    <row r="812" spans="1:10" ht="15.75" customHeight="1" x14ac:dyDescent="0.25">
      <c r="A812" s="11"/>
      <c r="B812" s="11"/>
      <c r="D812" s="11"/>
      <c r="E812" s="38"/>
      <c r="F812" s="38"/>
      <c r="G812" s="39"/>
      <c r="H812" s="39"/>
      <c r="I812" s="39"/>
      <c r="J812" s="39"/>
    </row>
    <row r="813" spans="1:10" ht="15.75" customHeight="1" x14ac:dyDescent="0.25">
      <c r="A813" s="11"/>
      <c r="B813" s="11"/>
      <c r="D813" s="11"/>
      <c r="E813" s="38"/>
      <c r="F813" s="38"/>
      <c r="G813" s="39"/>
      <c r="H813" s="39"/>
      <c r="I813" s="39"/>
      <c r="J813" s="39"/>
    </row>
    <row r="814" spans="1:10" ht="15.75" customHeight="1" x14ac:dyDescent="0.25">
      <c r="A814" s="11"/>
      <c r="B814" s="11"/>
      <c r="D814" s="11"/>
      <c r="E814" s="38"/>
      <c r="F814" s="38"/>
      <c r="G814" s="39"/>
      <c r="H814" s="39"/>
      <c r="I814" s="39"/>
      <c r="J814" s="39"/>
    </row>
    <row r="815" spans="1:10" ht="15.75" customHeight="1" x14ac:dyDescent="0.25">
      <c r="A815" s="11"/>
      <c r="B815" s="11"/>
      <c r="D815" s="11"/>
      <c r="E815" s="38"/>
      <c r="F815" s="38"/>
      <c r="G815" s="39"/>
      <c r="H815" s="39"/>
      <c r="I815" s="39"/>
      <c r="J815" s="39"/>
    </row>
    <row r="816" spans="1:10" ht="15.75" customHeight="1" x14ac:dyDescent="0.25">
      <c r="A816" s="11"/>
      <c r="B816" s="11"/>
      <c r="D816" s="11"/>
      <c r="E816" s="38"/>
      <c r="F816" s="38"/>
      <c r="G816" s="39"/>
      <c r="H816" s="39"/>
      <c r="I816" s="39"/>
      <c r="J816" s="39"/>
    </row>
    <row r="817" spans="1:10" ht="15.75" customHeight="1" x14ac:dyDescent="0.25">
      <c r="A817" s="11"/>
      <c r="B817" s="11"/>
      <c r="D817" s="11"/>
      <c r="E817" s="38"/>
      <c r="F817" s="38"/>
      <c r="G817" s="39"/>
      <c r="H817" s="39"/>
      <c r="I817" s="39"/>
      <c r="J817" s="39"/>
    </row>
    <row r="818" spans="1:10" ht="15.75" customHeight="1" x14ac:dyDescent="0.25">
      <c r="A818" s="11"/>
      <c r="B818" s="11"/>
      <c r="D818" s="11"/>
      <c r="E818" s="38"/>
      <c r="F818" s="38"/>
      <c r="G818" s="39"/>
      <c r="H818" s="39"/>
      <c r="I818" s="39"/>
      <c r="J818" s="39"/>
    </row>
    <row r="819" spans="1:10" ht="15.75" customHeight="1" x14ac:dyDescent="0.25">
      <c r="A819" s="11"/>
      <c r="B819" s="11"/>
      <c r="D819" s="11"/>
      <c r="E819" s="38"/>
      <c r="F819" s="38"/>
      <c r="G819" s="39"/>
      <c r="H819" s="39"/>
      <c r="I819" s="39"/>
      <c r="J819" s="39"/>
    </row>
    <row r="820" spans="1:10" ht="15.75" customHeight="1" x14ac:dyDescent="0.25">
      <c r="A820" s="11"/>
      <c r="B820" s="11"/>
      <c r="D820" s="11"/>
      <c r="E820" s="38"/>
      <c r="F820" s="38"/>
      <c r="G820" s="39"/>
      <c r="H820" s="39"/>
      <c r="I820" s="39"/>
      <c r="J820" s="39"/>
    </row>
    <row r="821" spans="1:10" ht="15.75" customHeight="1" x14ac:dyDescent="0.25">
      <c r="A821" s="11"/>
      <c r="B821" s="11"/>
      <c r="D821" s="11"/>
      <c r="E821" s="38"/>
      <c r="F821" s="38"/>
      <c r="G821" s="39"/>
      <c r="H821" s="39"/>
      <c r="I821" s="39"/>
      <c r="J821" s="39"/>
    </row>
    <row r="822" spans="1:10" ht="15.75" customHeight="1" x14ac:dyDescent="0.25">
      <c r="A822" s="11"/>
      <c r="B822" s="11"/>
      <c r="D822" s="11"/>
      <c r="E822" s="38"/>
      <c r="F822" s="38"/>
      <c r="G822" s="39"/>
      <c r="H822" s="39"/>
      <c r="I822" s="39"/>
      <c r="J822" s="39"/>
    </row>
    <row r="823" spans="1:10" ht="15.75" customHeight="1" x14ac:dyDescent="0.25">
      <c r="A823" s="11"/>
      <c r="B823" s="11"/>
      <c r="D823" s="11"/>
      <c r="E823" s="38"/>
      <c r="F823" s="38"/>
      <c r="G823" s="39"/>
      <c r="H823" s="39"/>
      <c r="I823" s="39"/>
      <c r="J823" s="39"/>
    </row>
    <row r="824" spans="1:10" ht="15.75" customHeight="1" x14ac:dyDescent="0.25">
      <c r="A824" s="11"/>
      <c r="B824" s="11"/>
      <c r="D824" s="11"/>
      <c r="E824" s="38"/>
      <c r="F824" s="38"/>
      <c r="G824" s="39"/>
      <c r="H824" s="39"/>
      <c r="I824" s="39"/>
      <c r="J824" s="39"/>
    </row>
    <row r="825" spans="1:10" ht="15.75" customHeight="1" x14ac:dyDescent="0.25">
      <c r="A825" s="11"/>
      <c r="B825" s="11"/>
      <c r="D825" s="11"/>
      <c r="E825" s="38"/>
      <c r="F825" s="38"/>
      <c r="G825" s="39"/>
      <c r="H825" s="39"/>
      <c r="I825" s="39"/>
      <c r="J825" s="39"/>
    </row>
    <row r="826" spans="1:10" ht="15.75" customHeight="1" x14ac:dyDescent="0.25">
      <c r="A826" s="11"/>
      <c r="B826" s="11"/>
      <c r="D826" s="11"/>
      <c r="E826" s="38"/>
      <c r="F826" s="38"/>
      <c r="G826" s="39"/>
      <c r="H826" s="39"/>
      <c r="I826" s="39"/>
      <c r="J826" s="39"/>
    </row>
    <row r="827" spans="1:10" ht="15.75" customHeight="1" x14ac:dyDescent="0.25">
      <c r="A827" s="11"/>
      <c r="B827" s="11"/>
      <c r="D827" s="11"/>
      <c r="E827" s="38"/>
      <c r="F827" s="38"/>
      <c r="G827" s="39"/>
      <c r="H827" s="39"/>
      <c r="I827" s="39"/>
      <c r="J827" s="39"/>
    </row>
    <row r="828" spans="1:10" ht="15.75" customHeight="1" x14ac:dyDescent="0.25">
      <c r="A828" s="11"/>
      <c r="B828" s="11"/>
      <c r="D828" s="11"/>
      <c r="E828" s="38"/>
      <c r="F828" s="38"/>
      <c r="G828" s="39"/>
      <c r="H828" s="39"/>
      <c r="I828" s="39"/>
      <c r="J828" s="39"/>
    </row>
    <row r="829" spans="1:10" ht="15.75" customHeight="1" x14ac:dyDescent="0.25">
      <c r="A829" s="11"/>
      <c r="B829" s="11"/>
      <c r="D829" s="11"/>
      <c r="E829" s="38"/>
      <c r="F829" s="38"/>
      <c r="G829" s="39"/>
      <c r="H829" s="39"/>
      <c r="I829" s="39"/>
      <c r="J829" s="39"/>
    </row>
    <row r="830" spans="1:10" ht="15.75" customHeight="1" x14ac:dyDescent="0.25">
      <c r="A830" s="11"/>
      <c r="B830" s="11"/>
      <c r="D830" s="11"/>
      <c r="E830" s="38"/>
      <c r="F830" s="38"/>
      <c r="G830" s="39"/>
      <c r="H830" s="39"/>
      <c r="I830" s="39"/>
      <c r="J830" s="39"/>
    </row>
    <row r="831" spans="1:10" ht="15.75" customHeight="1" x14ac:dyDescent="0.25">
      <c r="A831" s="11"/>
      <c r="B831" s="11"/>
      <c r="D831" s="11"/>
      <c r="E831" s="38"/>
      <c r="F831" s="38"/>
      <c r="G831" s="39"/>
      <c r="H831" s="39"/>
      <c r="I831" s="39"/>
      <c r="J831" s="39"/>
    </row>
    <row r="832" spans="1:10" ht="15.75" customHeight="1" x14ac:dyDescent="0.25">
      <c r="A832" s="11"/>
      <c r="B832" s="11"/>
      <c r="D832" s="11"/>
      <c r="E832" s="38"/>
      <c r="F832" s="38"/>
      <c r="G832" s="39"/>
      <c r="H832" s="39"/>
      <c r="I832" s="39"/>
      <c r="J832" s="39"/>
    </row>
    <row r="833" spans="1:10" ht="15.75" customHeight="1" x14ac:dyDescent="0.25">
      <c r="A833" s="11"/>
      <c r="B833" s="11"/>
      <c r="D833" s="11"/>
      <c r="E833" s="38"/>
      <c r="F833" s="38"/>
      <c r="G833" s="39"/>
      <c r="H833" s="39"/>
      <c r="I833" s="39"/>
      <c r="J833" s="39"/>
    </row>
    <row r="834" spans="1:10" ht="15.75" customHeight="1" x14ac:dyDescent="0.25">
      <c r="A834" s="11"/>
      <c r="B834" s="11"/>
      <c r="D834" s="11"/>
      <c r="E834" s="38"/>
      <c r="F834" s="38"/>
      <c r="G834" s="39"/>
      <c r="H834" s="39"/>
      <c r="I834" s="39"/>
      <c r="J834" s="39"/>
    </row>
    <row r="835" spans="1:10" ht="15.75" customHeight="1" x14ac:dyDescent="0.25">
      <c r="A835" s="11"/>
      <c r="B835" s="11"/>
      <c r="D835" s="11"/>
      <c r="E835" s="38"/>
      <c r="F835" s="38"/>
      <c r="G835" s="39"/>
      <c r="H835" s="39"/>
      <c r="I835" s="39"/>
      <c r="J835" s="39"/>
    </row>
    <row r="836" spans="1:10" ht="15.75" customHeight="1" x14ac:dyDescent="0.25">
      <c r="A836" s="11"/>
      <c r="B836" s="11"/>
      <c r="D836" s="11"/>
      <c r="E836" s="38"/>
      <c r="F836" s="38"/>
      <c r="G836" s="39"/>
      <c r="H836" s="39"/>
      <c r="I836" s="39"/>
      <c r="J836" s="39"/>
    </row>
    <row r="837" spans="1:10" ht="15.75" customHeight="1" x14ac:dyDescent="0.25">
      <c r="A837" s="11"/>
      <c r="B837" s="11"/>
      <c r="D837" s="11"/>
      <c r="E837" s="38"/>
      <c r="F837" s="38"/>
      <c r="G837" s="39"/>
      <c r="H837" s="39"/>
      <c r="I837" s="39"/>
      <c r="J837" s="39"/>
    </row>
    <row r="838" spans="1:10" ht="15.75" customHeight="1" x14ac:dyDescent="0.25">
      <c r="A838" s="11"/>
      <c r="B838" s="11"/>
      <c r="D838" s="11"/>
      <c r="E838" s="38"/>
      <c r="F838" s="38"/>
      <c r="G838" s="39"/>
      <c r="H838" s="39"/>
      <c r="I838" s="39"/>
      <c r="J838" s="39"/>
    </row>
    <row r="839" spans="1:10" ht="15.75" customHeight="1" x14ac:dyDescent="0.25">
      <c r="A839" s="11"/>
      <c r="B839" s="11"/>
      <c r="D839" s="11"/>
      <c r="E839" s="38"/>
      <c r="F839" s="38"/>
      <c r="G839" s="39"/>
      <c r="H839" s="39"/>
      <c r="I839" s="39"/>
      <c r="J839" s="39"/>
    </row>
    <row r="840" spans="1:10" ht="15.75" customHeight="1" x14ac:dyDescent="0.25">
      <c r="A840" s="11"/>
      <c r="B840" s="11"/>
      <c r="D840" s="11"/>
      <c r="E840" s="38"/>
      <c r="F840" s="38"/>
      <c r="G840" s="39"/>
      <c r="H840" s="39"/>
      <c r="I840" s="39"/>
      <c r="J840" s="39"/>
    </row>
    <row r="841" spans="1:10" ht="15.75" customHeight="1" x14ac:dyDescent="0.25">
      <c r="A841" s="11"/>
      <c r="B841" s="11"/>
      <c r="D841" s="11"/>
      <c r="E841" s="38"/>
      <c r="F841" s="38"/>
      <c r="G841" s="39"/>
      <c r="H841" s="39"/>
      <c r="I841" s="39"/>
      <c r="J841" s="39"/>
    </row>
    <row r="842" spans="1:10" ht="15.75" customHeight="1" x14ac:dyDescent="0.25">
      <c r="A842" s="11"/>
      <c r="B842" s="11"/>
      <c r="D842" s="11"/>
      <c r="E842" s="38"/>
      <c r="F842" s="38"/>
      <c r="G842" s="39"/>
      <c r="H842" s="39"/>
      <c r="I842" s="39"/>
      <c r="J842" s="39"/>
    </row>
    <row r="843" spans="1:10" ht="15.75" customHeight="1" x14ac:dyDescent="0.25">
      <c r="A843" s="11"/>
      <c r="B843" s="11"/>
      <c r="D843" s="11"/>
      <c r="E843" s="38"/>
      <c r="F843" s="38"/>
      <c r="G843" s="39"/>
      <c r="H843" s="39"/>
      <c r="I843" s="39"/>
      <c r="J843" s="39"/>
    </row>
    <row r="844" spans="1:10" ht="15.75" customHeight="1" x14ac:dyDescent="0.25">
      <c r="A844" s="11"/>
      <c r="B844" s="11"/>
      <c r="D844" s="11"/>
      <c r="E844" s="38"/>
      <c r="F844" s="38"/>
      <c r="G844" s="39"/>
      <c r="H844" s="39"/>
      <c r="I844" s="39"/>
      <c r="J844" s="39"/>
    </row>
    <row r="845" spans="1:10" ht="15.75" customHeight="1" x14ac:dyDescent="0.25">
      <c r="A845" s="11"/>
      <c r="B845" s="11"/>
      <c r="D845" s="11"/>
      <c r="E845" s="38"/>
      <c r="F845" s="38"/>
      <c r="G845" s="39"/>
      <c r="H845" s="39"/>
      <c r="I845" s="39"/>
      <c r="J845" s="39"/>
    </row>
    <row r="846" spans="1:10" ht="15.75" customHeight="1" x14ac:dyDescent="0.25">
      <c r="A846" s="11"/>
      <c r="B846" s="11"/>
      <c r="D846" s="11"/>
      <c r="E846" s="38"/>
      <c r="F846" s="38"/>
      <c r="G846" s="39"/>
      <c r="H846" s="39"/>
      <c r="I846" s="39"/>
      <c r="J846" s="39"/>
    </row>
    <row r="847" spans="1:10" ht="15.75" customHeight="1" x14ac:dyDescent="0.25">
      <c r="A847" s="11"/>
      <c r="B847" s="11"/>
      <c r="D847" s="11"/>
      <c r="E847" s="38"/>
      <c r="F847" s="38"/>
      <c r="G847" s="39"/>
      <c r="H847" s="39"/>
      <c r="I847" s="39"/>
      <c r="J847" s="39"/>
    </row>
    <row r="848" spans="1:10" ht="15.75" customHeight="1" x14ac:dyDescent="0.25">
      <c r="A848" s="11"/>
      <c r="B848" s="11"/>
      <c r="D848" s="11"/>
      <c r="E848" s="38"/>
      <c r="F848" s="38"/>
      <c r="G848" s="39"/>
      <c r="H848" s="39"/>
      <c r="I848" s="39"/>
      <c r="J848" s="39"/>
    </row>
    <row r="849" spans="1:10" ht="15.75" customHeight="1" x14ac:dyDescent="0.25">
      <c r="A849" s="11"/>
      <c r="B849" s="11"/>
      <c r="D849" s="11"/>
      <c r="E849" s="38"/>
      <c r="F849" s="38"/>
      <c r="G849" s="39"/>
      <c r="H849" s="39"/>
      <c r="I849" s="39"/>
      <c r="J849" s="39"/>
    </row>
    <row r="850" spans="1:10" ht="15.75" customHeight="1" x14ac:dyDescent="0.25">
      <c r="A850" s="11"/>
      <c r="B850" s="11"/>
      <c r="D850" s="11"/>
      <c r="E850" s="38"/>
      <c r="F850" s="38"/>
      <c r="G850" s="39"/>
      <c r="H850" s="39"/>
      <c r="I850" s="39"/>
      <c r="J850" s="39"/>
    </row>
    <row r="851" spans="1:10" ht="15.75" customHeight="1" x14ac:dyDescent="0.25">
      <c r="A851" s="11"/>
      <c r="B851" s="11"/>
      <c r="D851" s="11"/>
      <c r="E851" s="38"/>
      <c r="F851" s="38"/>
      <c r="G851" s="39"/>
      <c r="H851" s="39"/>
      <c r="I851" s="39"/>
      <c r="J851" s="39"/>
    </row>
    <row r="852" spans="1:10" ht="15.75" customHeight="1" x14ac:dyDescent="0.25">
      <c r="A852" s="11"/>
      <c r="B852" s="11"/>
      <c r="D852" s="11"/>
      <c r="E852" s="38"/>
      <c r="F852" s="38"/>
      <c r="G852" s="39"/>
      <c r="H852" s="39"/>
      <c r="I852" s="39"/>
      <c r="J852" s="39"/>
    </row>
    <row r="853" spans="1:10" ht="15.75" customHeight="1" x14ac:dyDescent="0.25">
      <c r="A853" s="11"/>
      <c r="B853" s="11"/>
      <c r="D853" s="11"/>
      <c r="E853" s="38"/>
      <c r="F853" s="38"/>
      <c r="G853" s="39"/>
      <c r="H853" s="39"/>
      <c r="I853" s="39"/>
      <c r="J853" s="39"/>
    </row>
    <row r="854" spans="1:10" ht="15.75" customHeight="1" x14ac:dyDescent="0.25">
      <c r="A854" s="11"/>
      <c r="B854" s="11"/>
      <c r="D854" s="11"/>
      <c r="E854" s="38"/>
      <c r="F854" s="38"/>
      <c r="G854" s="39"/>
      <c r="H854" s="39"/>
      <c r="I854" s="39"/>
      <c r="J854" s="39"/>
    </row>
    <row r="855" spans="1:10" ht="15.75" customHeight="1" x14ac:dyDescent="0.25">
      <c r="A855" s="11"/>
      <c r="B855" s="11"/>
      <c r="D855" s="11"/>
      <c r="E855" s="38"/>
      <c r="F855" s="38"/>
      <c r="G855" s="39"/>
      <c r="H855" s="39"/>
      <c r="I855" s="39"/>
      <c r="J855" s="39"/>
    </row>
    <row r="856" spans="1:10" ht="15.75" customHeight="1" x14ac:dyDescent="0.25">
      <c r="A856" s="11"/>
      <c r="B856" s="11"/>
      <c r="D856" s="11"/>
      <c r="E856" s="38"/>
      <c r="F856" s="38"/>
      <c r="G856" s="39"/>
      <c r="H856" s="39"/>
      <c r="I856" s="39"/>
      <c r="J856" s="39"/>
    </row>
    <row r="857" spans="1:10" ht="15.75" customHeight="1" x14ac:dyDescent="0.25">
      <c r="A857" s="11"/>
      <c r="B857" s="11"/>
      <c r="D857" s="11"/>
      <c r="E857" s="38"/>
      <c r="F857" s="38"/>
      <c r="G857" s="39"/>
      <c r="H857" s="39"/>
      <c r="I857" s="39"/>
      <c r="J857" s="39"/>
    </row>
    <row r="858" spans="1:10" ht="15.75" customHeight="1" x14ac:dyDescent="0.25">
      <c r="A858" s="11"/>
      <c r="B858" s="11"/>
      <c r="D858" s="11"/>
      <c r="E858" s="38"/>
      <c r="F858" s="38"/>
      <c r="G858" s="39"/>
      <c r="H858" s="39"/>
      <c r="I858" s="39"/>
      <c r="J858" s="39"/>
    </row>
    <row r="859" spans="1:10" ht="15.75" customHeight="1" x14ac:dyDescent="0.25">
      <c r="A859" s="11"/>
      <c r="B859" s="11"/>
      <c r="D859" s="11"/>
      <c r="E859" s="38"/>
      <c r="F859" s="38"/>
      <c r="G859" s="39"/>
      <c r="H859" s="39"/>
      <c r="I859" s="39"/>
      <c r="J859" s="39"/>
    </row>
    <row r="860" spans="1:10" ht="15.75" customHeight="1" x14ac:dyDescent="0.25">
      <c r="A860" s="11"/>
      <c r="B860" s="11"/>
      <c r="D860" s="11"/>
      <c r="E860" s="38"/>
      <c r="F860" s="38"/>
      <c r="G860" s="39"/>
      <c r="H860" s="39"/>
      <c r="I860" s="39"/>
      <c r="J860" s="39"/>
    </row>
    <row r="861" spans="1:10" ht="15.75" customHeight="1" x14ac:dyDescent="0.25">
      <c r="A861" s="11"/>
      <c r="B861" s="11"/>
      <c r="D861" s="11"/>
      <c r="E861" s="38"/>
      <c r="F861" s="38"/>
      <c r="G861" s="39"/>
      <c r="H861" s="39"/>
      <c r="I861" s="39"/>
      <c r="J861" s="39"/>
    </row>
    <row r="862" spans="1:10" ht="15.75" customHeight="1" x14ac:dyDescent="0.25">
      <c r="A862" s="11"/>
      <c r="B862" s="11"/>
      <c r="D862" s="11"/>
      <c r="E862" s="38"/>
      <c r="F862" s="38"/>
      <c r="G862" s="39"/>
      <c r="H862" s="39"/>
      <c r="I862" s="39"/>
      <c r="J862" s="39"/>
    </row>
    <row r="863" spans="1:10" ht="15.75" customHeight="1" x14ac:dyDescent="0.25">
      <c r="A863" s="11"/>
      <c r="B863" s="11"/>
      <c r="D863" s="11"/>
      <c r="E863" s="38"/>
      <c r="F863" s="38"/>
      <c r="G863" s="39"/>
      <c r="H863" s="39"/>
      <c r="I863" s="39"/>
      <c r="J863" s="39"/>
    </row>
    <row r="864" spans="1:10" ht="15.75" customHeight="1" x14ac:dyDescent="0.25">
      <c r="A864" s="11"/>
      <c r="B864" s="11"/>
      <c r="D864" s="11"/>
      <c r="E864" s="38"/>
      <c r="F864" s="38"/>
      <c r="G864" s="39"/>
      <c r="H864" s="39"/>
      <c r="I864" s="39"/>
      <c r="J864" s="39"/>
    </row>
    <row r="865" spans="1:10" ht="15.75" customHeight="1" x14ac:dyDescent="0.25">
      <c r="A865" s="11"/>
      <c r="B865" s="11"/>
      <c r="D865" s="11"/>
      <c r="E865" s="38"/>
      <c r="F865" s="38"/>
      <c r="G865" s="39"/>
      <c r="H865" s="39"/>
      <c r="I865" s="39"/>
      <c r="J865" s="39"/>
    </row>
    <row r="866" spans="1:10" ht="15.75" customHeight="1" x14ac:dyDescent="0.25">
      <c r="A866" s="11"/>
      <c r="B866" s="11"/>
      <c r="D866" s="11"/>
      <c r="E866" s="38"/>
      <c r="F866" s="38"/>
      <c r="G866" s="39"/>
      <c r="H866" s="39"/>
      <c r="I866" s="39"/>
      <c r="J866" s="39"/>
    </row>
    <row r="867" spans="1:10" ht="15.75" customHeight="1" x14ac:dyDescent="0.25">
      <c r="A867" s="11"/>
      <c r="B867" s="11"/>
      <c r="D867" s="11"/>
      <c r="E867" s="38"/>
      <c r="F867" s="38"/>
      <c r="G867" s="39"/>
      <c r="H867" s="39"/>
      <c r="I867" s="39"/>
      <c r="J867" s="39"/>
    </row>
    <row r="868" spans="1:10" ht="15.75" customHeight="1" x14ac:dyDescent="0.25">
      <c r="A868" s="11"/>
      <c r="B868" s="11"/>
      <c r="D868" s="11"/>
      <c r="E868" s="38"/>
      <c r="F868" s="38"/>
      <c r="G868" s="39"/>
      <c r="H868" s="39"/>
      <c r="I868" s="39"/>
      <c r="J868" s="39"/>
    </row>
    <row r="869" spans="1:10" ht="15.75" customHeight="1" x14ac:dyDescent="0.25">
      <c r="A869" s="11"/>
      <c r="B869" s="11"/>
      <c r="D869" s="11"/>
      <c r="E869" s="38"/>
      <c r="F869" s="38"/>
      <c r="G869" s="39"/>
      <c r="H869" s="39"/>
      <c r="I869" s="39"/>
      <c r="J869" s="39"/>
    </row>
    <row r="870" spans="1:10" ht="15.75" customHeight="1" x14ac:dyDescent="0.25">
      <c r="A870" s="11"/>
      <c r="B870" s="11"/>
      <c r="D870" s="11"/>
      <c r="E870" s="38"/>
      <c r="F870" s="38"/>
      <c r="G870" s="39"/>
      <c r="H870" s="39"/>
      <c r="I870" s="39"/>
      <c r="J870" s="39"/>
    </row>
    <row r="871" spans="1:10" ht="15.75" customHeight="1" x14ac:dyDescent="0.25">
      <c r="A871" s="11"/>
      <c r="B871" s="11"/>
      <c r="D871" s="11"/>
      <c r="E871" s="38"/>
      <c r="F871" s="38"/>
      <c r="G871" s="39"/>
      <c r="H871" s="39"/>
      <c r="I871" s="39"/>
      <c r="J871" s="39"/>
    </row>
    <row r="872" spans="1:10" ht="15.75" customHeight="1" x14ac:dyDescent="0.25">
      <c r="A872" s="11"/>
      <c r="B872" s="11"/>
      <c r="D872" s="11"/>
      <c r="E872" s="38"/>
      <c r="F872" s="38"/>
      <c r="G872" s="39"/>
      <c r="H872" s="39"/>
      <c r="I872" s="39"/>
      <c r="J872" s="39"/>
    </row>
    <row r="873" spans="1:10" ht="15.75" customHeight="1" x14ac:dyDescent="0.25">
      <c r="A873" s="11"/>
      <c r="B873" s="11"/>
      <c r="D873" s="11"/>
      <c r="E873" s="38"/>
      <c r="F873" s="38"/>
      <c r="G873" s="39"/>
      <c r="H873" s="39"/>
      <c r="I873" s="39"/>
      <c r="J873" s="39"/>
    </row>
    <row r="874" spans="1:10" ht="15.75" customHeight="1" x14ac:dyDescent="0.25">
      <c r="A874" s="11"/>
      <c r="B874" s="11"/>
      <c r="D874" s="11"/>
      <c r="E874" s="38"/>
      <c r="F874" s="38"/>
      <c r="G874" s="39"/>
      <c r="H874" s="39"/>
      <c r="I874" s="39"/>
      <c r="J874" s="39"/>
    </row>
    <row r="875" spans="1:10" ht="15.75" customHeight="1" x14ac:dyDescent="0.25">
      <c r="A875" s="11"/>
      <c r="B875" s="11"/>
      <c r="D875" s="11"/>
      <c r="E875" s="38"/>
      <c r="F875" s="38"/>
      <c r="G875" s="39"/>
      <c r="H875" s="39"/>
      <c r="I875" s="39"/>
      <c r="J875" s="39"/>
    </row>
    <row r="876" spans="1:10" ht="15.75" customHeight="1" x14ac:dyDescent="0.25">
      <c r="A876" s="11"/>
      <c r="B876" s="11"/>
      <c r="D876" s="11"/>
      <c r="E876" s="38"/>
      <c r="F876" s="38"/>
      <c r="G876" s="39"/>
      <c r="H876" s="39"/>
      <c r="I876" s="39"/>
      <c r="J876" s="39"/>
    </row>
    <row r="877" spans="1:10" ht="15.75" customHeight="1" x14ac:dyDescent="0.25">
      <c r="A877" s="11"/>
      <c r="B877" s="11"/>
      <c r="D877" s="11"/>
      <c r="E877" s="38"/>
      <c r="F877" s="38"/>
      <c r="G877" s="39"/>
      <c r="H877" s="39"/>
      <c r="I877" s="39"/>
      <c r="J877" s="39"/>
    </row>
    <row r="878" spans="1:10" ht="15.75" customHeight="1" x14ac:dyDescent="0.25">
      <c r="A878" s="11"/>
      <c r="B878" s="11"/>
      <c r="D878" s="11"/>
      <c r="E878" s="38"/>
      <c r="F878" s="38"/>
      <c r="G878" s="39"/>
      <c r="H878" s="39"/>
      <c r="I878" s="39"/>
      <c r="J878" s="39"/>
    </row>
    <row r="879" spans="1:10" ht="15.75" customHeight="1" x14ac:dyDescent="0.25">
      <c r="A879" s="11"/>
      <c r="B879" s="11"/>
      <c r="D879" s="11"/>
      <c r="E879" s="38"/>
      <c r="F879" s="38"/>
      <c r="G879" s="39"/>
      <c r="H879" s="39"/>
      <c r="I879" s="39"/>
      <c r="J879" s="39"/>
    </row>
    <row r="880" spans="1:10" ht="15.75" customHeight="1" x14ac:dyDescent="0.25">
      <c r="A880" s="11"/>
      <c r="B880" s="11"/>
      <c r="D880" s="11"/>
      <c r="E880" s="38"/>
      <c r="F880" s="38"/>
      <c r="G880" s="39"/>
      <c r="H880" s="39"/>
      <c r="I880" s="39"/>
      <c r="J880" s="39"/>
    </row>
    <row r="881" spans="1:10" ht="15.75" customHeight="1" x14ac:dyDescent="0.25">
      <c r="A881" s="11"/>
      <c r="B881" s="11"/>
      <c r="D881" s="11"/>
      <c r="E881" s="38"/>
      <c r="F881" s="38"/>
      <c r="G881" s="39"/>
      <c r="H881" s="39"/>
      <c r="I881" s="39"/>
      <c r="J881" s="39"/>
    </row>
    <row r="882" spans="1:10" ht="15.75" customHeight="1" x14ac:dyDescent="0.25">
      <c r="A882" s="11"/>
      <c r="B882" s="11"/>
      <c r="D882" s="11"/>
      <c r="E882" s="38"/>
      <c r="F882" s="38"/>
      <c r="G882" s="39"/>
      <c r="H882" s="39"/>
      <c r="I882" s="39"/>
      <c r="J882" s="39"/>
    </row>
    <row r="883" spans="1:10" ht="15.75" customHeight="1" x14ac:dyDescent="0.25">
      <c r="A883" s="11"/>
      <c r="B883" s="11"/>
      <c r="D883" s="11"/>
      <c r="E883" s="38"/>
      <c r="F883" s="38"/>
      <c r="G883" s="39"/>
      <c r="H883" s="39"/>
      <c r="I883" s="39"/>
      <c r="J883" s="39"/>
    </row>
    <row r="884" spans="1:10" ht="15.75" customHeight="1" x14ac:dyDescent="0.25">
      <c r="A884" s="11"/>
      <c r="B884" s="11"/>
      <c r="D884" s="11"/>
      <c r="E884" s="38"/>
      <c r="F884" s="38"/>
      <c r="G884" s="39"/>
      <c r="H884" s="39"/>
      <c r="I884" s="39"/>
      <c r="J884" s="39"/>
    </row>
    <row r="885" spans="1:10" ht="15.75" customHeight="1" x14ac:dyDescent="0.25">
      <c r="A885" s="11"/>
      <c r="B885" s="11"/>
      <c r="D885" s="11"/>
      <c r="E885" s="38"/>
      <c r="F885" s="38"/>
      <c r="G885" s="39"/>
      <c r="H885" s="39"/>
      <c r="I885" s="39"/>
      <c r="J885" s="39"/>
    </row>
    <row r="886" spans="1:10" ht="15.75" customHeight="1" x14ac:dyDescent="0.25">
      <c r="A886" s="11"/>
      <c r="B886" s="11"/>
      <c r="D886" s="11"/>
      <c r="E886" s="38"/>
      <c r="F886" s="38"/>
      <c r="G886" s="39"/>
      <c r="H886" s="39"/>
      <c r="I886" s="39"/>
      <c r="J886" s="39"/>
    </row>
    <row r="887" spans="1:10" ht="15.75" customHeight="1" x14ac:dyDescent="0.25">
      <c r="A887" s="11"/>
      <c r="B887" s="11"/>
      <c r="D887" s="11"/>
      <c r="E887" s="38"/>
      <c r="F887" s="38"/>
      <c r="G887" s="39"/>
      <c r="H887" s="39"/>
      <c r="I887" s="39"/>
      <c r="J887" s="39"/>
    </row>
    <row r="888" spans="1:10" ht="15.75" customHeight="1" x14ac:dyDescent="0.25">
      <c r="A888" s="11"/>
      <c r="B888" s="11"/>
      <c r="D888" s="11"/>
      <c r="E888" s="38"/>
      <c r="F888" s="38"/>
      <c r="G888" s="39"/>
      <c r="H888" s="39"/>
      <c r="I888" s="39"/>
      <c r="J888" s="39"/>
    </row>
    <row r="889" spans="1:10" ht="15.75" customHeight="1" x14ac:dyDescent="0.25">
      <c r="A889" s="11"/>
      <c r="B889" s="11"/>
      <c r="D889" s="11"/>
      <c r="E889" s="38"/>
      <c r="F889" s="38"/>
      <c r="G889" s="39"/>
      <c r="H889" s="39"/>
      <c r="I889" s="39"/>
      <c r="J889" s="39"/>
    </row>
    <row r="890" spans="1:10" ht="15.75" customHeight="1" x14ac:dyDescent="0.25">
      <c r="A890" s="11"/>
      <c r="B890" s="11"/>
      <c r="D890" s="11"/>
      <c r="E890" s="38"/>
      <c r="F890" s="38"/>
      <c r="G890" s="39"/>
      <c r="H890" s="39"/>
      <c r="I890" s="39"/>
      <c r="J890" s="39"/>
    </row>
    <row r="891" spans="1:10" ht="15.75" customHeight="1" x14ac:dyDescent="0.25">
      <c r="A891" s="11"/>
      <c r="B891" s="11"/>
      <c r="D891" s="11"/>
      <c r="E891" s="38"/>
      <c r="F891" s="38"/>
      <c r="G891" s="39"/>
      <c r="H891" s="39"/>
      <c r="I891" s="39"/>
      <c r="J891" s="39"/>
    </row>
    <row r="892" spans="1:10" ht="15.75" customHeight="1" x14ac:dyDescent="0.25">
      <c r="A892" s="11"/>
      <c r="B892" s="11"/>
      <c r="D892" s="11"/>
      <c r="E892" s="38"/>
      <c r="F892" s="38"/>
      <c r="G892" s="39"/>
      <c r="H892" s="39"/>
      <c r="I892" s="39"/>
      <c r="J892" s="39"/>
    </row>
    <row r="893" spans="1:10" ht="15.75" customHeight="1" x14ac:dyDescent="0.25">
      <c r="A893" s="11"/>
      <c r="B893" s="11"/>
      <c r="D893" s="11"/>
      <c r="E893" s="38"/>
      <c r="F893" s="38"/>
      <c r="G893" s="39"/>
      <c r="H893" s="39"/>
      <c r="I893" s="39"/>
      <c r="J893" s="39"/>
    </row>
    <row r="894" spans="1:10" ht="15.75" customHeight="1" x14ac:dyDescent="0.25">
      <c r="A894" s="11"/>
      <c r="B894" s="11"/>
      <c r="D894" s="11"/>
      <c r="E894" s="38"/>
      <c r="F894" s="38"/>
      <c r="G894" s="39"/>
      <c r="H894" s="39"/>
      <c r="I894" s="39"/>
      <c r="J894" s="39"/>
    </row>
    <row r="895" spans="1:10" ht="15.75" customHeight="1" x14ac:dyDescent="0.25">
      <c r="A895" s="11"/>
      <c r="B895" s="11"/>
      <c r="D895" s="11"/>
      <c r="E895" s="38"/>
      <c r="F895" s="38"/>
      <c r="G895" s="39"/>
      <c r="H895" s="39"/>
      <c r="I895" s="39"/>
      <c r="J895" s="39"/>
    </row>
    <row r="896" spans="1:10" ht="15.75" customHeight="1" x14ac:dyDescent="0.25">
      <c r="A896" s="11"/>
      <c r="B896" s="11"/>
      <c r="D896" s="11"/>
      <c r="E896" s="38"/>
      <c r="F896" s="38"/>
      <c r="G896" s="39"/>
      <c r="H896" s="39"/>
      <c r="I896" s="39"/>
      <c r="J896" s="39"/>
    </row>
    <row r="897" spans="1:10" ht="15.75" customHeight="1" x14ac:dyDescent="0.25">
      <c r="A897" s="11"/>
      <c r="B897" s="11"/>
      <c r="D897" s="11"/>
      <c r="E897" s="38"/>
      <c r="F897" s="38"/>
      <c r="G897" s="39"/>
      <c r="H897" s="39"/>
      <c r="I897" s="39"/>
      <c r="J897" s="39"/>
    </row>
    <row r="898" spans="1:10" ht="15.75" customHeight="1" x14ac:dyDescent="0.25">
      <c r="A898" s="11"/>
      <c r="B898" s="11"/>
      <c r="D898" s="11"/>
      <c r="E898" s="38"/>
      <c r="F898" s="38"/>
      <c r="G898" s="39"/>
      <c r="H898" s="39"/>
      <c r="I898" s="39"/>
      <c r="J898" s="39"/>
    </row>
    <row r="899" spans="1:10" ht="15.75" customHeight="1" x14ac:dyDescent="0.25">
      <c r="A899" s="11"/>
      <c r="B899" s="11"/>
      <c r="D899" s="11"/>
      <c r="E899" s="38"/>
      <c r="F899" s="38"/>
      <c r="G899" s="39"/>
      <c r="H899" s="39"/>
      <c r="I899" s="39"/>
      <c r="J899" s="39"/>
    </row>
    <row r="900" spans="1:10" ht="15.75" customHeight="1" x14ac:dyDescent="0.25">
      <c r="A900" s="11"/>
      <c r="B900" s="11"/>
      <c r="D900" s="11"/>
      <c r="E900" s="38"/>
      <c r="F900" s="38"/>
      <c r="G900" s="39"/>
      <c r="H900" s="39"/>
      <c r="I900" s="39"/>
      <c r="J900" s="39"/>
    </row>
    <row r="901" spans="1:10" ht="15.75" customHeight="1" x14ac:dyDescent="0.25">
      <c r="A901" s="11"/>
      <c r="B901" s="11"/>
      <c r="D901" s="11"/>
      <c r="E901" s="38"/>
      <c r="F901" s="38"/>
      <c r="G901" s="39"/>
      <c r="H901" s="39"/>
      <c r="I901" s="39"/>
      <c r="J901" s="39"/>
    </row>
    <row r="902" spans="1:10" ht="15.75" customHeight="1" x14ac:dyDescent="0.25">
      <c r="A902" s="11"/>
      <c r="B902" s="11"/>
      <c r="D902" s="11"/>
      <c r="E902" s="38"/>
      <c r="F902" s="38"/>
      <c r="G902" s="39"/>
      <c r="H902" s="39"/>
      <c r="I902" s="39"/>
      <c r="J902" s="39"/>
    </row>
    <row r="903" spans="1:10" ht="15.75" customHeight="1" x14ac:dyDescent="0.25">
      <c r="A903" s="11"/>
      <c r="B903" s="11"/>
      <c r="D903" s="11"/>
      <c r="E903" s="38"/>
      <c r="F903" s="38"/>
      <c r="G903" s="39"/>
      <c r="H903" s="39"/>
      <c r="I903" s="39"/>
      <c r="J903" s="39"/>
    </row>
    <row r="904" spans="1:10" ht="15.75" customHeight="1" x14ac:dyDescent="0.25">
      <c r="A904" s="11"/>
      <c r="B904" s="11"/>
      <c r="D904" s="11"/>
      <c r="E904" s="38"/>
      <c r="F904" s="38"/>
      <c r="G904" s="39"/>
      <c r="H904" s="39"/>
      <c r="I904" s="39"/>
      <c r="J904" s="39"/>
    </row>
    <row r="905" spans="1:10" ht="15.75" customHeight="1" x14ac:dyDescent="0.25">
      <c r="A905" s="11"/>
      <c r="B905" s="11"/>
      <c r="D905" s="11"/>
      <c r="E905" s="38"/>
      <c r="F905" s="38"/>
      <c r="G905" s="39"/>
      <c r="H905" s="39"/>
      <c r="I905" s="39"/>
      <c r="J905" s="39"/>
    </row>
    <row r="906" spans="1:10" ht="15.75" customHeight="1" x14ac:dyDescent="0.25">
      <c r="A906" s="11"/>
      <c r="B906" s="11"/>
      <c r="D906" s="11"/>
      <c r="E906" s="38"/>
      <c r="F906" s="38"/>
      <c r="G906" s="39"/>
      <c r="H906" s="39"/>
      <c r="I906" s="39"/>
      <c r="J906" s="39"/>
    </row>
    <row r="907" spans="1:10" ht="15.75" customHeight="1" x14ac:dyDescent="0.25">
      <c r="A907" s="11"/>
      <c r="B907" s="11"/>
      <c r="D907" s="11"/>
      <c r="E907" s="38"/>
      <c r="F907" s="38"/>
      <c r="G907" s="39"/>
      <c r="H907" s="39"/>
      <c r="I907" s="39"/>
      <c r="J907" s="39"/>
    </row>
    <row r="908" spans="1:10" ht="15.75" customHeight="1" x14ac:dyDescent="0.25">
      <c r="A908" s="11"/>
      <c r="B908" s="11"/>
      <c r="D908" s="11"/>
      <c r="E908" s="38"/>
      <c r="F908" s="38"/>
      <c r="G908" s="39"/>
      <c r="H908" s="39"/>
      <c r="I908" s="39"/>
      <c r="J908" s="39"/>
    </row>
    <row r="909" spans="1:10" ht="15.75" customHeight="1" x14ac:dyDescent="0.25">
      <c r="A909" s="11"/>
      <c r="B909" s="11"/>
      <c r="D909" s="11"/>
      <c r="E909" s="38"/>
      <c r="F909" s="38"/>
      <c r="G909" s="39"/>
      <c r="H909" s="39"/>
      <c r="I909" s="39"/>
      <c r="J909" s="39"/>
    </row>
    <row r="910" spans="1:10" ht="15.75" customHeight="1" x14ac:dyDescent="0.25">
      <c r="A910" s="11"/>
      <c r="B910" s="11"/>
      <c r="D910" s="11"/>
      <c r="E910" s="38"/>
      <c r="F910" s="38"/>
      <c r="G910" s="39"/>
      <c r="H910" s="39"/>
      <c r="I910" s="39"/>
      <c r="J910" s="39"/>
    </row>
    <row r="911" spans="1:10" ht="15.75" customHeight="1" x14ac:dyDescent="0.25">
      <c r="A911" s="11"/>
      <c r="B911" s="11"/>
      <c r="D911" s="11"/>
      <c r="E911" s="38"/>
      <c r="F911" s="38"/>
      <c r="G911" s="39"/>
      <c r="H911" s="39"/>
      <c r="I911" s="39"/>
      <c r="J911" s="39"/>
    </row>
    <row r="912" spans="1:10" ht="15.75" customHeight="1" x14ac:dyDescent="0.25">
      <c r="A912" s="11"/>
      <c r="B912" s="11"/>
      <c r="D912" s="11"/>
      <c r="E912" s="38"/>
      <c r="F912" s="38"/>
      <c r="G912" s="39"/>
      <c r="H912" s="39"/>
      <c r="I912" s="39"/>
      <c r="J912" s="39"/>
    </row>
    <row r="913" spans="1:10" ht="15.75" customHeight="1" x14ac:dyDescent="0.25">
      <c r="A913" s="11"/>
      <c r="B913" s="11"/>
      <c r="D913" s="11"/>
      <c r="E913" s="38"/>
      <c r="F913" s="38"/>
      <c r="G913" s="39"/>
      <c r="H913" s="39"/>
      <c r="I913" s="39"/>
      <c r="J913" s="39"/>
    </row>
    <row r="914" spans="1:10" ht="15.75" customHeight="1" x14ac:dyDescent="0.25">
      <c r="A914" s="11"/>
      <c r="B914" s="11"/>
      <c r="D914" s="11"/>
      <c r="E914" s="38"/>
      <c r="F914" s="38"/>
      <c r="G914" s="39"/>
      <c r="H914" s="39"/>
      <c r="I914" s="39"/>
      <c r="J914" s="39"/>
    </row>
    <row r="915" spans="1:10" ht="15.75" customHeight="1" x14ac:dyDescent="0.25">
      <c r="A915" s="11"/>
      <c r="B915" s="11"/>
      <c r="D915" s="11"/>
      <c r="E915" s="38"/>
      <c r="F915" s="38"/>
      <c r="G915" s="39"/>
      <c r="H915" s="39"/>
      <c r="I915" s="39"/>
      <c r="J915" s="39"/>
    </row>
    <row r="916" spans="1:10" ht="15.75" customHeight="1" x14ac:dyDescent="0.25">
      <c r="A916" s="11"/>
      <c r="B916" s="11"/>
      <c r="D916" s="11"/>
      <c r="E916" s="38"/>
      <c r="F916" s="38"/>
      <c r="G916" s="39"/>
      <c r="H916" s="39"/>
      <c r="I916" s="39"/>
      <c r="J916" s="39"/>
    </row>
    <row r="917" spans="1:10" ht="15.75" customHeight="1" x14ac:dyDescent="0.25">
      <c r="A917" s="11"/>
      <c r="B917" s="11"/>
      <c r="D917" s="11"/>
      <c r="E917" s="38"/>
      <c r="F917" s="38"/>
      <c r="G917" s="39"/>
      <c r="H917" s="39"/>
      <c r="I917" s="39"/>
      <c r="J917" s="39"/>
    </row>
    <row r="918" spans="1:10" ht="15.75" customHeight="1" x14ac:dyDescent="0.25">
      <c r="A918" s="11"/>
      <c r="B918" s="11"/>
      <c r="D918" s="11"/>
      <c r="E918" s="38"/>
      <c r="F918" s="38"/>
      <c r="G918" s="39"/>
      <c r="H918" s="39"/>
      <c r="I918" s="39"/>
      <c r="J918" s="39"/>
    </row>
    <row r="919" spans="1:10" ht="15.75" customHeight="1" x14ac:dyDescent="0.25">
      <c r="A919" s="11"/>
      <c r="B919" s="11"/>
      <c r="D919" s="11"/>
      <c r="E919" s="38"/>
      <c r="F919" s="38"/>
      <c r="G919" s="39"/>
      <c r="H919" s="39"/>
      <c r="I919" s="39"/>
      <c r="J919" s="39"/>
    </row>
    <row r="920" spans="1:10" ht="15.75" customHeight="1" x14ac:dyDescent="0.25">
      <c r="A920" s="11"/>
      <c r="B920" s="11"/>
      <c r="D920" s="11"/>
      <c r="E920" s="38"/>
      <c r="F920" s="38"/>
      <c r="G920" s="39"/>
      <c r="H920" s="39"/>
      <c r="I920" s="39"/>
      <c r="J920" s="39"/>
    </row>
    <row r="921" spans="1:10" ht="15.75" customHeight="1" x14ac:dyDescent="0.25">
      <c r="A921" s="11"/>
      <c r="B921" s="11"/>
      <c r="D921" s="11"/>
      <c r="E921" s="38"/>
      <c r="F921" s="38"/>
      <c r="G921" s="39"/>
      <c r="H921" s="39"/>
      <c r="I921" s="39"/>
      <c r="J921" s="39"/>
    </row>
    <row r="922" spans="1:10" ht="15.75" customHeight="1" x14ac:dyDescent="0.25">
      <c r="A922" s="11"/>
      <c r="B922" s="11"/>
      <c r="D922" s="11"/>
      <c r="E922" s="38"/>
      <c r="F922" s="38"/>
      <c r="G922" s="39"/>
      <c r="H922" s="39"/>
      <c r="I922" s="39"/>
      <c r="J922" s="39"/>
    </row>
    <row r="923" spans="1:10" ht="15.75" customHeight="1" x14ac:dyDescent="0.25">
      <c r="A923" s="11"/>
      <c r="B923" s="11"/>
      <c r="D923" s="11"/>
      <c r="E923" s="38"/>
      <c r="F923" s="38"/>
      <c r="G923" s="39"/>
      <c r="H923" s="39"/>
      <c r="I923" s="39"/>
      <c r="J923" s="39"/>
    </row>
    <row r="924" spans="1:10" ht="15.75" customHeight="1" x14ac:dyDescent="0.25">
      <c r="A924" s="11"/>
      <c r="B924" s="11"/>
      <c r="D924" s="11"/>
      <c r="E924" s="38"/>
      <c r="F924" s="38"/>
      <c r="G924" s="39"/>
      <c r="H924" s="39"/>
      <c r="I924" s="39"/>
      <c r="J924" s="39"/>
    </row>
    <row r="925" spans="1:10" ht="15.75" customHeight="1" x14ac:dyDescent="0.25">
      <c r="A925" s="11"/>
      <c r="B925" s="11"/>
      <c r="D925" s="11"/>
      <c r="E925" s="38"/>
      <c r="F925" s="38"/>
      <c r="G925" s="39"/>
      <c r="H925" s="39"/>
      <c r="I925" s="39"/>
      <c r="J925" s="39"/>
    </row>
    <row r="926" spans="1:10" ht="15.75" customHeight="1" x14ac:dyDescent="0.25">
      <c r="A926" s="11"/>
      <c r="B926" s="11"/>
      <c r="D926" s="11"/>
      <c r="E926" s="38"/>
      <c r="F926" s="38"/>
      <c r="G926" s="39"/>
      <c r="H926" s="39"/>
      <c r="I926" s="39"/>
      <c r="J926" s="39"/>
    </row>
    <row r="927" spans="1:10" ht="15.75" customHeight="1" x14ac:dyDescent="0.25">
      <c r="A927" s="11"/>
      <c r="B927" s="11"/>
      <c r="D927" s="11"/>
      <c r="E927" s="38"/>
      <c r="F927" s="38"/>
      <c r="G927" s="39"/>
      <c r="H927" s="39"/>
      <c r="I927" s="39"/>
      <c r="J927" s="39"/>
    </row>
    <row r="928" spans="1:10" ht="15.75" customHeight="1" x14ac:dyDescent="0.25">
      <c r="A928" s="11"/>
      <c r="B928" s="11"/>
      <c r="D928" s="11"/>
      <c r="E928" s="38"/>
      <c r="F928" s="38"/>
      <c r="G928" s="39"/>
      <c r="H928" s="39"/>
      <c r="I928" s="39"/>
      <c r="J928" s="39"/>
    </row>
    <row r="929" spans="1:10" ht="15.75" customHeight="1" x14ac:dyDescent="0.25">
      <c r="A929" s="11"/>
      <c r="B929" s="11"/>
      <c r="D929" s="11"/>
      <c r="E929" s="38"/>
      <c r="F929" s="38"/>
      <c r="G929" s="39"/>
      <c r="H929" s="39"/>
      <c r="I929" s="39"/>
      <c r="J929" s="39"/>
    </row>
    <row r="930" spans="1:10" ht="15.75" customHeight="1" x14ac:dyDescent="0.25">
      <c r="A930" s="11"/>
      <c r="B930" s="11"/>
      <c r="D930" s="11"/>
      <c r="E930" s="38"/>
      <c r="F930" s="38"/>
      <c r="G930" s="39"/>
      <c r="H930" s="39"/>
      <c r="I930" s="39"/>
      <c r="J930" s="39"/>
    </row>
    <row r="931" spans="1:10" ht="15.75" customHeight="1" x14ac:dyDescent="0.25">
      <c r="A931" s="11"/>
      <c r="B931" s="11"/>
      <c r="D931" s="11"/>
      <c r="E931" s="38"/>
      <c r="F931" s="38"/>
      <c r="G931" s="39"/>
      <c r="H931" s="39"/>
      <c r="I931" s="39"/>
      <c r="J931" s="39"/>
    </row>
    <row r="932" spans="1:10" ht="15.75" customHeight="1" x14ac:dyDescent="0.25">
      <c r="A932" s="11"/>
      <c r="B932" s="11"/>
      <c r="D932" s="11"/>
      <c r="E932" s="38"/>
      <c r="F932" s="38"/>
      <c r="G932" s="39"/>
      <c r="H932" s="39"/>
      <c r="I932" s="39"/>
      <c r="J932" s="39"/>
    </row>
    <row r="933" spans="1:10" ht="15.75" customHeight="1" x14ac:dyDescent="0.25">
      <c r="A933" s="11"/>
      <c r="B933" s="11"/>
      <c r="D933" s="11"/>
      <c r="E933" s="38"/>
      <c r="F933" s="38"/>
      <c r="G933" s="39"/>
      <c r="H933" s="39"/>
      <c r="I933" s="39"/>
      <c r="J933" s="39"/>
    </row>
    <row r="934" spans="1:10" ht="15.75" customHeight="1" x14ac:dyDescent="0.25">
      <c r="A934" s="11"/>
      <c r="B934" s="11"/>
      <c r="D934" s="11"/>
      <c r="E934" s="38"/>
      <c r="F934" s="38"/>
      <c r="G934" s="39"/>
      <c r="H934" s="39"/>
      <c r="I934" s="39"/>
      <c r="J934" s="39"/>
    </row>
    <row r="935" spans="1:10" ht="15.75" customHeight="1" x14ac:dyDescent="0.25">
      <c r="A935" s="11"/>
      <c r="B935" s="11"/>
      <c r="D935" s="11"/>
      <c r="E935" s="38"/>
      <c r="F935" s="38"/>
      <c r="G935" s="39"/>
      <c r="H935" s="39"/>
      <c r="I935" s="39"/>
      <c r="J935" s="39"/>
    </row>
    <row r="936" spans="1:10" ht="15.75" customHeight="1" x14ac:dyDescent="0.25">
      <c r="A936" s="11"/>
      <c r="B936" s="11"/>
      <c r="D936" s="11"/>
      <c r="E936" s="38"/>
      <c r="F936" s="38"/>
      <c r="G936" s="39"/>
      <c r="H936" s="39"/>
      <c r="I936" s="39"/>
      <c r="J936" s="39"/>
    </row>
    <row r="937" spans="1:10" ht="15.75" customHeight="1" x14ac:dyDescent="0.25">
      <c r="A937" s="11"/>
      <c r="B937" s="11"/>
      <c r="D937" s="11"/>
      <c r="E937" s="38"/>
      <c r="F937" s="38"/>
      <c r="G937" s="39"/>
      <c r="H937" s="39"/>
      <c r="I937" s="39"/>
      <c r="J937" s="39"/>
    </row>
    <row r="938" spans="1:10" ht="15.75" customHeight="1" x14ac:dyDescent="0.25">
      <c r="A938" s="11"/>
      <c r="B938" s="11"/>
      <c r="D938" s="11"/>
      <c r="E938" s="38"/>
      <c r="F938" s="38"/>
      <c r="G938" s="39"/>
      <c r="H938" s="39"/>
      <c r="I938" s="39"/>
      <c r="J938" s="39"/>
    </row>
    <row r="939" spans="1:10" ht="15.75" customHeight="1" x14ac:dyDescent="0.25">
      <c r="A939" s="11"/>
      <c r="B939" s="11"/>
      <c r="D939" s="11"/>
      <c r="E939" s="38"/>
      <c r="F939" s="38"/>
      <c r="G939" s="39"/>
      <c r="H939" s="39"/>
      <c r="I939" s="39"/>
      <c r="J939" s="39"/>
    </row>
    <row r="940" spans="1:10" ht="15.75" customHeight="1" x14ac:dyDescent="0.25">
      <c r="A940" s="11"/>
      <c r="B940" s="11"/>
      <c r="D940" s="11"/>
      <c r="E940" s="38"/>
      <c r="F940" s="38"/>
      <c r="G940" s="39"/>
      <c r="H940" s="39"/>
      <c r="I940" s="39"/>
      <c r="J940" s="39"/>
    </row>
    <row r="941" spans="1:10" ht="15.75" customHeight="1" x14ac:dyDescent="0.25">
      <c r="A941" s="11"/>
      <c r="B941" s="11"/>
      <c r="D941" s="11"/>
      <c r="E941" s="38"/>
      <c r="F941" s="38"/>
      <c r="G941" s="39"/>
      <c r="H941" s="39"/>
      <c r="I941" s="39"/>
      <c r="J941" s="39"/>
    </row>
    <row r="942" spans="1:10" ht="15.75" customHeight="1" x14ac:dyDescent="0.25">
      <c r="A942" s="11"/>
      <c r="B942" s="11"/>
      <c r="D942" s="11"/>
      <c r="E942" s="38"/>
      <c r="F942" s="38"/>
      <c r="G942" s="39"/>
      <c r="H942" s="39"/>
      <c r="I942" s="39"/>
      <c r="J942" s="39"/>
    </row>
    <row r="943" spans="1:10" ht="15.75" customHeight="1" x14ac:dyDescent="0.25">
      <c r="A943" s="11"/>
      <c r="B943" s="11"/>
      <c r="D943" s="11"/>
      <c r="E943" s="38"/>
      <c r="F943" s="38"/>
      <c r="G943" s="39"/>
      <c r="H943" s="39"/>
      <c r="I943" s="39"/>
      <c r="J943" s="39"/>
    </row>
    <row r="944" spans="1:10" ht="15.75" customHeight="1" x14ac:dyDescent="0.25">
      <c r="A944" s="11"/>
      <c r="B944" s="11"/>
      <c r="D944" s="11"/>
      <c r="E944" s="38"/>
      <c r="F944" s="38"/>
      <c r="G944" s="39"/>
      <c r="H944" s="39"/>
      <c r="I944" s="39"/>
      <c r="J944" s="39"/>
    </row>
    <row r="945" spans="1:10" ht="15.75" customHeight="1" x14ac:dyDescent="0.25">
      <c r="A945" s="11"/>
      <c r="B945" s="11"/>
      <c r="D945" s="11"/>
      <c r="E945" s="38"/>
      <c r="F945" s="38"/>
      <c r="G945" s="39"/>
      <c r="H945" s="39"/>
      <c r="I945" s="39"/>
      <c r="J945" s="39"/>
    </row>
    <row r="946" spans="1:10" ht="15.75" customHeight="1" x14ac:dyDescent="0.25">
      <c r="A946" s="11"/>
      <c r="B946" s="11"/>
      <c r="D946" s="11"/>
      <c r="E946" s="38"/>
      <c r="F946" s="38"/>
      <c r="G946" s="39"/>
      <c r="H946" s="39"/>
      <c r="I946" s="39"/>
      <c r="J946" s="39"/>
    </row>
    <row r="947" spans="1:10" ht="15.75" customHeight="1" x14ac:dyDescent="0.25">
      <c r="A947" s="11"/>
      <c r="B947" s="11"/>
      <c r="D947" s="11"/>
      <c r="E947" s="38"/>
      <c r="F947" s="38"/>
      <c r="G947" s="39"/>
      <c r="H947" s="39"/>
      <c r="I947" s="39"/>
      <c r="J947" s="39"/>
    </row>
    <row r="948" spans="1:10" ht="15.75" customHeight="1" x14ac:dyDescent="0.25">
      <c r="A948" s="11"/>
      <c r="B948" s="11"/>
      <c r="D948" s="11"/>
      <c r="E948" s="38"/>
      <c r="F948" s="38"/>
      <c r="G948" s="39"/>
      <c r="H948" s="39"/>
      <c r="I948" s="39"/>
      <c r="J948" s="39"/>
    </row>
    <row r="949" spans="1:10" ht="15.75" customHeight="1" x14ac:dyDescent="0.25">
      <c r="A949" s="11"/>
      <c r="B949" s="11"/>
      <c r="D949" s="11"/>
      <c r="E949" s="38"/>
      <c r="F949" s="38"/>
      <c r="G949" s="39"/>
      <c r="H949" s="39"/>
      <c r="I949" s="39"/>
      <c r="J949" s="39"/>
    </row>
    <row r="950" spans="1:10" ht="15.75" customHeight="1" x14ac:dyDescent="0.25">
      <c r="A950" s="11"/>
      <c r="B950" s="11"/>
      <c r="D950" s="11"/>
      <c r="E950" s="38"/>
      <c r="F950" s="38"/>
      <c r="G950" s="39"/>
      <c r="H950" s="39"/>
      <c r="I950" s="39"/>
      <c r="J950" s="39"/>
    </row>
    <row r="951" spans="1:10" ht="15.75" customHeight="1" x14ac:dyDescent="0.25">
      <c r="A951" s="11"/>
      <c r="B951" s="11"/>
      <c r="D951" s="11"/>
      <c r="E951" s="38"/>
      <c r="F951" s="38"/>
      <c r="G951" s="39"/>
      <c r="H951" s="39"/>
      <c r="I951" s="39"/>
      <c r="J951" s="39"/>
    </row>
    <row r="952" spans="1:10" ht="15.75" customHeight="1" x14ac:dyDescent="0.25">
      <c r="A952" s="11"/>
      <c r="B952" s="11"/>
      <c r="D952" s="11"/>
      <c r="E952" s="38"/>
      <c r="F952" s="38"/>
      <c r="G952" s="39"/>
      <c r="H952" s="39"/>
      <c r="I952" s="39"/>
      <c r="J952" s="39"/>
    </row>
    <row r="953" spans="1:10" ht="15.75" customHeight="1" x14ac:dyDescent="0.25">
      <c r="A953" s="11"/>
      <c r="B953" s="11"/>
      <c r="D953" s="11"/>
      <c r="E953" s="38"/>
      <c r="F953" s="38"/>
      <c r="G953" s="39"/>
      <c r="H953" s="39"/>
      <c r="I953" s="39"/>
      <c r="J953" s="39"/>
    </row>
    <row r="954" spans="1:10" ht="15.75" customHeight="1" x14ac:dyDescent="0.25">
      <c r="A954" s="11"/>
      <c r="B954" s="11"/>
      <c r="D954" s="11"/>
      <c r="E954" s="38"/>
      <c r="F954" s="38"/>
      <c r="G954" s="39"/>
      <c r="H954" s="39"/>
      <c r="I954" s="39"/>
      <c r="J954" s="39"/>
    </row>
    <row r="955" spans="1:10" ht="15.75" customHeight="1" x14ac:dyDescent="0.25">
      <c r="A955" s="11"/>
      <c r="B955" s="11"/>
      <c r="D955" s="11"/>
      <c r="E955" s="38"/>
      <c r="F955" s="38"/>
      <c r="G955" s="39"/>
      <c r="H955" s="39"/>
      <c r="I955" s="39"/>
      <c r="J955" s="39"/>
    </row>
    <row r="956" spans="1:10" ht="15.75" customHeight="1" x14ac:dyDescent="0.25">
      <c r="A956" s="11"/>
      <c r="B956" s="11"/>
      <c r="D956" s="11"/>
      <c r="E956" s="38"/>
      <c r="F956" s="38"/>
      <c r="G956" s="39"/>
      <c r="H956" s="39"/>
      <c r="I956" s="39"/>
      <c r="J956" s="39"/>
    </row>
    <row r="957" spans="1:10" ht="15.75" customHeight="1" x14ac:dyDescent="0.25">
      <c r="A957" s="11"/>
      <c r="B957" s="11"/>
      <c r="D957" s="11"/>
      <c r="E957" s="38"/>
      <c r="F957" s="38"/>
      <c r="G957" s="39"/>
      <c r="H957" s="39"/>
      <c r="I957" s="39"/>
      <c r="J957" s="39"/>
    </row>
    <row r="958" spans="1:10" ht="15.75" customHeight="1" x14ac:dyDescent="0.25">
      <c r="A958" s="11"/>
      <c r="B958" s="11"/>
      <c r="D958" s="11"/>
      <c r="E958" s="38"/>
      <c r="F958" s="38"/>
      <c r="G958" s="39"/>
      <c r="H958" s="39"/>
      <c r="I958" s="39"/>
      <c r="J958" s="39"/>
    </row>
    <row r="959" spans="1:10" ht="15.75" customHeight="1" x14ac:dyDescent="0.25">
      <c r="A959" s="11"/>
      <c r="B959" s="11"/>
      <c r="D959" s="11"/>
      <c r="E959" s="38"/>
      <c r="F959" s="38"/>
      <c r="G959" s="39"/>
      <c r="H959" s="39"/>
      <c r="I959" s="39"/>
      <c r="J959" s="39"/>
    </row>
    <row r="960" spans="1:10" ht="15.75" customHeight="1" x14ac:dyDescent="0.25">
      <c r="A960" s="11"/>
      <c r="B960" s="11"/>
      <c r="D960" s="11"/>
      <c r="E960" s="38"/>
      <c r="F960" s="38"/>
      <c r="G960" s="39"/>
      <c r="H960" s="39"/>
      <c r="I960" s="39"/>
      <c r="J960" s="39"/>
    </row>
    <row r="961" spans="1:10" ht="15.75" customHeight="1" x14ac:dyDescent="0.25">
      <c r="A961" s="11"/>
      <c r="B961" s="11"/>
      <c r="D961" s="11"/>
      <c r="E961" s="38"/>
      <c r="F961" s="38"/>
      <c r="G961" s="39"/>
      <c r="H961" s="39"/>
      <c r="I961" s="39"/>
      <c r="J961" s="39"/>
    </row>
    <row r="962" spans="1:10" ht="15.75" customHeight="1" x14ac:dyDescent="0.25">
      <c r="A962" s="11"/>
      <c r="B962" s="11"/>
      <c r="D962" s="11"/>
      <c r="E962" s="38"/>
      <c r="F962" s="38"/>
      <c r="G962" s="39"/>
      <c r="H962" s="39"/>
      <c r="I962" s="39"/>
      <c r="J962" s="39"/>
    </row>
    <row r="963" spans="1:10" ht="15.75" customHeight="1" x14ac:dyDescent="0.25">
      <c r="A963" s="11"/>
      <c r="B963" s="11"/>
      <c r="D963" s="11"/>
      <c r="E963" s="38"/>
      <c r="F963" s="38"/>
      <c r="G963" s="39"/>
      <c r="H963" s="39"/>
      <c r="I963" s="39"/>
      <c r="J963" s="39"/>
    </row>
    <row r="964" spans="1:10" ht="15.75" customHeight="1" x14ac:dyDescent="0.25">
      <c r="A964" s="11"/>
      <c r="B964" s="11"/>
      <c r="D964" s="11"/>
      <c r="E964" s="38"/>
      <c r="F964" s="38"/>
      <c r="G964" s="39"/>
      <c r="H964" s="39"/>
      <c r="I964" s="39"/>
      <c r="J964" s="39"/>
    </row>
    <row r="965" spans="1:10" ht="15.75" customHeight="1" x14ac:dyDescent="0.25">
      <c r="A965" s="11"/>
      <c r="B965" s="11"/>
      <c r="D965" s="11"/>
      <c r="E965" s="38"/>
      <c r="F965" s="38"/>
      <c r="G965" s="39"/>
      <c r="H965" s="39"/>
      <c r="I965" s="39"/>
      <c r="J965" s="39"/>
    </row>
    <row r="966" spans="1:10" ht="15.75" customHeight="1" x14ac:dyDescent="0.25">
      <c r="A966" s="11"/>
      <c r="B966" s="11"/>
      <c r="D966" s="11"/>
      <c r="E966" s="38"/>
      <c r="F966" s="38"/>
      <c r="G966" s="39"/>
      <c r="H966" s="39"/>
      <c r="I966" s="39"/>
      <c r="J966" s="39"/>
    </row>
    <row r="967" spans="1:10" ht="15.75" customHeight="1" x14ac:dyDescent="0.25">
      <c r="A967" s="11"/>
      <c r="B967" s="11"/>
      <c r="D967" s="11"/>
      <c r="E967" s="38"/>
      <c r="F967" s="38"/>
      <c r="G967" s="39"/>
      <c r="H967" s="39"/>
      <c r="I967" s="39"/>
      <c r="J967" s="39"/>
    </row>
    <row r="968" spans="1:10" ht="15.75" customHeight="1" x14ac:dyDescent="0.25">
      <c r="A968" s="11"/>
      <c r="B968" s="11"/>
      <c r="D968" s="11"/>
      <c r="E968" s="38"/>
      <c r="F968" s="38"/>
      <c r="G968" s="39"/>
      <c r="H968" s="39"/>
      <c r="I968" s="39"/>
      <c r="J968" s="39"/>
    </row>
    <row r="969" spans="1:10" ht="15.75" customHeight="1" x14ac:dyDescent="0.25">
      <c r="A969" s="11"/>
      <c r="B969" s="11"/>
      <c r="D969" s="11"/>
      <c r="E969" s="38"/>
      <c r="F969" s="38"/>
      <c r="G969" s="39"/>
      <c r="H969" s="39"/>
      <c r="I969" s="39"/>
      <c r="J969" s="39"/>
    </row>
    <row r="970" spans="1:10" ht="15.75" customHeight="1" x14ac:dyDescent="0.25">
      <c r="A970" s="11"/>
      <c r="B970" s="11"/>
      <c r="D970" s="11"/>
      <c r="E970" s="38"/>
      <c r="F970" s="38"/>
      <c r="G970" s="39"/>
      <c r="H970" s="39"/>
      <c r="I970" s="39"/>
      <c r="J970" s="39"/>
    </row>
    <row r="971" spans="1:10" ht="15.75" customHeight="1" x14ac:dyDescent="0.25">
      <c r="A971" s="11"/>
      <c r="B971" s="11"/>
      <c r="D971" s="11"/>
      <c r="E971" s="38"/>
      <c r="F971" s="38"/>
      <c r="G971" s="39"/>
      <c r="H971" s="39"/>
      <c r="I971" s="39"/>
      <c r="J971" s="39"/>
    </row>
    <row r="972" spans="1:10" ht="15.75" customHeight="1" x14ac:dyDescent="0.25">
      <c r="A972" s="11"/>
      <c r="B972" s="11"/>
      <c r="D972" s="11"/>
      <c r="E972" s="38"/>
      <c r="F972" s="38"/>
      <c r="G972" s="39"/>
      <c r="H972" s="39"/>
      <c r="I972" s="39"/>
      <c r="J972" s="39"/>
    </row>
    <row r="973" spans="1:10" ht="15.75" customHeight="1" x14ac:dyDescent="0.25">
      <c r="A973" s="11"/>
      <c r="B973" s="11"/>
      <c r="D973" s="11"/>
      <c r="E973" s="38"/>
      <c r="F973" s="38"/>
      <c r="G973" s="39"/>
      <c r="H973" s="39"/>
      <c r="I973" s="39"/>
      <c r="J973" s="39"/>
    </row>
    <row r="974" spans="1:10" ht="15.75" customHeight="1" x14ac:dyDescent="0.25">
      <c r="A974" s="11"/>
      <c r="B974" s="11"/>
      <c r="D974" s="11"/>
      <c r="E974" s="38"/>
      <c r="F974" s="38"/>
      <c r="G974" s="39"/>
      <c r="H974" s="39"/>
      <c r="I974" s="39"/>
      <c r="J974" s="39"/>
    </row>
    <row r="975" spans="1:10" ht="15.75" customHeight="1" x14ac:dyDescent="0.25">
      <c r="A975" s="11"/>
      <c r="B975" s="11"/>
      <c r="D975" s="11"/>
      <c r="E975" s="38"/>
      <c r="F975" s="38"/>
      <c r="G975" s="39"/>
      <c r="H975" s="39"/>
      <c r="I975" s="39"/>
      <c r="J975" s="39"/>
    </row>
    <row r="976" spans="1:10" ht="15.75" customHeight="1" x14ac:dyDescent="0.25">
      <c r="A976" s="11"/>
      <c r="B976" s="11"/>
      <c r="D976" s="11"/>
      <c r="E976" s="38"/>
      <c r="F976" s="38"/>
      <c r="G976" s="39"/>
      <c r="H976" s="39"/>
      <c r="I976" s="39"/>
      <c r="J976" s="39"/>
    </row>
    <row r="977" spans="1:10" ht="15.75" customHeight="1" x14ac:dyDescent="0.25">
      <c r="A977" s="11"/>
      <c r="B977" s="11"/>
      <c r="D977" s="11"/>
      <c r="E977" s="38"/>
      <c r="F977" s="38"/>
      <c r="G977" s="39"/>
      <c r="H977" s="39"/>
      <c r="I977" s="39"/>
      <c r="J977" s="39"/>
    </row>
    <row r="978" spans="1:10" ht="15.75" customHeight="1" x14ac:dyDescent="0.25">
      <c r="A978" s="11"/>
      <c r="B978" s="11"/>
      <c r="D978" s="11"/>
      <c r="E978" s="38"/>
      <c r="F978" s="38"/>
      <c r="G978" s="39"/>
      <c r="H978" s="39"/>
      <c r="I978" s="39"/>
      <c r="J978" s="39"/>
    </row>
    <row r="979" spans="1:10" ht="15.75" customHeight="1" x14ac:dyDescent="0.25">
      <c r="A979" s="11"/>
      <c r="B979" s="11"/>
      <c r="D979" s="11"/>
      <c r="E979" s="38"/>
      <c r="F979" s="38"/>
      <c r="G979" s="39"/>
      <c r="H979" s="39"/>
      <c r="I979" s="39"/>
      <c r="J979" s="39"/>
    </row>
    <row r="980" spans="1:10" ht="15.75" customHeight="1" x14ac:dyDescent="0.25">
      <c r="A980" s="11"/>
      <c r="B980" s="11"/>
      <c r="D980" s="11"/>
      <c r="E980" s="38"/>
      <c r="F980" s="38"/>
      <c r="G980" s="39"/>
      <c r="H980" s="39"/>
      <c r="I980" s="39"/>
      <c r="J980" s="39"/>
    </row>
    <row r="981" spans="1:10" ht="15.75" customHeight="1" x14ac:dyDescent="0.25">
      <c r="A981" s="11"/>
      <c r="B981" s="11"/>
      <c r="D981" s="11"/>
      <c r="E981" s="38"/>
      <c r="F981" s="38"/>
      <c r="G981" s="39"/>
      <c r="H981" s="39"/>
      <c r="I981" s="39"/>
      <c r="J981" s="39"/>
    </row>
    <row r="982" spans="1:10" ht="15.75" customHeight="1" x14ac:dyDescent="0.25">
      <c r="A982" s="11"/>
      <c r="B982" s="11"/>
      <c r="D982" s="11"/>
      <c r="E982" s="38"/>
      <c r="F982" s="38"/>
      <c r="G982" s="39"/>
      <c r="H982" s="39"/>
      <c r="I982" s="39"/>
      <c r="J982" s="39"/>
    </row>
    <row r="983" spans="1:10" ht="15.75" customHeight="1" x14ac:dyDescent="0.25">
      <c r="A983" s="11"/>
      <c r="B983" s="11"/>
      <c r="D983" s="11"/>
      <c r="E983" s="38"/>
      <c r="F983" s="38"/>
      <c r="G983" s="39"/>
      <c r="H983" s="39"/>
      <c r="I983" s="39"/>
      <c r="J983" s="39"/>
    </row>
    <row r="984" spans="1:10" ht="15.75" customHeight="1" x14ac:dyDescent="0.25">
      <c r="A984" s="11"/>
      <c r="B984" s="11"/>
      <c r="D984" s="11"/>
      <c r="E984" s="38"/>
      <c r="F984" s="38"/>
      <c r="G984" s="39"/>
      <c r="H984" s="39"/>
      <c r="I984" s="39"/>
      <c r="J984" s="39"/>
    </row>
    <row r="985" spans="1:10" ht="15.75" customHeight="1" x14ac:dyDescent="0.25">
      <c r="A985" s="11"/>
      <c r="B985" s="11"/>
      <c r="D985" s="11"/>
      <c r="E985" s="38"/>
      <c r="F985" s="38"/>
      <c r="G985" s="39"/>
      <c r="H985" s="39"/>
      <c r="I985" s="39"/>
      <c r="J985" s="39"/>
    </row>
    <row r="986" spans="1:10" ht="15.75" customHeight="1" x14ac:dyDescent="0.25">
      <c r="A986" s="11"/>
      <c r="B986" s="11"/>
      <c r="D986" s="11"/>
      <c r="E986" s="38"/>
      <c r="F986" s="38"/>
      <c r="G986" s="39"/>
      <c r="H986" s="39"/>
      <c r="I986" s="39"/>
      <c r="J986" s="39"/>
    </row>
    <row r="987" spans="1:10" ht="15.75" customHeight="1" x14ac:dyDescent="0.25">
      <c r="A987" s="11"/>
      <c r="B987" s="11"/>
      <c r="D987" s="11"/>
      <c r="E987" s="38"/>
      <c r="F987" s="38"/>
      <c r="G987" s="39"/>
      <c r="H987" s="39"/>
      <c r="I987" s="39"/>
      <c r="J987" s="39"/>
    </row>
    <row r="988" spans="1:10" ht="15.75" customHeight="1" x14ac:dyDescent="0.25">
      <c r="A988" s="11"/>
      <c r="B988" s="11"/>
      <c r="D988" s="11"/>
      <c r="E988" s="38"/>
      <c r="F988" s="38"/>
      <c r="G988" s="39"/>
      <c r="H988" s="39"/>
      <c r="I988" s="39"/>
      <c r="J988" s="39"/>
    </row>
    <row r="989" spans="1:10" ht="15.75" customHeight="1" x14ac:dyDescent="0.25">
      <c r="A989" s="11"/>
      <c r="B989" s="11"/>
      <c r="D989" s="11"/>
      <c r="E989" s="38"/>
      <c r="F989" s="38"/>
      <c r="G989" s="39"/>
      <c r="H989" s="39"/>
      <c r="I989" s="39"/>
      <c r="J989" s="39"/>
    </row>
    <row r="990" spans="1:10" ht="15.75" customHeight="1" x14ac:dyDescent="0.25">
      <c r="A990" s="11"/>
      <c r="B990" s="11"/>
      <c r="D990" s="11"/>
      <c r="E990" s="38"/>
      <c r="F990" s="38"/>
      <c r="G990" s="39"/>
      <c r="H990" s="39"/>
      <c r="I990" s="39"/>
      <c r="J990" s="39"/>
    </row>
    <row r="991" spans="1:10" ht="15.75" customHeight="1" x14ac:dyDescent="0.25">
      <c r="A991" s="11"/>
      <c r="B991" s="11"/>
      <c r="D991" s="11"/>
      <c r="E991" s="38"/>
      <c r="F991" s="38"/>
      <c r="G991" s="39"/>
      <c r="H991" s="39"/>
      <c r="I991" s="39"/>
      <c r="J991" s="39"/>
    </row>
    <row r="992" spans="1:10" ht="15.75" customHeight="1" x14ac:dyDescent="0.25">
      <c r="A992" s="11"/>
      <c r="B992" s="11"/>
      <c r="D992" s="11"/>
      <c r="E992" s="38"/>
      <c r="F992" s="38"/>
      <c r="G992" s="39"/>
      <c r="H992" s="39"/>
      <c r="I992" s="39"/>
      <c r="J992" s="39"/>
    </row>
    <row r="993" spans="1:10" ht="15.75" customHeight="1" x14ac:dyDescent="0.25">
      <c r="A993" s="11"/>
      <c r="B993" s="11"/>
      <c r="D993" s="11"/>
      <c r="E993" s="38"/>
      <c r="F993" s="38"/>
      <c r="G993" s="39"/>
      <c r="H993" s="39"/>
      <c r="I993" s="39"/>
      <c r="J993" s="39"/>
    </row>
    <row r="994" spans="1:10" ht="15.75" customHeight="1" x14ac:dyDescent="0.25">
      <c r="A994" s="11"/>
      <c r="B994" s="11"/>
      <c r="D994" s="11"/>
      <c r="E994" s="38"/>
      <c r="F994" s="38"/>
      <c r="G994" s="39"/>
      <c r="H994" s="39"/>
      <c r="I994" s="39"/>
      <c r="J994" s="39"/>
    </row>
    <row r="995" spans="1:10" ht="15.75" customHeight="1" x14ac:dyDescent="0.25">
      <c r="A995" s="11"/>
      <c r="B995" s="11"/>
      <c r="D995" s="11"/>
      <c r="E995" s="38"/>
      <c r="F995" s="38"/>
      <c r="G995" s="39"/>
      <c r="H995" s="39"/>
      <c r="I995" s="39"/>
      <c r="J995" s="39"/>
    </row>
    <row r="996" spans="1:10" ht="15.75" customHeight="1" x14ac:dyDescent="0.25">
      <c r="A996" s="11"/>
      <c r="B996" s="11"/>
      <c r="D996" s="11"/>
      <c r="E996" s="38"/>
      <c r="F996" s="38"/>
      <c r="G996" s="39"/>
      <c r="H996" s="39"/>
      <c r="I996" s="39"/>
      <c r="J996" s="39"/>
    </row>
    <row r="997" spans="1:10" ht="15.75" customHeight="1" x14ac:dyDescent="0.25">
      <c r="A997" s="11"/>
      <c r="B997" s="11"/>
      <c r="D997" s="11"/>
      <c r="E997" s="38"/>
      <c r="F997" s="38"/>
      <c r="G997" s="39"/>
      <c r="H997" s="39"/>
      <c r="I997" s="39"/>
      <c r="J997" s="39"/>
    </row>
    <row r="998" spans="1:10" ht="15.75" customHeight="1" x14ac:dyDescent="0.25">
      <c r="A998" s="11"/>
      <c r="B998" s="11"/>
      <c r="D998" s="11"/>
      <c r="E998" s="38"/>
      <c r="F998" s="38"/>
      <c r="G998" s="39"/>
      <c r="H998" s="39"/>
      <c r="I998" s="39"/>
      <c r="J998" s="39"/>
    </row>
    <row r="999" spans="1:10" ht="15.75" customHeight="1" x14ac:dyDescent="0.25">
      <c r="A999" s="11"/>
      <c r="B999" s="11"/>
      <c r="D999" s="11"/>
      <c r="E999" s="38"/>
      <c r="F999" s="38"/>
      <c r="G999" s="39"/>
      <c r="H999" s="39"/>
      <c r="I999" s="39"/>
      <c r="J999" s="39"/>
    </row>
    <row r="1000" spans="1:10" ht="15.75" customHeight="1" x14ac:dyDescent="0.25">
      <c r="A1000" s="11"/>
      <c r="B1000" s="11"/>
      <c r="D1000" s="11"/>
      <c r="E1000" s="38"/>
      <c r="F1000" s="38"/>
      <c r="G1000" s="39"/>
      <c r="H1000" s="39"/>
      <c r="I1000" s="39"/>
      <c r="J1000" s="39"/>
    </row>
  </sheetData>
  <mergeCells count="17">
    <mergeCell ref="E52:E53"/>
    <mergeCell ref="H52:H53"/>
    <mergeCell ref="F3:F4"/>
    <mergeCell ref="G3:I3"/>
    <mergeCell ref="A51:H51"/>
    <mergeCell ref="A52:A53"/>
    <mergeCell ref="B52:B53"/>
    <mergeCell ref="C52:C53"/>
    <mergeCell ref="D52:D53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46" workbookViewId="0">
      <selection sqref="A1:J1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10" ht="47.25" customHeight="1" x14ac:dyDescent="0.25">
      <c r="A1" s="192" t="s">
        <v>273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272</v>
      </c>
      <c r="G3" s="200" t="s">
        <v>265</v>
      </c>
      <c r="H3" s="195"/>
      <c r="I3" s="201"/>
      <c r="J3" s="198" t="s">
        <v>266</v>
      </c>
    </row>
    <row r="4" spans="1:10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</row>
    <row r="5" spans="1:10" ht="27" customHeight="1" x14ac:dyDescent="0.25">
      <c r="A5" s="4" t="s">
        <v>20</v>
      </c>
      <c r="B5" s="4">
        <v>121</v>
      </c>
      <c r="C5" s="3" t="s">
        <v>21</v>
      </c>
      <c r="D5" s="3" t="s">
        <v>22</v>
      </c>
      <c r="E5" s="36">
        <v>9483.66</v>
      </c>
      <c r="F5" s="37">
        <v>0</v>
      </c>
      <c r="G5" s="37">
        <v>828.38</v>
      </c>
      <c r="H5" s="37">
        <v>1510.84</v>
      </c>
      <c r="I5" s="37">
        <v>0</v>
      </c>
      <c r="J5" s="37">
        <f t="shared" ref="J5:J51" si="0">E5+F5-G5-H5-I5</f>
        <v>7144.4400000000005</v>
      </c>
    </row>
    <row r="6" spans="1:10" ht="27.75" customHeight="1" x14ac:dyDescent="0.25">
      <c r="A6" s="4" t="s">
        <v>26</v>
      </c>
      <c r="B6" s="4">
        <v>127</v>
      </c>
      <c r="C6" s="3" t="s">
        <v>27</v>
      </c>
      <c r="D6" s="3" t="s">
        <v>28</v>
      </c>
      <c r="E6" s="36">
        <v>3477.34</v>
      </c>
      <c r="F6" s="37">
        <v>0</v>
      </c>
      <c r="G6" s="37">
        <v>326.27</v>
      </c>
      <c r="H6" s="37">
        <v>117.86</v>
      </c>
      <c r="I6" s="37">
        <v>0</v>
      </c>
      <c r="J6" s="37">
        <f t="shared" si="0"/>
        <v>3033.21</v>
      </c>
    </row>
    <row r="7" spans="1:10" ht="27" customHeight="1" x14ac:dyDescent="0.25">
      <c r="A7" s="4" t="s">
        <v>31</v>
      </c>
      <c r="B7" s="4">
        <v>67</v>
      </c>
      <c r="C7" s="3" t="s">
        <v>21</v>
      </c>
      <c r="D7" s="3" t="s">
        <v>32</v>
      </c>
      <c r="E7" s="36">
        <v>9483.66</v>
      </c>
      <c r="F7" s="37">
        <v>0</v>
      </c>
      <c r="G7" s="37">
        <v>828.38</v>
      </c>
      <c r="H7" s="37">
        <v>1510.84</v>
      </c>
      <c r="I7" s="37">
        <v>0</v>
      </c>
      <c r="J7" s="37">
        <f t="shared" si="0"/>
        <v>7144.4400000000005</v>
      </c>
    </row>
    <row r="8" spans="1:10" ht="27" customHeight="1" x14ac:dyDescent="0.25">
      <c r="A8" s="4" t="s">
        <v>35</v>
      </c>
      <c r="B8" s="4">
        <v>102</v>
      </c>
      <c r="C8" s="3" t="s">
        <v>36</v>
      </c>
      <c r="D8" s="3" t="s">
        <v>37</v>
      </c>
      <c r="E8" s="36">
        <v>9483.66</v>
      </c>
      <c r="F8" s="36">
        <v>0</v>
      </c>
      <c r="G8" s="37">
        <v>828.38</v>
      </c>
      <c r="H8" s="37">
        <v>1458.7</v>
      </c>
      <c r="I8" s="37">
        <v>0</v>
      </c>
      <c r="J8" s="37">
        <f t="shared" si="0"/>
        <v>7196.5800000000008</v>
      </c>
    </row>
    <row r="9" spans="1:10" ht="27" customHeight="1" x14ac:dyDescent="0.25">
      <c r="A9" s="4" t="s">
        <v>40</v>
      </c>
      <c r="B9" s="4">
        <v>91</v>
      </c>
      <c r="C9" s="3" t="s">
        <v>21</v>
      </c>
      <c r="D9" s="3" t="s">
        <v>41</v>
      </c>
      <c r="E9" s="36">
        <v>9483.66</v>
      </c>
      <c r="F9" s="36"/>
      <c r="G9" s="37">
        <v>828.38</v>
      </c>
      <c r="H9" s="37">
        <v>1354.43</v>
      </c>
      <c r="I9" s="37">
        <v>0</v>
      </c>
      <c r="J9" s="37">
        <f t="shared" si="0"/>
        <v>7300.85</v>
      </c>
    </row>
    <row r="10" spans="1:10" ht="27" customHeight="1" x14ac:dyDescent="0.25">
      <c r="A10" s="4" t="s">
        <v>44</v>
      </c>
      <c r="B10" s="4">
        <v>33</v>
      </c>
      <c r="C10" s="3" t="s">
        <v>21</v>
      </c>
      <c r="D10" s="3" t="s">
        <v>32</v>
      </c>
      <c r="E10" s="36">
        <v>9483.66</v>
      </c>
      <c r="F10" s="36">
        <v>0</v>
      </c>
      <c r="G10" s="37">
        <v>828.38</v>
      </c>
      <c r="H10" s="37">
        <v>1458.7</v>
      </c>
      <c r="I10" s="37">
        <v>0</v>
      </c>
      <c r="J10" s="37">
        <f t="shared" si="0"/>
        <v>7196.5800000000008</v>
      </c>
    </row>
    <row r="11" spans="1:10" ht="27" customHeight="1" x14ac:dyDescent="0.25">
      <c r="A11" s="4" t="s">
        <v>47</v>
      </c>
      <c r="B11" s="4">
        <v>83</v>
      </c>
      <c r="C11" s="3" t="s">
        <v>48</v>
      </c>
      <c r="D11" s="3" t="s">
        <v>49</v>
      </c>
      <c r="E11" s="36">
        <v>5530.44</v>
      </c>
      <c r="F11" s="36">
        <v>0</v>
      </c>
      <c r="G11" s="37">
        <v>610.48</v>
      </c>
      <c r="H11" s="37">
        <v>347.46</v>
      </c>
      <c r="I11" s="37">
        <v>548.74</v>
      </c>
      <c r="J11" s="37">
        <f t="shared" si="0"/>
        <v>4023.7599999999993</v>
      </c>
    </row>
    <row r="12" spans="1:10" ht="27" customHeight="1" x14ac:dyDescent="0.25">
      <c r="A12" s="4" t="s">
        <v>52</v>
      </c>
      <c r="B12" s="4">
        <v>97</v>
      </c>
      <c r="C12" s="3" t="s">
        <v>53</v>
      </c>
      <c r="D12" s="3" t="s">
        <v>54</v>
      </c>
      <c r="E12" s="36">
        <v>15054.4</v>
      </c>
      <c r="F12" s="36">
        <v>0</v>
      </c>
      <c r="G12" s="37">
        <v>828.38</v>
      </c>
      <c r="H12" s="37">
        <v>3042.8</v>
      </c>
      <c r="I12" s="37">
        <v>0</v>
      </c>
      <c r="J12" s="37">
        <f t="shared" si="0"/>
        <v>11183.220000000001</v>
      </c>
    </row>
    <row r="13" spans="1:10" ht="27" customHeight="1" x14ac:dyDescent="0.25">
      <c r="A13" s="4" t="s">
        <v>56</v>
      </c>
      <c r="B13" s="4">
        <v>28</v>
      </c>
      <c r="C13" s="3" t="s">
        <v>21</v>
      </c>
      <c r="D13" s="3" t="s">
        <v>22</v>
      </c>
      <c r="E13" s="36">
        <v>9483.66</v>
      </c>
      <c r="F13" s="36">
        <v>0</v>
      </c>
      <c r="G13" s="37">
        <v>828.38</v>
      </c>
      <c r="H13" s="37">
        <v>1354.43</v>
      </c>
      <c r="I13" s="37">
        <v>0</v>
      </c>
      <c r="J13" s="37">
        <f t="shared" si="0"/>
        <v>7300.85</v>
      </c>
    </row>
    <row r="14" spans="1:10" ht="27" customHeight="1" x14ac:dyDescent="0.25">
      <c r="A14" s="4" t="s">
        <v>58</v>
      </c>
      <c r="B14" s="4">
        <v>134</v>
      </c>
      <c r="C14" s="3" t="s">
        <v>59</v>
      </c>
      <c r="D14" s="3" t="s">
        <v>60</v>
      </c>
      <c r="E14" s="36">
        <v>6269.82</v>
      </c>
      <c r="F14" s="36">
        <v>0</v>
      </c>
      <c r="G14" s="37">
        <v>713.95</v>
      </c>
      <c r="H14" s="37">
        <v>606.37</v>
      </c>
      <c r="I14" s="37">
        <v>0</v>
      </c>
      <c r="J14" s="37">
        <f t="shared" si="0"/>
        <v>4949.5</v>
      </c>
    </row>
    <row r="15" spans="1:10" ht="27" customHeight="1" x14ac:dyDescent="0.25">
      <c r="A15" s="4" t="s">
        <v>63</v>
      </c>
      <c r="B15" s="4">
        <v>87</v>
      </c>
      <c r="C15" s="3" t="s">
        <v>59</v>
      </c>
      <c r="D15" s="3" t="s">
        <v>64</v>
      </c>
      <c r="E15" s="36">
        <v>6269.82</v>
      </c>
      <c r="F15" s="36">
        <v>0</v>
      </c>
      <c r="G15" s="37">
        <v>713.95</v>
      </c>
      <c r="H15" s="37">
        <v>658.58</v>
      </c>
      <c r="I15" s="37">
        <v>0</v>
      </c>
      <c r="J15" s="37">
        <f t="shared" si="0"/>
        <v>4897.29</v>
      </c>
    </row>
    <row r="16" spans="1:10" ht="27" customHeight="1" x14ac:dyDescent="0.25">
      <c r="A16" s="4" t="s">
        <v>67</v>
      </c>
      <c r="B16" s="4">
        <v>110</v>
      </c>
      <c r="C16" s="3" t="s">
        <v>68</v>
      </c>
      <c r="D16" s="3" t="s">
        <v>60</v>
      </c>
      <c r="E16" s="36">
        <v>7056.73</v>
      </c>
      <c r="F16" s="36">
        <f>3528.37+1176.12+392.04</f>
        <v>5096.53</v>
      </c>
      <c r="G16" s="37">
        <f>494.84+1.18+332.4</f>
        <v>828.42</v>
      </c>
      <c r="H16" s="37">
        <f>268.39+95.98</f>
        <v>364.37</v>
      </c>
      <c r="I16" s="37">
        <v>0</v>
      </c>
      <c r="J16" s="37">
        <f t="shared" si="0"/>
        <v>10960.469999999998</v>
      </c>
    </row>
    <row r="17" spans="1:10" ht="27" customHeight="1" x14ac:dyDescent="0.25">
      <c r="A17" s="4" t="s">
        <v>194</v>
      </c>
      <c r="B17" s="4">
        <v>139</v>
      </c>
      <c r="C17" s="3" t="s">
        <v>27</v>
      </c>
      <c r="D17" s="3" t="s">
        <v>28</v>
      </c>
      <c r="E17" s="36">
        <v>3477.34</v>
      </c>
      <c r="F17" s="36">
        <v>0</v>
      </c>
      <c r="G17" s="37">
        <v>326.27</v>
      </c>
      <c r="H17" s="37">
        <v>89.42</v>
      </c>
      <c r="I17" s="37">
        <v>765.41</v>
      </c>
      <c r="J17" s="37">
        <f t="shared" si="0"/>
        <v>2296.2400000000002</v>
      </c>
    </row>
    <row r="18" spans="1:10" ht="27" customHeight="1" x14ac:dyDescent="0.25">
      <c r="A18" s="4" t="s">
        <v>73</v>
      </c>
      <c r="B18" s="4">
        <v>107</v>
      </c>
      <c r="C18" s="3" t="s">
        <v>59</v>
      </c>
      <c r="D18" s="3" t="s">
        <v>74</v>
      </c>
      <c r="E18" s="36">
        <v>6269.82</v>
      </c>
      <c r="F18" s="36">
        <v>0</v>
      </c>
      <c r="G18" s="37">
        <v>713.95</v>
      </c>
      <c r="H18" s="37">
        <v>658.5</v>
      </c>
      <c r="I18" s="37">
        <v>0</v>
      </c>
      <c r="J18" s="37">
        <f t="shared" si="0"/>
        <v>4897.37</v>
      </c>
    </row>
    <row r="19" spans="1:10" ht="27" customHeight="1" x14ac:dyDescent="0.25">
      <c r="A19" s="4" t="s">
        <v>76</v>
      </c>
      <c r="B19" s="4">
        <v>118</v>
      </c>
      <c r="C19" s="3" t="s">
        <v>36</v>
      </c>
      <c r="D19" s="3" t="s">
        <v>77</v>
      </c>
      <c r="E19" s="36">
        <v>9483.66</v>
      </c>
      <c r="F19" s="36">
        <v>0</v>
      </c>
      <c r="G19" s="37">
        <v>828.38</v>
      </c>
      <c r="H19" s="37">
        <v>1510.84</v>
      </c>
      <c r="I19" s="37">
        <v>0</v>
      </c>
      <c r="J19" s="37">
        <f t="shared" si="0"/>
        <v>7144.4400000000005</v>
      </c>
    </row>
    <row r="20" spans="1:10" ht="27" customHeight="1" x14ac:dyDescent="0.25">
      <c r="A20" s="4" t="s">
        <v>79</v>
      </c>
      <c r="B20" s="4">
        <v>76</v>
      </c>
      <c r="C20" s="3" t="s">
        <v>36</v>
      </c>
      <c r="D20" s="3" t="s">
        <v>32</v>
      </c>
      <c r="E20" s="36">
        <v>9483.66</v>
      </c>
      <c r="F20" s="36">
        <v>0</v>
      </c>
      <c r="G20" s="37">
        <v>828.38</v>
      </c>
      <c r="H20" s="37">
        <v>1354.43</v>
      </c>
      <c r="I20" s="37">
        <v>0</v>
      </c>
      <c r="J20" s="37">
        <f t="shared" si="0"/>
        <v>7300.85</v>
      </c>
    </row>
    <row r="21" spans="1:10" ht="27.75" customHeight="1" x14ac:dyDescent="0.25">
      <c r="A21" s="4" t="s">
        <v>81</v>
      </c>
      <c r="B21" s="4">
        <v>101</v>
      </c>
      <c r="C21" s="3" t="s">
        <v>36</v>
      </c>
      <c r="D21" s="3" t="s">
        <v>64</v>
      </c>
      <c r="E21" s="36">
        <v>9483.66</v>
      </c>
      <c r="F21" s="36"/>
      <c r="G21" s="37">
        <v>828.38</v>
      </c>
      <c r="H21" s="37">
        <v>1510.84</v>
      </c>
      <c r="I21" s="37">
        <v>0</v>
      </c>
      <c r="J21" s="37">
        <f t="shared" si="0"/>
        <v>7144.4400000000005</v>
      </c>
    </row>
    <row r="22" spans="1:10" ht="27" customHeight="1" x14ac:dyDescent="0.25">
      <c r="A22" s="4" t="s">
        <v>83</v>
      </c>
      <c r="B22" s="4">
        <v>48</v>
      </c>
      <c r="C22" s="3" t="s">
        <v>36</v>
      </c>
      <c r="D22" s="3" t="s">
        <v>22</v>
      </c>
      <c r="E22" s="36">
        <v>9483.66</v>
      </c>
      <c r="F22" s="36">
        <v>0</v>
      </c>
      <c r="G22" s="37">
        <v>828.38</v>
      </c>
      <c r="H22" s="37">
        <v>1458.7</v>
      </c>
      <c r="I22" s="37">
        <v>0</v>
      </c>
      <c r="J22" s="37">
        <f t="shared" si="0"/>
        <v>7196.5800000000008</v>
      </c>
    </row>
    <row r="23" spans="1:10" ht="27" customHeight="1" x14ac:dyDescent="0.25">
      <c r="A23" s="4" t="s">
        <v>85</v>
      </c>
      <c r="B23" s="4">
        <v>125</v>
      </c>
      <c r="C23" s="3" t="s">
        <v>86</v>
      </c>
      <c r="D23" s="3" t="s">
        <v>87</v>
      </c>
      <c r="E23" s="36">
        <v>774.99</v>
      </c>
      <c r="F23" s="36">
        <v>0</v>
      </c>
      <c r="G23" s="37">
        <v>58.12</v>
      </c>
      <c r="H23" s="37">
        <v>0</v>
      </c>
      <c r="I23" s="37">
        <v>0</v>
      </c>
      <c r="J23" s="37">
        <f t="shared" si="0"/>
        <v>716.87</v>
      </c>
    </row>
    <row r="24" spans="1:10" ht="27" customHeight="1" x14ac:dyDescent="0.25">
      <c r="A24" s="4" t="s">
        <v>90</v>
      </c>
      <c r="B24" s="4">
        <v>137</v>
      </c>
      <c r="C24" s="3" t="s">
        <v>91</v>
      </c>
      <c r="D24" s="3" t="s">
        <v>92</v>
      </c>
      <c r="E24" s="36">
        <v>13375.65</v>
      </c>
      <c r="F24" s="36">
        <v>0</v>
      </c>
      <c r="G24" s="37">
        <v>828.38</v>
      </c>
      <c r="H24" s="37">
        <v>2581.14</v>
      </c>
      <c r="I24" s="37">
        <v>0</v>
      </c>
      <c r="J24" s="37">
        <f t="shared" si="0"/>
        <v>9966.130000000001</v>
      </c>
    </row>
    <row r="25" spans="1:10" ht="27" customHeight="1" x14ac:dyDescent="0.25">
      <c r="A25" s="4" t="s">
        <v>94</v>
      </c>
      <c r="B25" s="4">
        <v>50</v>
      </c>
      <c r="C25" s="3" t="s">
        <v>36</v>
      </c>
      <c r="D25" s="8" t="s">
        <v>41</v>
      </c>
      <c r="E25" s="36">
        <v>9483.66</v>
      </c>
      <c r="F25" s="36">
        <f>316.23+948.37</f>
        <v>1264.5999999999999</v>
      </c>
      <c r="G25" s="37">
        <f>828.38</f>
        <v>828.38</v>
      </c>
      <c r="H25" s="37">
        <v>1510.84</v>
      </c>
      <c r="I25" s="37">
        <v>0</v>
      </c>
      <c r="J25" s="37">
        <f t="shared" si="0"/>
        <v>8409.0400000000009</v>
      </c>
    </row>
    <row r="26" spans="1:10" ht="27" customHeight="1" x14ac:dyDescent="0.25">
      <c r="A26" s="4" t="s">
        <v>97</v>
      </c>
      <c r="B26" s="4">
        <v>27</v>
      </c>
      <c r="C26" s="3" t="s">
        <v>36</v>
      </c>
      <c r="D26" s="3" t="s">
        <v>41</v>
      </c>
      <c r="E26" s="36">
        <v>9483.66</v>
      </c>
      <c r="F26" s="36">
        <v>0</v>
      </c>
      <c r="G26" s="37">
        <v>828.38</v>
      </c>
      <c r="H26" s="37">
        <v>1458.7</v>
      </c>
      <c r="I26" s="37">
        <v>0</v>
      </c>
      <c r="J26" s="37">
        <f t="shared" si="0"/>
        <v>7196.5800000000008</v>
      </c>
    </row>
    <row r="27" spans="1:10" ht="27" customHeight="1" x14ac:dyDescent="0.25">
      <c r="A27" s="4" t="s">
        <v>99</v>
      </c>
      <c r="B27" s="4">
        <v>65</v>
      </c>
      <c r="C27" s="3" t="s">
        <v>14</v>
      </c>
      <c r="D27" s="3" t="s">
        <v>15</v>
      </c>
      <c r="E27" s="36">
        <v>15054.4</v>
      </c>
      <c r="F27" s="36">
        <v>0</v>
      </c>
      <c r="G27" s="37">
        <v>828.38</v>
      </c>
      <c r="H27" s="37">
        <v>2990.66</v>
      </c>
      <c r="I27" s="37">
        <v>0</v>
      </c>
      <c r="J27" s="37">
        <f t="shared" si="0"/>
        <v>11235.36</v>
      </c>
    </row>
    <row r="28" spans="1:10" ht="27" customHeight="1" x14ac:dyDescent="0.25">
      <c r="A28" s="4" t="s">
        <v>101</v>
      </c>
      <c r="B28" s="4">
        <v>129</v>
      </c>
      <c r="C28" s="3" t="s">
        <v>91</v>
      </c>
      <c r="D28" s="3" t="s">
        <v>92</v>
      </c>
      <c r="E28" s="36">
        <v>13375.65</v>
      </c>
      <c r="F28" s="36">
        <v>0</v>
      </c>
      <c r="G28" s="37">
        <v>828.38</v>
      </c>
      <c r="H28" s="37">
        <v>2581.14</v>
      </c>
      <c r="I28" s="37">
        <v>0</v>
      </c>
      <c r="J28" s="37">
        <f t="shared" si="0"/>
        <v>9966.130000000001</v>
      </c>
    </row>
    <row r="29" spans="1:10" ht="27" customHeight="1" x14ac:dyDescent="0.25">
      <c r="A29" s="4" t="s">
        <v>103</v>
      </c>
      <c r="B29" s="4">
        <v>106</v>
      </c>
      <c r="C29" s="3" t="s">
        <v>36</v>
      </c>
      <c r="D29" s="3" t="s">
        <v>32</v>
      </c>
      <c r="E29" s="36">
        <v>9483.66</v>
      </c>
      <c r="F29" s="36">
        <f>842.99+2528.98</f>
        <v>3371.9700000000003</v>
      </c>
      <c r="G29" s="37">
        <v>828.38</v>
      </c>
      <c r="H29" s="37">
        <v>1458.7</v>
      </c>
      <c r="I29" s="37">
        <v>0</v>
      </c>
      <c r="J29" s="37">
        <f t="shared" si="0"/>
        <v>10568.550000000001</v>
      </c>
    </row>
    <row r="30" spans="1:10" ht="27" customHeight="1" x14ac:dyDescent="0.25">
      <c r="A30" s="4" t="s">
        <v>120</v>
      </c>
      <c r="B30" s="4">
        <v>135</v>
      </c>
      <c r="C30" s="3" t="s">
        <v>121</v>
      </c>
      <c r="D30" s="3" t="s">
        <v>122</v>
      </c>
      <c r="E30" s="36">
        <v>7268.44</v>
      </c>
      <c r="F30" s="36">
        <v>0</v>
      </c>
      <c r="G30" s="37">
        <v>828.38</v>
      </c>
      <c r="H30" s="37">
        <v>901.66</v>
      </c>
      <c r="I30" s="37">
        <v>0</v>
      </c>
      <c r="J30" s="37">
        <f t="shared" si="0"/>
        <v>5538.4</v>
      </c>
    </row>
    <row r="31" spans="1:10" ht="27" customHeight="1" x14ac:dyDescent="0.25">
      <c r="A31" s="4" t="s">
        <v>124</v>
      </c>
      <c r="B31" s="4">
        <v>53</v>
      </c>
      <c r="C31" s="3" t="s">
        <v>53</v>
      </c>
      <c r="D31" s="3" t="s">
        <v>125</v>
      </c>
      <c r="E31" s="36">
        <f>15054.4-1003.63</f>
        <v>14050.77</v>
      </c>
      <c r="F31" s="36">
        <v>0</v>
      </c>
      <c r="G31" s="37">
        <v>828.38</v>
      </c>
      <c r="H31" s="37">
        <v>2766.8</v>
      </c>
      <c r="I31" s="37">
        <v>0</v>
      </c>
      <c r="J31" s="37">
        <f t="shared" si="0"/>
        <v>10455.59</v>
      </c>
    </row>
    <row r="32" spans="1:10" ht="27" customHeight="1" x14ac:dyDescent="0.25">
      <c r="A32" s="4" t="s">
        <v>127</v>
      </c>
      <c r="B32" s="4">
        <v>14</v>
      </c>
      <c r="C32" s="3" t="s">
        <v>36</v>
      </c>
      <c r="D32" s="3" t="s">
        <v>22</v>
      </c>
      <c r="E32" s="36">
        <v>9483.66</v>
      </c>
      <c r="F32" s="36">
        <v>0</v>
      </c>
      <c r="G32" s="37">
        <v>828.38</v>
      </c>
      <c r="H32" s="37">
        <v>1406.57</v>
      </c>
      <c r="I32" s="37">
        <v>0</v>
      </c>
      <c r="J32" s="37">
        <f t="shared" si="0"/>
        <v>7248.7100000000009</v>
      </c>
    </row>
    <row r="33" spans="1:10" ht="27" customHeight="1" x14ac:dyDescent="0.25">
      <c r="A33" s="4" t="s">
        <v>129</v>
      </c>
      <c r="B33" s="4">
        <v>89</v>
      </c>
      <c r="C33" s="3" t="s">
        <v>14</v>
      </c>
      <c r="D33" s="3" t="s">
        <v>130</v>
      </c>
      <c r="E33" s="36">
        <v>15054.4</v>
      </c>
      <c r="F33" s="36">
        <f>7527.2+334.54</f>
        <v>7861.74</v>
      </c>
      <c r="G33" s="37">
        <f>55.23+828.38</f>
        <v>883.61</v>
      </c>
      <c r="H33" s="37">
        <f>291.38+2729.85</f>
        <v>3021.23</v>
      </c>
      <c r="I33" s="37">
        <v>0</v>
      </c>
      <c r="J33" s="37">
        <f t="shared" si="0"/>
        <v>19011.3</v>
      </c>
    </row>
    <row r="34" spans="1:10" ht="27" customHeight="1" x14ac:dyDescent="0.25">
      <c r="A34" s="4" t="s">
        <v>132</v>
      </c>
      <c r="B34" s="4">
        <v>120</v>
      </c>
      <c r="C34" s="3" t="s">
        <v>68</v>
      </c>
      <c r="D34" s="3" t="s">
        <v>64</v>
      </c>
      <c r="E34" s="36">
        <v>7056.73</v>
      </c>
      <c r="F34" s="36">
        <v>0</v>
      </c>
      <c r="G34" s="37">
        <v>824.11</v>
      </c>
      <c r="H34" s="37">
        <v>844.61</v>
      </c>
      <c r="I34" s="37">
        <v>0</v>
      </c>
      <c r="J34" s="37">
        <f t="shared" si="0"/>
        <v>5388.01</v>
      </c>
    </row>
    <row r="35" spans="1:10" ht="27" customHeight="1" x14ac:dyDescent="0.25">
      <c r="A35" s="4" t="s">
        <v>135</v>
      </c>
      <c r="B35" s="4">
        <v>124</v>
      </c>
      <c r="C35" s="3" t="s">
        <v>136</v>
      </c>
      <c r="D35" s="3" t="s">
        <v>137</v>
      </c>
      <c r="E35" s="36">
        <f>8426.12-6740.9</f>
        <v>1685.2200000000012</v>
      </c>
      <c r="F35" s="36">
        <v>0</v>
      </c>
      <c r="G35" s="37">
        <v>133.47999999999999</v>
      </c>
      <c r="H35" s="37">
        <v>0</v>
      </c>
      <c r="I35" s="37">
        <v>0</v>
      </c>
      <c r="J35" s="37">
        <f t="shared" si="0"/>
        <v>1551.7400000000011</v>
      </c>
    </row>
    <row r="36" spans="1:10" ht="27" customHeight="1" x14ac:dyDescent="0.25">
      <c r="A36" s="4" t="s">
        <v>139</v>
      </c>
      <c r="B36" s="4">
        <v>49</v>
      </c>
      <c r="C36" s="3" t="s">
        <v>36</v>
      </c>
      <c r="D36" s="3" t="s">
        <v>41</v>
      </c>
      <c r="E36" s="36">
        <v>9483.66</v>
      </c>
      <c r="F36" s="36">
        <v>0</v>
      </c>
      <c r="G36" s="37">
        <v>828.38</v>
      </c>
      <c r="H36" s="37">
        <v>1458.7</v>
      </c>
      <c r="I36" s="37">
        <v>0</v>
      </c>
      <c r="J36" s="37">
        <f t="shared" si="0"/>
        <v>7196.5800000000008</v>
      </c>
    </row>
    <row r="37" spans="1:10" ht="27" customHeight="1" x14ac:dyDescent="0.25">
      <c r="A37" s="4" t="s">
        <v>198</v>
      </c>
      <c r="B37" s="4">
        <v>140</v>
      </c>
      <c r="C37" s="3" t="s">
        <v>199</v>
      </c>
      <c r="D37" s="3" t="s">
        <v>200</v>
      </c>
      <c r="E37" s="36">
        <v>14050.77</v>
      </c>
      <c r="F37" s="36">
        <v>0</v>
      </c>
      <c r="G37" s="37">
        <v>828.38</v>
      </c>
      <c r="H37" s="37">
        <v>2714.66</v>
      </c>
      <c r="I37" s="37">
        <v>0</v>
      </c>
      <c r="J37" s="37">
        <f t="shared" si="0"/>
        <v>10507.730000000001</v>
      </c>
    </row>
    <row r="38" spans="1:10" ht="27" customHeight="1" x14ac:dyDescent="0.25">
      <c r="A38" s="4" t="s">
        <v>141</v>
      </c>
      <c r="B38" s="4">
        <v>128</v>
      </c>
      <c r="C38" s="3" t="s">
        <v>86</v>
      </c>
      <c r="D38" s="3" t="s">
        <v>87</v>
      </c>
      <c r="E38" s="36">
        <v>774.99</v>
      </c>
      <c r="F38" s="36">
        <v>0</v>
      </c>
      <c r="G38" s="37">
        <v>58.12</v>
      </c>
      <c r="H38" s="37">
        <v>0</v>
      </c>
      <c r="I38" s="37">
        <v>0</v>
      </c>
      <c r="J38" s="37">
        <f t="shared" si="0"/>
        <v>716.87</v>
      </c>
    </row>
    <row r="39" spans="1:10" ht="27" customHeight="1" x14ac:dyDescent="0.25">
      <c r="A39" s="4" t="s">
        <v>143</v>
      </c>
      <c r="B39" s="4">
        <v>138</v>
      </c>
      <c r="C39" s="3" t="s">
        <v>144</v>
      </c>
      <c r="D39" s="3" t="s">
        <v>145</v>
      </c>
      <c r="E39" s="36">
        <v>14190.22</v>
      </c>
      <c r="F39" s="36">
        <v>0</v>
      </c>
      <c r="G39" s="37">
        <v>828.38</v>
      </c>
      <c r="H39" s="37">
        <v>2805.15</v>
      </c>
      <c r="I39" s="37">
        <v>0</v>
      </c>
      <c r="J39" s="37">
        <f t="shared" si="0"/>
        <v>10556.69</v>
      </c>
    </row>
    <row r="40" spans="1:10" ht="27" customHeight="1" x14ac:dyDescent="0.25">
      <c r="A40" s="4" t="s">
        <v>147</v>
      </c>
      <c r="B40" s="4">
        <v>80</v>
      </c>
      <c r="C40" s="3" t="s">
        <v>14</v>
      </c>
      <c r="D40" s="3" t="s">
        <v>148</v>
      </c>
      <c r="E40" s="36">
        <v>15054.4</v>
      </c>
      <c r="F40" s="36">
        <f>3345.42+836.36+2509.07</f>
        <v>6690.85</v>
      </c>
      <c r="G40" s="37">
        <f>828.38+538.71</f>
        <v>1367.0900000000001</v>
      </c>
      <c r="H40" s="37">
        <f>2582.8+510.63</f>
        <v>3093.4300000000003</v>
      </c>
      <c r="I40" s="37">
        <v>0</v>
      </c>
      <c r="J40" s="37">
        <f t="shared" si="0"/>
        <v>17284.73</v>
      </c>
    </row>
    <row r="41" spans="1:10" ht="27" customHeight="1" x14ac:dyDescent="0.25">
      <c r="A41" s="4" t="s">
        <v>150</v>
      </c>
      <c r="B41" s="4">
        <v>36</v>
      </c>
      <c r="C41" s="3" t="s">
        <v>36</v>
      </c>
      <c r="D41" s="3" t="s">
        <v>41</v>
      </c>
      <c r="E41" s="36">
        <v>9483.66</v>
      </c>
      <c r="F41" s="36">
        <f>1475.24</f>
        <v>1475.24</v>
      </c>
      <c r="G41" s="37">
        <f>662.3+544.28</f>
        <v>1206.58</v>
      </c>
      <c r="H41" s="37">
        <f>519.13+423.77</f>
        <v>942.9</v>
      </c>
      <c r="I41" s="37">
        <v>0</v>
      </c>
      <c r="J41" s="37">
        <f t="shared" si="0"/>
        <v>8809.42</v>
      </c>
    </row>
    <row r="42" spans="1:10" ht="27" customHeight="1" x14ac:dyDescent="0.25">
      <c r="A42" s="4" t="s">
        <v>152</v>
      </c>
      <c r="B42" s="4">
        <v>109</v>
      </c>
      <c r="C42" s="3" t="s">
        <v>36</v>
      </c>
      <c r="D42" s="3" t="s">
        <v>153</v>
      </c>
      <c r="E42" s="36">
        <v>9483.66</v>
      </c>
      <c r="F42" s="36">
        <v>842.99</v>
      </c>
      <c r="G42" s="37">
        <f>340.9+809.93</f>
        <v>1150.83</v>
      </c>
      <c r="H42" s="37">
        <f>173.06+909.12</f>
        <v>1082.18</v>
      </c>
      <c r="I42" s="37">
        <v>0</v>
      </c>
      <c r="J42" s="37">
        <f t="shared" si="0"/>
        <v>8093.6399999999994</v>
      </c>
    </row>
    <row r="43" spans="1:10" ht="27" customHeight="1" x14ac:dyDescent="0.25">
      <c r="A43" s="4" t="s">
        <v>155</v>
      </c>
      <c r="B43" s="4">
        <v>42</v>
      </c>
      <c r="C43" s="3" t="s">
        <v>36</v>
      </c>
      <c r="D43" s="8" t="s">
        <v>41</v>
      </c>
      <c r="E43" s="36">
        <v>9483.66</v>
      </c>
      <c r="F43" s="36">
        <v>0</v>
      </c>
      <c r="G43" s="37">
        <v>828.38</v>
      </c>
      <c r="H43" s="37">
        <v>1510.84</v>
      </c>
      <c r="I43" s="37">
        <v>0</v>
      </c>
      <c r="J43" s="37">
        <f t="shared" si="0"/>
        <v>7144.4400000000005</v>
      </c>
    </row>
    <row r="44" spans="1:10" ht="27" customHeight="1" x14ac:dyDescent="0.25">
      <c r="A44" s="4" t="s">
        <v>157</v>
      </c>
      <c r="B44" s="4">
        <v>122</v>
      </c>
      <c r="C44" s="3" t="s">
        <v>53</v>
      </c>
      <c r="D44" s="3" t="s">
        <v>158</v>
      </c>
      <c r="E44" s="36">
        <v>15054.4</v>
      </c>
      <c r="F44" s="36">
        <v>0</v>
      </c>
      <c r="G44" s="37">
        <v>828.38</v>
      </c>
      <c r="H44" s="37">
        <v>3042.8</v>
      </c>
      <c r="I44" s="37">
        <v>0</v>
      </c>
      <c r="J44" s="37">
        <f t="shared" si="0"/>
        <v>11183.220000000001</v>
      </c>
    </row>
    <row r="45" spans="1:10" ht="27" customHeight="1" x14ac:dyDescent="0.25">
      <c r="A45" s="4" t="s">
        <v>160</v>
      </c>
      <c r="B45" s="4">
        <v>136</v>
      </c>
      <c r="C45" s="3" t="s">
        <v>161</v>
      </c>
      <c r="D45" s="3" t="s">
        <v>137</v>
      </c>
      <c r="E45" s="36">
        <v>9207.44</v>
      </c>
      <c r="F45" s="36">
        <v>0</v>
      </c>
      <c r="G45" s="37">
        <v>828.38</v>
      </c>
      <c r="H45" s="37">
        <v>1434.88</v>
      </c>
      <c r="I45" s="37">
        <v>0</v>
      </c>
      <c r="J45" s="37">
        <f t="shared" si="0"/>
        <v>6944.1800000000012</v>
      </c>
    </row>
    <row r="46" spans="1:10" ht="27" customHeight="1" x14ac:dyDescent="0.25">
      <c r="A46" s="4" t="s">
        <v>163</v>
      </c>
      <c r="B46" s="4">
        <v>126</v>
      </c>
      <c r="C46" s="3" t="s">
        <v>36</v>
      </c>
      <c r="D46" s="3" t="s">
        <v>22</v>
      </c>
      <c r="E46" s="36">
        <v>9483.66</v>
      </c>
      <c r="F46" s="36">
        <v>0</v>
      </c>
      <c r="G46" s="37">
        <v>828.38</v>
      </c>
      <c r="H46" s="37">
        <v>1510.84</v>
      </c>
      <c r="I46" s="37">
        <v>0</v>
      </c>
      <c r="J46" s="37">
        <f t="shared" si="0"/>
        <v>7144.4400000000005</v>
      </c>
    </row>
    <row r="47" spans="1:10" ht="27" customHeight="1" x14ac:dyDescent="0.25">
      <c r="A47" s="4" t="s">
        <v>165</v>
      </c>
      <c r="B47" s="4">
        <v>58</v>
      </c>
      <c r="C47" s="3" t="s">
        <v>36</v>
      </c>
      <c r="D47" s="3" t="s">
        <v>32</v>
      </c>
      <c r="E47" s="36">
        <v>9483.66</v>
      </c>
      <c r="F47" s="36">
        <v>0</v>
      </c>
      <c r="G47" s="37">
        <v>828.38</v>
      </c>
      <c r="H47" s="37">
        <v>1510.84</v>
      </c>
      <c r="I47" s="37">
        <v>0</v>
      </c>
      <c r="J47" s="37">
        <f t="shared" si="0"/>
        <v>7144.4400000000005</v>
      </c>
    </row>
    <row r="48" spans="1:10" ht="27" customHeight="1" x14ac:dyDescent="0.25">
      <c r="A48" s="4" t="s">
        <v>202</v>
      </c>
      <c r="B48" s="4">
        <v>141</v>
      </c>
      <c r="C48" s="3" t="s">
        <v>36</v>
      </c>
      <c r="D48" s="3" t="s">
        <v>32</v>
      </c>
      <c r="E48" s="36">
        <v>4109.59</v>
      </c>
      <c r="F48" s="36">
        <v>0</v>
      </c>
      <c r="G48" s="37">
        <v>411.51</v>
      </c>
      <c r="H48" s="37">
        <v>199.91</v>
      </c>
      <c r="I48" s="37">
        <v>0</v>
      </c>
      <c r="J48" s="37">
        <f t="shared" si="0"/>
        <v>3498.17</v>
      </c>
    </row>
    <row r="49" spans="1:10" ht="27" customHeight="1" x14ac:dyDescent="0.25">
      <c r="A49" s="4" t="s">
        <v>167</v>
      </c>
      <c r="B49" s="4">
        <v>133</v>
      </c>
      <c r="C49" s="3" t="s">
        <v>168</v>
      </c>
      <c r="D49" s="3" t="s">
        <v>169</v>
      </c>
      <c r="E49" s="36">
        <v>10251.31</v>
      </c>
      <c r="F49" s="36">
        <v>0</v>
      </c>
      <c r="G49" s="37">
        <v>828.38</v>
      </c>
      <c r="H49" s="37">
        <v>1721.95</v>
      </c>
      <c r="I49" s="37">
        <v>0</v>
      </c>
      <c r="J49" s="37">
        <f t="shared" si="0"/>
        <v>7700.9800000000005</v>
      </c>
    </row>
    <row r="50" spans="1:10" ht="27" customHeight="1" x14ac:dyDescent="0.25">
      <c r="A50" s="4" t="s">
        <v>171</v>
      </c>
      <c r="B50" s="4">
        <v>43</v>
      </c>
      <c r="C50" s="3" t="s">
        <v>36</v>
      </c>
      <c r="D50" s="3" t="s">
        <v>137</v>
      </c>
      <c r="E50" s="36">
        <v>9483.66</v>
      </c>
      <c r="F50" s="36">
        <v>0</v>
      </c>
      <c r="G50" s="37">
        <v>828.38</v>
      </c>
      <c r="H50" s="37">
        <v>1510.84</v>
      </c>
      <c r="I50" s="37">
        <v>0</v>
      </c>
      <c r="J50" s="37">
        <f t="shared" si="0"/>
        <v>7144.4400000000005</v>
      </c>
    </row>
    <row r="51" spans="1:10" ht="27" customHeight="1" x14ac:dyDescent="0.25">
      <c r="A51" s="4" t="s">
        <v>173</v>
      </c>
      <c r="B51" s="4">
        <v>73</v>
      </c>
      <c r="C51" s="3" t="s">
        <v>36</v>
      </c>
      <c r="D51" s="3" t="s">
        <v>32</v>
      </c>
      <c r="E51" s="36">
        <v>9483.66</v>
      </c>
      <c r="F51" s="36">
        <f>2107.48+316.12+948.37</f>
        <v>3371.97</v>
      </c>
      <c r="G51" s="37">
        <f>828.38+288.34</f>
        <v>1116.72</v>
      </c>
      <c r="H51" s="37">
        <f>1221.06+119.38</f>
        <v>1340.44</v>
      </c>
      <c r="I51" s="37">
        <v>0</v>
      </c>
      <c r="J51" s="37">
        <f t="shared" si="0"/>
        <v>10398.469999999999</v>
      </c>
    </row>
    <row r="52" spans="1:10" ht="15.75" customHeight="1" x14ac:dyDescent="0.25">
      <c r="A52" s="11"/>
      <c r="B52" s="11"/>
      <c r="D52" s="11"/>
      <c r="E52" s="38"/>
      <c r="F52" s="38"/>
      <c r="G52" s="39"/>
      <c r="H52" s="39"/>
      <c r="I52" s="39"/>
      <c r="J52" s="39"/>
    </row>
    <row r="53" spans="1:10" ht="42" customHeight="1" x14ac:dyDescent="0.25">
      <c r="A53" s="202" t="s">
        <v>253</v>
      </c>
      <c r="B53" s="182"/>
      <c r="C53" s="182"/>
      <c r="D53" s="182"/>
      <c r="E53" s="182"/>
      <c r="F53" s="182"/>
      <c r="G53" s="182"/>
      <c r="H53" s="183"/>
      <c r="I53" s="40"/>
      <c r="J53" s="40"/>
    </row>
    <row r="54" spans="1:10" ht="28.5" customHeight="1" x14ac:dyDescent="0.25">
      <c r="A54" s="203" t="s">
        <v>3</v>
      </c>
      <c r="B54" s="203" t="s">
        <v>4</v>
      </c>
      <c r="C54" s="203" t="s">
        <v>5</v>
      </c>
      <c r="D54" s="199" t="s">
        <v>263</v>
      </c>
      <c r="E54" s="199" t="s">
        <v>264</v>
      </c>
      <c r="F54" s="2" t="s">
        <v>265</v>
      </c>
      <c r="G54" s="2"/>
      <c r="H54" s="199" t="s">
        <v>266</v>
      </c>
      <c r="I54" s="39"/>
      <c r="J54" s="39"/>
    </row>
    <row r="55" spans="1:10" ht="28.5" customHeight="1" x14ac:dyDescent="0.25">
      <c r="A55" s="197"/>
      <c r="B55" s="197"/>
      <c r="C55" s="197"/>
      <c r="D55" s="197"/>
      <c r="E55" s="197"/>
      <c r="F55" s="41" t="s">
        <v>267</v>
      </c>
      <c r="G55" s="41" t="s">
        <v>268</v>
      </c>
      <c r="H55" s="197"/>
      <c r="I55" s="39"/>
      <c r="J55" s="39"/>
    </row>
    <row r="56" spans="1:10" ht="27" customHeight="1" x14ac:dyDescent="0.25">
      <c r="A56" s="4" t="s">
        <v>177</v>
      </c>
      <c r="B56" s="4">
        <v>75</v>
      </c>
      <c r="C56" s="3" t="s">
        <v>178</v>
      </c>
      <c r="D56" s="44">
        <v>31612.2</v>
      </c>
      <c r="E56" s="36">
        <v>0</v>
      </c>
      <c r="F56" s="37">
        <v>779.59</v>
      </c>
      <c r="G56" s="37">
        <v>7609.61</v>
      </c>
      <c r="H56" s="37">
        <f>D56+E56-F56-G56</f>
        <v>23223</v>
      </c>
      <c r="I56" s="39"/>
      <c r="J56" s="43"/>
    </row>
    <row r="57" spans="1:10" ht="46.5" customHeight="1" x14ac:dyDescent="0.25">
      <c r="A57" s="4" t="s">
        <v>181</v>
      </c>
      <c r="B57" s="4" t="s">
        <v>24</v>
      </c>
      <c r="C57" s="3" t="s">
        <v>182</v>
      </c>
      <c r="D57" s="4" t="s">
        <v>184</v>
      </c>
      <c r="E57" s="37" t="s">
        <v>270</v>
      </c>
      <c r="F57" s="37" t="s">
        <v>270</v>
      </c>
      <c r="G57" s="37" t="s">
        <v>270</v>
      </c>
      <c r="H57" s="37" t="s">
        <v>270</v>
      </c>
      <c r="I57" s="39"/>
      <c r="J57" s="43"/>
    </row>
    <row r="58" spans="1:10" ht="27" customHeight="1" x14ac:dyDescent="0.25">
      <c r="A58" s="4" t="s">
        <v>186</v>
      </c>
      <c r="B58" s="4">
        <v>132</v>
      </c>
      <c r="C58" s="3" t="s">
        <v>187</v>
      </c>
      <c r="D58" s="36">
        <v>27346.2</v>
      </c>
      <c r="E58" s="36">
        <v>0</v>
      </c>
      <c r="F58" s="37">
        <v>779.59</v>
      </c>
      <c r="G58" s="37">
        <v>6384.32</v>
      </c>
      <c r="H58" s="37">
        <f t="shared" ref="H58:H59" si="1">D58+E58-F58-G58</f>
        <v>20182.29</v>
      </c>
      <c r="I58" s="39"/>
      <c r="J58" s="43"/>
    </row>
    <row r="59" spans="1:10" ht="27" customHeight="1" x14ac:dyDescent="0.25">
      <c r="A59" s="4" t="s">
        <v>189</v>
      </c>
      <c r="B59" s="4">
        <v>131</v>
      </c>
      <c r="C59" s="3" t="s">
        <v>190</v>
      </c>
      <c r="D59" s="36">
        <v>27346.2</v>
      </c>
      <c r="E59" s="36">
        <v>0</v>
      </c>
      <c r="F59" s="37">
        <v>779.59</v>
      </c>
      <c r="G59" s="37">
        <v>6436.46</v>
      </c>
      <c r="H59" s="37">
        <f t="shared" si="1"/>
        <v>20130.150000000001</v>
      </c>
      <c r="I59" s="39"/>
      <c r="J59" s="43"/>
    </row>
    <row r="60" spans="1:10" ht="15.75" customHeight="1" x14ac:dyDescent="0.25">
      <c r="A60" s="11"/>
      <c r="B60" s="11"/>
      <c r="D60" s="11"/>
      <c r="E60" s="38"/>
      <c r="F60" s="38"/>
      <c r="G60" s="39"/>
      <c r="H60" s="39"/>
      <c r="I60" s="39"/>
      <c r="J60" s="39"/>
    </row>
    <row r="61" spans="1:10" ht="15.75" customHeight="1" x14ac:dyDescent="0.25">
      <c r="A61" s="11"/>
      <c r="B61" s="11"/>
      <c r="D61" s="11"/>
      <c r="E61" s="38"/>
      <c r="F61" s="38"/>
      <c r="G61" s="39"/>
      <c r="H61" s="39"/>
      <c r="I61" s="39"/>
      <c r="J61" s="39"/>
    </row>
    <row r="62" spans="1:10" ht="15.75" customHeight="1" x14ac:dyDescent="0.25">
      <c r="A62" s="11"/>
      <c r="B62" s="11"/>
      <c r="D62" s="11"/>
      <c r="E62" s="38"/>
      <c r="F62" s="38"/>
      <c r="G62" s="39"/>
      <c r="H62" s="39"/>
      <c r="I62" s="39"/>
      <c r="J62" s="39"/>
    </row>
    <row r="63" spans="1:10" ht="15.75" customHeight="1" x14ac:dyDescent="0.25">
      <c r="A63" s="11"/>
      <c r="B63" s="11"/>
      <c r="D63" s="11"/>
      <c r="E63" s="38"/>
      <c r="F63" s="38"/>
      <c r="G63" s="39"/>
      <c r="H63" s="39"/>
      <c r="I63" s="39"/>
      <c r="J63" s="39"/>
    </row>
    <row r="64" spans="1:10" ht="15.75" customHeight="1" x14ac:dyDescent="0.25">
      <c r="A64" s="11"/>
      <c r="B64" s="11"/>
      <c r="D64" s="11"/>
      <c r="E64" s="38"/>
      <c r="F64" s="38"/>
      <c r="G64" s="39"/>
      <c r="H64" s="39"/>
      <c r="I64" s="39"/>
      <c r="J64" s="39"/>
    </row>
    <row r="65" spans="1:10" ht="15.75" customHeight="1" x14ac:dyDescent="0.25">
      <c r="A65" s="11"/>
      <c r="B65" s="11"/>
      <c r="D65" s="11"/>
      <c r="E65" s="38"/>
      <c r="F65" s="38"/>
      <c r="G65" s="39"/>
      <c r="H65" s="39"/>
      <c r="I65" s="39"/>
      <c r="J65" s="39"/>
    </row>
    <row r="66" spans="1:10" ht="15.75" customHeight="1" x14ac:dyDescent="0.25">
      <c r="A66" s="11"/>
      <c r="B66" s="11"/>
      <c r="D66" s="11"/>
      <c r="E66" s="38"/>
      <c r="F66" s="38"/>
      <c r="G66" s="39"/>
      <c r="H66" s="39"/>
      <c r="I66" s="39"/>
      <c r="J66" s="39"/>
    </row>
    <row r="67" spans="1:10" ht="15.75" customHeight="1" x14ac:dyDescent="0.25">
      <c r="A67" s="11"/>
      <c r="B67" s="11"/>
      <c r="D67" s="11"/>
      <c r="E67" s="38"/>
      <c r="F67" s="38"/>
      <c r="G67" s="39"/>
      <c r="H67" s="39"/>
      <c r="I67" s="39"/>
      <c r="J67" s="39"/>
    </row>
    <row r="68" spans="1:10" ht="15.75" customHeight="1" x14ac:dyDescent="0.25">
      <c r="A68" s="11"/>
      <c r="B68" s="11"/>
      <c r="D68" s="11"/>
      <c r="E68" s="38"/>
      <c r="F68" s="38"/>
      <c r="G68" s="39"/>
      <c r="H68" s="39"/>
      <c r="I68" s="39"/>
      <c r="J68" s="39"/>
    </row>
    <row r="69" spans="1:10" ht="15.75" customHeight="1" x14ac:dyDescent="0.25">
      <c r="A69" s="11"/>
      <c r="B69" s="11"/>
      <c r="D69" s="11"/>
      <c r="E69" s="38"/>
      <c r="F69" s="38"/>
      <c r="G69" s="39"/>
      <c r="H69" s="39"/>
      <c r="I69" s="39"/>
      <c r="J69" s="39"/>
    </row>
    <row r="70" spans="1:10" ht="15.75" customHeight="1" x14ac:dyDescent="0.25">
      <c r="A70" s="11"/>
      <c r="B70" s="11"/>
      <c r="D70" s="11"/>
      <c r="E70" s="38"/>
      <c r="F70" s="38"/>
      <c r="G70" s="39"/>
      <c r="H70" s="39"/>
      <c r="I70" s="39"/>
      <c r="J70" s="39"/>
    </row>
    <row r="71" spans="1:10" ht="15.75" customHeight="1" x14ac:dyDescent="0.25">
      <c r="A71" s="11"/>
      <c r="B71" s="11"/>
      <c r="D71" s="11"/>
      <c r="E71" s="38"/>
      <c r="F71" s="38"/>
      <c r="G71" s="39"/>
      <c r="H71" s="39"/>
      <c r="I71" s="39"/>
      <c r="J71" s="39"/>
    </row>
    <row r="72" spans="1:10" ht="15.75" customHeight="1" x14ac:dyDescent="0.25">
      <c r="A72" s="11"/>
      <c r="B72" s="11"/>
      <c r="D72" s="11"/>
      <c r="E72" s="38"/>
      <c r="F72" s="38"/>
      <c r="G72" s="39"/>
      <c r="H72" s="39"/>
      <c r="I72" s="39"/>
      <c r="J72" s="39"/>
    </row>
    <row r="73" spans="1:10" ht="15.75" customHeight="1" x14ac:dyDescent="0.25">
      <c r="A73" s="11"/>
      <c r="B73" s="11"/>
      <c r="D73" s="11"/>
      <c r="E73" s="38"/>
      <c r="F73" s="38"/>
      <c r="G73" s="39"/>
      <c r="H73" s="39"/>
      <c r="I73" s="39"/>
      <c r="J73" s="39"/>
    </row>
    <row r="74" spans="1:10" ht="15.75" customHeight="1" x14ac:dyDescent="0.25">
      <c r="A74" s="11"/>
      <c r="B74" s="11"/>
      <c r="D74" s="11"/>
      <c r="E74" s="38"/>
      <c r="F74" s="38"/>
      <c r="G74" s="39"/>
      <c r="H74" s="39"/>
      <c r="I74" s="39"/>
      <c r="J74" s="39"/>
    </row>
    <row r="75" spans="1:10" ht="15.75" customHeight="1" x14ac:dyDescent="0.25">
      <c r="A75" s="11"/>
      <c r="B75" s="11"/>
      <c r="D75" s="11"/>
      <c r="E75" s="38"/>
      <c r="F75" s="38"/>
      <c r="G75" s="39"/>
      <c r="H75" s="39"/>
      <c r="I75" s="39"/>
      <c r="J75" s="39"/>
    </row>
    <row r="76" spans="1:10" ht="15.75" customHeight="1" x14ac:dyDescent="0.25">
      <c r="A76" s="11"/>
      <c r="B76" s="11"/>
      <c r="D76" s="11"/>
      <c r="E76" s="38"/>
      <c r="F76" s="38"/>
      <c r="G76" s="39"/>
      <c r="H76" s="39"/>
      <c r="I76" s="39"/>
      <c r="J76" s="39"/>
    </row>
    <row r="77" spans="1:10" ht="15.75" customHeight="1" x14ac:dyDescent="0.25">
      <c r="A77" s="11"/>
      <c r="B77" s="11"/>
      <c r="D77" s="11"/>
      <c r="E77" s="38"/>
      <c r="F77" s="38"/>
      <c r="G77" s="39"/>
      <c r="H77" s="39"/>
      <c r="I77" s="39"/>
      <c r="J77" s="39"/>
    </row>
    <row r="78" spans="1:10" ht="15.75" customHeight="1" x14ac:dyDescent="0.25">
      <c r="A78" s="11"/>
      <c r="B78" s="11"/>
      <c r="D78" s="11"/>
      <c r="E78" s="38"/>
      <c r="F78" s="38"/>
      <c r="G78" s="39"/>
      <c r="H78" s="39"/>
      <c r="I78" s="39"/>
      <c r="J78" s="39"/>
    </row>
    <row r="79" spans="1:10" ht="15.75" customHeight="1" x14ac:dyDescent="0.25">
      <c r="A79" s="11"/>
      <c r="B79" s="11"/>
      <c r="D79" s="11"/>
      <c r="E79" s="38"/>
      <c r="F79" s="38"/>
      <c r="G79" s="39"/>
      <c r="H79" s="39"/>
      <c r="I79" s="39"/>
      <c r="J79" s="39"/>
    </row>
    <row r="80" spans="1:10" ht="15.75" customHeight="1" x14ac:dyDescent="0.25">
      <c r="A80" s="11"/>
      <c r="B80" s="11"/>
      <c r="D80" s="11"/>
      <c r="E80" s="38"/>
      <c r="F80" s="38"/>
      <c r="G80" s="39"/>
      <c r="H80" s="39"/>
      <c r="I80" s="39"/>
      <c r="J80" s="39"/>
    </row>
    <row r="81" spans="1:10" ht="15.75" customHeight="1" x14ac:dyDescent="0.25">
      <c r="A81" s="11"/>
      <c r="B81" s="11"/>
      <c r="D81" s="11"/>
      <c r="E81" s="38"/>
      <c r="F81" s="38"/>
      <c r="G81" s="39"/>
      <c r="H81" s="39"/>
      <c r="I81" s="39"/>
      <c r="J81" s="39"/>
    </row>
    <row r="82" spans="1:10" ht="15.75" customHeight="1" x14ac:dyDescent="0.25">
      <c r="A82" s="11"/>
      <c r="B82" s="11"/>
      <c r="D82" s="11"/>
      <c r="E82" s="38"/>
      <c r="F82" s="38"/>
      <c r="G82" s="39"/>
      <c r="H82" s="39"/>
      <c r="I82" s="39"/>
      <c r="J82" s="39"/>
    </row>
    <row r="83" spans="1:10" ht="15.75" customHeight="1" x14ac:dyDescent="0.25">
      <c r="A83" s="11"/>
      <c r="B83" s="11"/>
      <c r="D83" s="11"/>
      <c r="E83" s="38"/>
      <c r="F83" s="38"/>
      <c r="G83" s="39"/>
      <c r="H83" s="39"/>
      <c r="I83" s="39"/>
      <c r="J83" s="39"/>
    </row>
    <row r="84" spans="1:10" ht="15.75" customHeight="1" x14ac:dyDescent="0.25">
      <c r="A84" s="11"/>
      <c r="B84" s="11"/>
      <c r="D84" s="11"/>
      <c r="E84" s="38"/>
      <c r="F84" s="38"/>
      <c r="G84" s="39"/>
      <c r="H84" s="39"/>
      <c r="I84" s="39"/>
      <c r="J84" s="39"/>
    </row>
    <row r="85" spans="1:10" ht="15.75" customHeight="1" x14ac:dyDescent="0.25">
      <c r="A85" s="11"/>
      <c r="B85" s="11"/>
      <c r="D85" s="11"/>
      <c r="E85" s="38"/>
      <c r="F85" s="38"/>
      <c r="G85" s="39"/>
      <c r="H85" s="39"/>
      <c r="I85" s="39"/>
      <c r="J85" s="39"/>
    </row>
    <row r="86" spans="1:10" ht="15.75" customHeight="1" x14ac:dyDescent="0.25">
      <c r="A86" s="11"/>
      <c r="B86" s="11"/>
      <c r="D86" s="11"/>
      <c r="E86" s="38"/>
      <c r="F86" s="38"/>
      <c r="G86" s="39"/>
      <c r="H86" s="39"/>
      <c r="I86" s="39"/>
      <c r="J86" s="39"/>
    </row>
    <row r="87" spans="1:10" ht="15.75" customHeight="1" x14ac:dyDescent="0.25">
      <c r="A87" s="11"/>
      <c r="B87" s="11"/>
      <c r="D87" s="11"/>
      <c r="E87" s="38"/>
      <c r="F87" s="38"/>
      <c r="G87" s="39"/>
      <c r="H87" s="39"/>
      <c r="I87" s="39"/>
      <c r="J87" s="39"/>
    </row>
    <row r="88" spans="1:10" ht="15.75" customHeight="1" x14ac:dyDescent="0.25">
      <c r="A88" s="11"/>
      <c r="B88" s="11"/>
      <c r="D88" s="11"/>
      <c r="E88" s="38"/>
      <c r="F88" s="38"/>
      <c r="G88" s="39"/>
      <c r="H88" s="39"/>
      <c r="I88" s="39"/>
      <c r="J88" s="39"/>
    </row>
    <row r="89" spans="1:10" ht="15.75" customHeight="1" x14ac:dyDescent="0.25">
      <c r="A89" s="11"/>
      <c r="B89" s="11"/>
      <c r="D89" s="11"/>
      <c r="E89" s="38"/>
      <c r="F89" s="38"/>
      <c r="G89" s="39"/>
      <c r="H89" s="39"/>
      <c r="I89" s="39"/>
      <c r="J89" s="39"/>
    </row>
    <row r="90" spans="1:10" ht="15.75" customHeight="1" x14ac:dyDescent="0.25">
      <c r="A90" s="11"/>
      <c r="B90" s="11"/>
      <c r="D90" s="11"/>
      <c r="E90" s="38"/>
      <c r="F90" s="38"/>
      <c r="G90" s="39"/>
      <c r="H90" s="39"/>
      <c r="I90" s="39"/>
      <c r="J90" s="39"/>
    </row>
    <row r="91" spans="1:10" ht="15.75" customHeight="1" x14ac:dyDescent="0.25">
      <c r="A91" s="11"/>
      <c r="B91" s="11"/>
      <c r="D91" s="11"/>
      <c r="E91" s="38"/>
      <c r="F91" s="38"/>
      <c r="G91" s="39"/>
      <c r="H91" s="39"/>
      <c r="I91" s="39"/>
      <c r="J91" s="39"/>
    </row>
    <row r="92" spans="1:10" ht="15.75" customHeight="1" x14ac:dyDescent="0.25">
      <c r="A92" s="11"/>
      <c r="B92" s="11"/>
      <c r="D92" s="11"/>
      <c r="E92" s="38"/>
      <c r="F92" s="38"/>
      <c r="G92" s="39"/>
      <c r="H92" s="39"/>
      <c r="I92" s="39"/>
      <c r="J92" s="39"/>
    </row>
    <row r="93" spans="1:10" ht="15.75" customHeight="1" x14ac:dyDescent="0.25">
      <c r="A93" s="11"/>
      <c r="B93" s="11"/>
      <c r="D93" s="11"/>
      <c r="E93" s="38"/>
      <c r="F93" s="38"/>
      <c r="G93" s="39"/>
      <c r="H93" s="39"/>
      <c r="I93" s="39"/>
      <c r="J93" s="39"/>
    </row>
    <row r="94" spans="1:10" ht="15.75" customHeight="1" x14ac:dyDescent="0.25">
      <c r="A94" s="11"/>
      <c r="B94" s="11"/>
      <c r="D94" s="11"/>
      <c r="E94" s="38"/>
      <c r="F94" s="38"/>
      <c r="G94" s="39"/>
      <c r="H94" s="39"/>
      <c r="I94" s="39"/>
      <c r="J94" s="39"/>
    </row>
    <row r="95" spans="1:10" ht="15.75" customHeight="1" x14ac:dyDescent="0.25">
      <c r="A95" s="11"/>
      <c r="B95" s="11"/>
      <c r="D95" s="11"/>
      <c r="E95" s="38"/>
      <c r="F95" s="38"/>
      <c r="G95" s="39"/>
      <c r="H95" s="39"/>
      <c r="I95" s="39"/>
      <c r="J95" s="39"/>
    </row>
    <row r="96" spans="1:10" ht="15.75" customHeight="1" x14ac:dyDescent="0.25">
      <c r="A96" s="11"/>
      <c r="B96" s="11"/>
      <c r="D96" s="11"/>
      <c r="E96" s="38"/>
      <c r="F96" s="38"/>
      <c r="G96" s="39"/>
      <c r="H96" s="39"/>
      <c r="I96" s="39"/>
      <c r="J96" s="39"/>
    </row>
    <row r="97" spans="1:10" ht="15.75" customHeight="1" x14ac:dyDescent="0.25">
      <c r="A97" s="11"/>
      <c r="B97" s="11"/>
      <c r="D97" s="11"/>
      <c r="E97" s="38"/>
      <c r="F97" s="38"/>
      <c r="G97" s="39"/>
      <c r="H97" s="39"/>
      <c r="I97" s="39"/>
      <c r="J97" s="39"/>
    </row>
    <row r="98" spans="1:10" ht="15.75" customHeight="1" x14ac:dyDescent="0.25">
      <c r="A98" s="11"/>
      <c r="B98" s="11"/>
      <c r="D98" s="11"/>
      <c r="E98" s="38"/>
      <c r="F98" s="38"/>
      <c r="G98" s="39"/>
      <c r="H98" s="39"/>
      <c r="I98" s="39"/>
      <c r="J98" s="39"/>
    </row>
    <row r="99" spans="1:10" ht="15.75" customHeight="1" x14ac:dyDescent="0.25">
      <c r="A99" s="11"/>
      <c r="B99" s="11"/>
      <c r="D99" s="11"/>
      <c r="E99" s="38"/>
      <c r="F99" s="38"/>
      <c r="G99" s="39"/>
      <c r="H99" s="39"/>
      <c r="I99" s="39"/>
      <c r="J99" s="39"/>
    </row>
    <row r="100" spans="1:10" ht="15.75" customHeight="1" x14ac:dyDescent="0.25">
      <c r="A100" s="11"/>
      <c r="B100" s="11"/>
      <c r="D100" s="11"/>
      <c r="E100" s="38"/>
      <c r="F100" s="38"/>
      <c r="G100" s="39"/>
      <c r="H100" s="39"/>
      <c r="I100" s="39"/>
      <c r="J100" s="39"/>
    </row>
    <row r="101" spans="1:10" ht="15.75" customHeight="1" x14ac:dyDescent="0.25">
      <c r="A101" s="11"/>
      <c r="B101" s="11"/>
      <c r="D101" s="11"/>
      <c r="E101" s="38"/>
      <c r="F101" s="38"/>
      <c r="G101" s="39"/>
      <c r="H101" s="39"/>
      <c r="I101" s="39"/>
      <c r="J101" s="39"/>
    </row>
    <row r="102" spans="1:10" ht="15.75" customHeight="1" x14ac:dyDescent="0.25">
      <c r="A102" s="11"/>
      <c r="B102" s="11"/>
      <c r="D102" s="11"/>
      <c r="E102" s="38"/>
      <c r="F102" s="38"/>
      <c r="G102" s="39"/>
      <c r="H102" s="39"/>
      <c r="I102" s="39"/>
      <c r="J102" s="39"/>
    </row>
    <row r="103" spans="1:10" ht="15.75" customHeight="1" x14ac:dyDescent="0.25">
      <c r="A103" s="11"/>
      <c r="B103" s="11"/>
      <c r="D103" s="11"/>
      <c r="E103" s="38"/>
      <c r="F103" s="38"/>
      <c r="G103" s="39"/>
      <c r="H103" s="39"/>
      <c r="I103" s="39"/>
      <c r="J103" s="39"/>
    </row>
    <row r="104" spans="1:10" ht="15.75" customHeight="1" x14ac:dyDescent="0.25">
      <c r="A104" s="11"/>
      <c r="B104" s="11"/>
      <c r="D104" s="11"/>
      <c r="E104" s="38"/>
      <c r="F104" s="38"/>
      <c r="G104" s="39"/>
      <c r="H104" s="39"/>
      <c r="I104" s="39"/>
      <c r="J104" s="39"/>
    </row>
    <row r="105" spans="1:10" ht="15.75" customHeight="1" x14ac:dyDescent="0.25">
      <c r="A105" s="11"/>
      <c r="B105" s="11"/>
      <c r="D105" s="11"/>
      <c r="E105" s="38"/>
      <c r="F105" s="38"/>
      <c r="G105" s="39"/>
      <c r="H105" s="39"/>
      <c r="I105" s="39"/>
      <c r="J105" s="39"/>
    </row>
    <row r="106" spans="1:10" ht="15.75" customHeight="1" x14ac:dyDescent="0.25">
      <c r="A106" s="11"/>
      <c r="B106" s="11"/>
      <c r="D106" s="11"/>
      <c r="E106" s="38"/>
      <c r="F106" s="38"/>
      <c r="G106" s="39"/>
      <c r="H106" s="39"/>
      <c r="I106" s="39"/>
      <c r="J106" s="39"/>
    </row>
    <row r="107" spans="1:10" ht="15.75" customHeight="1" x14ac:dyDescent="0.25">
      <c r="A107" s="11"/>
      <c r="B107" s="11"/>
      <c r="D107" s="11"/>
      <c r="E107" s="38"/>
      <c r="F107" s="38"/>
      <c r="G107" s="39"/>
      <c r="H107" s="39"/>
      <c r="I107" s="39"/>
      <c r="J107" s="39"/>
    </row>
    <row r="108" spans="1:10" ht="15.75" customHeight="1" x14ac:dyDescent="0.25">
      <c r="A108" s="11"/>
      <c r="B108" s="11"/>
      <c r="D108" s="11"/>
      <c r="E108" s="38"/>
      <c r="F108" s="38"/>
      <c r="G108" s="39"/>
      <c r="H108" s="39"/>
      <c r="I108" s="39"/>
      <c r="J108" s="39"/>
    </row>
    <row r="109" spans="1:10" ht="15.75" customHeight="1" x14ac:dyDescent="0.25">
      <c r="A109" s="11"/>
      <c r="B109" s="11"/>
      <c r="D109" s="11"/>
      <c r="E109" s="38"/>
      <c r="F109" s="38"/>
      <c r="G109" s="39"/>
      <c r="H109" s="39"/>
      <c r="I109" s="39"/>
      <c r="J109" s="39"/>
    </row>
    <row r="110" spans="1:10" ht="15.75" customHeight="1" x14ac:dyDescent="0.25">
      <c r="A110" s="11"/>
      <c r="B110" s="11"/>
      <c r="D110" s="11"/>
      <c r="E110" s="38"/>
      <c r="F110" s="38"/>
      <c r="G110" s="39"/>
      <c r="H110" s="39"/>
      <c r="I110" s="39"/>
      <c r="J110" s="39"/>
    </row>
    <row r="111" spans="1:10" ht="15.75" customHeight="1" x14ac:dyDescent="0.25">
      <c r="A111" s="11"/>
      <c r="B111" s="11"/>
      <c r="D111" s="11"/>
      <c r="E111" s="38"/>
      <c r="F111" s="38"/>
      <c r="G111" s="39"/>
      <c r="H111" s="39"/>
      <c r="I111" s="39"/>
      <c r="J111" s="39"/>
    </row>
    <row r="112" spans="1:10" ht="15.75" customHeight="1" x14ac:dyDescent="0.25">
      <c r="A112" s="11"/>
      <c r="B112" s="11"/>
      <c r="D112" s="11"/>
      <c r="E112" s="38"/>
      <c r="F112" s="38"/>
      <c r="G112" s="39"/>
      <c r="H112" s="39"/>
      <c r="I112" s="39"/>
      <c r="J112" s="39"/>
    </row>
    <row r="113" spans="1:10" ht="15.75" customHeight="1" x14ac:dyDescent="0.25">
      <c r="A113" s="11"/>
      <c r="B113" s="11"/>
      <c r="D113" s="11"/>
      <c r="E113" s="38"/>
      <c r="F113" s="38"/>
      <c r="G113" s="39"/>
      <c r="H113" s="39"/>
      <c r="I113" s="39"/>
      <c r="J113" s="39"/>
    </row>
    <row r="114" spans="1:10" ht="15.75" customHeight="1" x14ac:dyDescent="0.25">
      <c r="A114" s="11"/>
      <c r="B114" s="11"/>
      <c r="D114" s="11"/>
      <c r="E114" s="38"/>
      <c r="F114" s="38"/>
      <c r="G114" s="39"/>
      <c r="H114" s="39"/>
      <c r="I114" s="39"/>
      <c r="J114" s="39"/>
    </row>
    <row r="115" spans="1:10" ht="15.75" customHeight="1" x14ac:dyDescent="0.25">
      <c r="A115" s="11"/>
      <c r="B115" s="11"/>
      <c r="D115" s="11"/>
      <c r="E115" s="38"/>
      <c r="F115" s="38"/>
      <c r="G115" s="39"/>
      <c r="H115" s="39"/>
      <c r="I115" s="39"/>
      <c r="J115" s="39"/>
    </row>
    <row r="116" spans="1:10" ht="15.75" customHeight="1" x14ac:dyDescent="0.25">
      <c r="A116" s="11"/>
      <c r="B116" s="11"/>
      <c r="D116" s="11"/>
      <c r="E116" s="38"/>
      <c r="F116" s="38"/>
      <c r="G116" s="39"/>
      <c r="H116" s="39"/>
      <c r="I116" s="39"/>
      <c r="J116" s="39"/>
    </row>
    <row r="117" spans="1:10" ht="15.75" customHeight="1" x14ac:dyDescent="0.25">
      <c r="A117" s="11"/>
      <c r="B117" s="11"/>
      <c r="D117" s="11"/>
      <c r="E117" s="38"/>
      <c r="F117" s="38"/>
      <c r="G117" s="39"/>
      <c r="H117" s="39"/>
      <c r="I117" s="39"/>
      <c r="J117" s="39"/>
    </row>
    <row r="118" spans="1:10" ht="15.75" customHeight="1" x14ac:dyDescent="0.25">
      <c r="A118" s="11"/>
      <c r="B118" s="11"/>
      <c r="D118" s="11"/>
      <c r="E118" s="38"/>
      <c r="F118" s="38"/>
      <c r="G118" s="39"/>
      <c r="H118" s="39"/>
      <c r="I118" s="39"/>
      <c r="J118" s="39"/>
    </row>
    <row r="119" spans="1:10" ht="15.75" customHeight="1" x14ac:dyDescent="0.25">
      <c r="A119" s="11"/>
      <c r="B119" s="11"/>
      <c r="D119" s="11"/>
      <c r="E119" s="38"/>
      <c r="F119" s="38"/>
      <c r="G119" s="39"/>
      <c r="H119" s="39"/>
      <c r="I119" s="39"/>
      <c r="J119" s="39"/>
    </row>
    <row r="120" spans="1:10" ht="15.75" customHeight="1" x14ac:dyDescent="0.25">
      <c r="A120" s="11"/>
      <c r="B120" s="11"/>
      <c r="D120" s="11"/>
      <c r="E120" s="38"/>
      <c r="F120" s="38"/>
      <c r="G120" s="39"/>
      <c r="H120" s="39"/>
      <c r="I120" s="39"/>
      <c r="J120" s="39"/>
    </row>
    <row r="121" spans="1:10" ht="15.75" customHeight="1" x14ac:dyDescent="0.25">
      <c r="A121" s="11"/>
      <c r="B121" s="11"/>
      <c r="D121" s="11"/>
      <c r="E121" s="38"/>
      <c r="F121" s="38"/>
      <c r="G121" s="39"/>
      <c r="H121" s="39"/>
      <c r="I121" s="39"/>
      <c r="J121" s="39"/>
    </row>
    <row r="122" spans="1:10" ht="15.75" customHeight="1" x14ac:dyDescent="0.25">
      <c r="A122" s="11"/>
      <c r="B122" s="11"/>
      <c r="D122" s="11"/>
      <c r="E122" s="38"/>
      <c r="F122" s="38"/>
      <c r="G122" s="39"/>
      <c r="H122" s="39"/>
      <c r="I122" s="39"/>
      <c r="J122" s="39"/>
    </row>
    <row r="123" spans="1:10" ht="15.75" customHeight="1" x14ac:dyDescent="0.25">
      <c r="A123" s="11"/>
      <c r="B123" s="11"/>
      <c r="D123" s="11"/>
      <c r="E123" s="38"/>
      <c r="F123" s="38"/>
      <c r="G123" s="39"/>
      <c r="H123" s="39"/>
      <c r="I123" s="39"/>
      <c r="J123" s="39"/>
    </row>
    <row r="124" spans="1:10" ht="15.75" customHeight="1" x14ac:dyDescent="0.25">
      <c r="A124" s="11"/>
      <c r="B124" s="11"/>
      <c r="D124" s="11"/>
      <c r="E124" s="38"/>
      <c r="F124" s="38"/>
      <c r="G124" s="39"/>
      <c r="H124" s="39"/>
      <c r="I124" s="39"/>
      <c r="J124" s="39"/>
    </row>
    <row r="125" spans="1:10" ht="15.75" customHeight="1" x14ac:dyDescent="0.25">
      <c r="A125" s="11"/>
      <c r="B125" s="11"/>
      <c r="D125" s="11"/>
      <c r="E125" s="38"/>
      <c r="F125" s="38"/>
      <c r="G125" s="39"/>
      <c r="H125" s="39"/>
      <c r="I125" s="39"/>
      <c r="J125" s="39"/>
    </row>
    <row r="126" spans="1:10" ht="15.75" customHeight="1" x14ac:dyDescent="0.25">
      <c r="A126" s="11"/>
      <c r="B126" s="11"/>
      <c r="D126" s="11"/>
      <c r="E126" s="38"/>
      <c r="F126" s="38"/>
      <c r="G126" s="39"/>
      <c r="H126" s="39"/>
      <c r="I126" s="39"/>
      <c r="J126" s="39"/>
    </row>
    <row r="127" spans="1:10" ht="15.75" customHeight="1" x14ac:dyDescent="0.25">
      <c r="A127" s="11"/>
      <c r="B127" s="11"/>
      <c r="D127" s="11"/>
      <c r="E127" s="38"/>
      <c r="F127" s="38"/>
      <c r="G127" s="39"/>
      <c r="H127" s="39"/>
      <c r="I127" s="39"/>
      <c r="J127" s="39"/>
    </row>
    <row r="128" spans="1:10" ht="15.75" customHeight="1" x14ac:dyDescent="0.25">
      <c r="A128" s="11"/>
      <c r="B128" s="11"/>
      <c r="D128" s="11"/>
      <c r="E128" s="38"/>
      <c r="F128" s="38"/>
      <c r="G128" s="39"/>
      <c r="H128" s="39"/>
      <c r="I128" s="39"/>
      <c r="J128" s="39"/>
    </row>
    <row r="129" spans="1:10" ht="15.75" customHeight="1" x14ac:dyDescent="0.25">
      <c r="A129" s="11"/>
      <c r="B129" s="11"/>
      <c r="D129" s="11"/>
      <c r="E129" s="38"/>
      <c r="F129" s="38"/>
      <c r="G129" s="39"/>
      <c r="H129" s="39"/>
      <c r="I129" s="39"/>
      <c r="J129" s="39"/>
    </row>
    <row r="130" spans="1:10" ht="15.75" customHeight="1" x14ac:dyDescent="0.25">
      <c r="A130" s="11"/>
      <c r="B130" s="11"/>
      <c r="D130" s="11"/>
      <c r="E130" s="38"/>
      <c r="F130" s="38"/>
      <c r="G130" s="39"/>
      <c r="H130" s="39"/>
      <c r="I130" s="39"/>
      <c r="J130" s="39"/>
    </row>
    <row r="131" spans="1:10" ht="15.75" customHeight="1" x14ac:dyDescent="0.25">
      <c r="A131" s="11"/>
      <c r="B131" s="11"/>
      <c r="D131" s="11"/>
      <c r="E131" s="38"/>
      <c r="F131" s="38"/>
      <c r="G131" s="39"/>
      <c r="H131" s="39"/>
      <c r="I131" s="39"/>
      <c r="J131" s="39"/>
    </row>
    <row r="132" spans="1:10" ht="15.75" customHeight="1" x14ac:dyDescent="0.25">
      <c r="A132" s="11"/>
      <c r="B132" s="11"/>
      <c r="D132" s="11"/>
      <c r="E132" s="38"/>
      <c r="F132" s="38"/>
      <c r="G132" s="39"/>
      <c r="H132" s="39"/>
      <c r="I132" s="39"/>
      <c r="J132" s="39"/>
    </row>
    <row r="133" spans="1:10" ht="15.75" customHeight="1" x14ac:dyDescent="0.25">
      <c r="A133" s="11"/>
      <c r="B133" s="11"/>
      <c r="D133" s="11"/>
      <c r="E133" s="38"/>
      <c r="F133" s="38"/>
      <c r="G133" s="39"/>
      <c r="H133" s="39"/>
      <c r="I133" s="39"/>
      <c r="J133" s="39"/>
    </row>
    <row r="134" spans="1:10" ht="15.75" customHeight="1" x14ac:dyDescent="0.25">
      <c r="A134" s="11"/>
      <c r="B134" s="11"/>
      <c r="D134" s="11"/>
      <c r="E134" s="38"/>
      <c r="F134" s="38"/>
      <c r="G134" s="39"/>
      <c r="H134" s="39"/>
      <c r="I134" s="39"/>
      <c r="J134" s="39"/>
    </row>
    <row r="135" spans="1:10" ht="15.75" customHeight="1" x14ac:dyDescent="0.25">
      <c r="A135" s="11"/>
      <c r="B135" s="11"/>
      <c r="D135" s="11"/>
      <c r="E135" s="38"/>
      <c r="F135" s="38"/>
      <c r="G135" s="39"/>
      <c r="H135" s="39"/>
      <c r="I135" s="39"/>
      <c r="J135" s="39"/>
    </row>
    <row r="136" spans="1:10" ht="15.75" customHeight="1" x14ac:dyDescent="0.25">
      <c r="A136" s="11"/>
      <c r="B136" s="11"/>
      <c r="D136" s="11"/>
      <c r="E136" s="38"/>
      <c r="F136" s="38"/>
      <c r="G136" s="39"/>
      <c r="H136" s="39"/>
      <c r="I136" s="39"/>
      <c r="J136" s="39"/>
    </row>
    <row r="137" spans="1:10" ht="15.75" customHeight="1" x14ac:dyDescent="0.25">
      <c r="A137" s="11"/>
      <c r="B137" s="11"/>
      <c r="D137" s="11"/>
      <c r="E137" s="38"/>
      <c r="F137" s="38"/>
      <c r="G137" s="39"/>
      <c r="H137" s="39"/>
      <c r="I137" s="39"/>
      <c r="J137" s="39"/>
    </row>
    <row r="138" spans="1:10" ht="15.75" customHeight="1" x14ac:dyDescent="0.25">
      <c r="A138" s="11"/>
      <c r="B138" s="11"/>
      <c r="D138" s="11"/>
      <c r="E138" s="38"/>
      <c r="F138" s="38"/>
      <c r="G138" s="39"/>
      <c r="H138" s="39"/>
      <c r="I138" s="39"/>
      <c r="J138" s="39"/>
    </row>
    <row r="139" spans="1:10" ht="15.75" customHeight="1" x14ac:dyDescent="0.25">
      <c r="A139" s="11"/>
      <c r="B139" s="11"/>
      <c r="D139" s="11"/>
      <c r="E139" s="38"/>
      <c r="F139" s="38"/>
      <c r="G139" s="39"/>
      <c r="H139" s="39"/>
      <c r="I139" s="39"/>
      <c r="J139" s="39"/>
    </row>
    <row r="140" spans="1:10" ht="15.75" customHeight="1" x14ac:dyDescent="0.25">
      <c r="A140" s="11"/>
      <c r="B140" s="11"/>
      <c r="D140" s="11"/>
      <c r="E140" s="38"/>
      <c r="F140" s="38"/>
      <c r="G140" s="39"/>
      <c r="H140" s="39"/>
      <c r="I140" s="39"/>
      <c r="J140" s="39"/>
    </row>
    <row r="141" spans="1:10" ht="15.75" customHeight="1" x14ac:dyDescent="0.25">
      <c r="A141" s="11"/>
      <c r="B141" s="11"/>
      <c r="D141" s="11"/>
      <c r="E141" s="38"/>
      <c r="F141" s="38"/>
      <c r="G141" s="39"/>
      <c r="H141" s="39"/>
      <c r="I141" s="39"/>
      <c r="J141" s="39"/>
    </row>
    <row r="142" spans="1:10" ht="15.75" customHeight="1" x14ac:dyDescent="0.25">
      <c r="A142" s="11"/>
      <c r="B142" s="11"/>
      <c r="D142" s="11"/>
      <c r="E142" s="38"/>
      <c r="F142" s="38"/>
      <c r="G142" s="39"/>
      <c r="H142" s="39"/>
      <c r="I142" s="39"/>
      <c r="J142" s="39"/>
    </row>
    <row r="143" spans="1:10" ht="15.75" customHeight="1" x14ac:dyDescent="0.25">
      <c r="A143" s="11"/>
      <c r="B143" s="11"/>
      <c r="D143" s="11"/>
      <c r="E143" s="38"/>
      <c r="F143" s="38"/>
      <c r="G143" s="39"/>
      <c r="H143" s="39"/>
      <c r="I143" s="39"/>
      <c r="J143" s="39"/>
    </row>
    <row r="144" spans="1:10" ht="15.75" customHeight="1" x14ac:dyDescent="0.25">
      <c r="A144" s="11"/>
      <c r="B144" s="11"/>
      <c r="D144" s="11"/>
      <c r="E144" s="38"/>
      <c r="F144" s="38"/>
      <c r="G144" s="39"/>
      <c r="H144" s="39"/>
      <c r="I144" s="39"/>
      <c r="J144" s="39"/>
    </row>
    <row r="145" spans="1:10" ht="15.75" customHeight="1" x14ac:dyDescent="0.25">
      <c r="A145" s="11"/>
      <c r="B145" s="11"/>
      <c r="D145" s="11"/>
      <c r="E145" s="38"/>
      <c r="F145" s="38"/>
      <c r="G145" s="39"/>
      <c r="H145" s="39"/>
      <c r="I145" s="39"/>
      <c r="J145" s="39"/>
    </row>
    <row r="146" spans="1:10" ht="15.75" customHeight="1" x14ac:dyDescent="0.25">
      <c r="A146" s="11"/>
      <c r="B146" s="11"/>
      <c r="D146" s="11"/>
      <c r="E146" s="38"/>
      <c r="F146" s="38"/>
      <c r="G146" s="39"/>
      <c r="H146" s="39"/>
      <c r="I146" s="39"/>
      <c r="J146" s="39"/>
    </row>
    <row r="147" spans="1:10" ht="15.75" customHeight="1" x14ac:dyDescent="0.25">
      <c r="A147" s="11"/>
      <c r="B147" s="11"/>
      <c r="D147" s="11"/>
      <c r="E147" s="38"/>
      <c r="F147" s="38"/>
      <c r="G147" s="39"/>
      <c r="H147" s="39"/>
      <c r="I147" s="39"/>
      <c r="J147" s="39"/>
    </row>
    <row r="148" spans="1:10" ht="15.75" customHeight="1" x14ac:dyDescent="0.25">
      <c r="A148" s="11"/>
      <c r="B148" s="11"/>
      <c r="D148" s="11"/>
      <c r="E148" s="38"/>
      <c r="F148" s="38"/>
      <c r="G148" s="39"/>
      <c r="H148" s="39"/>
      <c r="I148" s="39"/>
      <c r="J148" s="39"/>
    </row>
    <row r="149" spans="1:10" ht="15.75" customHeight="1" x14ac:dyDescent="0.25">
      <c r="A149" s="11"/>
      <c r="B149" s="11"/>
      <c r="D149" s="11"/>
      <c r="E149" s="38"/>
      <c r="F149" s="38"/>
      <c r="G149" s="39"/>
      <c r="H149" s="39"/>
      <c r="I149" s="39"/>
      <c r="J149" s="39"/>
    </row>
    <row r="150" spans="1:10" ht="15.75" customHeight="1" x14ac:dyDescent="0.25">
      <c r="A150" s="11"/>
      <c r="B150" s="11"/>
      <c r="D150" s="11"/>
      <c r="E150" s="38"/>
      <c r="F150" s="38"/>
      <c r="G150" s="39"/>
      <c r="H150" s="39"/>
      <c r="I150" s="39"/>
      <c r="J150" s="39"/>
    </row>
    <row r="151" spans="1:10" ht="15.75" customHeight="1" x14ac:dyDescent="0.25">
      <c r="A151" s="11"/>
      <c r="B151" s="11"/>
      <c r="D151" s="11"/>
      <c r="E151" s="38"/>
      <c r="F151" s="38"/>
      <c r="G151" s="39"/>
      <c r="H151" s="39"/>
      <c r="I151" s="39"/>
      <c r="J151" s="39"/>
    </row>
    <row r="152" spans="1:10" ht="15.75" customHeight="1" x14ac:dyDescent="0.25">
      <c r="A152" s="11"/>
      <c r="B152" s="11"/>
      <c r="D152" s="11"/>
      <c r="E152" s="38"/>
      <c r="F152" s="38"/>
      <c r="G152" s="39"/>
      <c r="H152" s="39"/>
      <c r="I152" s="39"/>
      <c r="J152" s="39"/>
    </row>
    <row r="153" spans="1:10" ht="15.75" customHeight="1" x14ac:dyDescent="0.25">
      <c r="A153" s="11"/>
      <c r="B153" s="11"/>
      <c r="D153" s="11"/>
      <c r="E153" s="38"/>
      <c r="F153" s="38"/>
      <c r="G153" s="39"/>
      <c r="H153" s="39"/>
      <c r="I153" s="39"/>
      <c r="J153" s="39"/>
    </row>
    <row r="154" spans="1:10" ht="15.75" customHeight="1" x14ac:dyDescent="0.25">
      <c r="A154" s="11"/>
      <c r="B154" s="11"/>
      <c r="D154" s="11"/>
      <c r="E154" s="38"/>
      <c r="F154" s="38"/>
      <c r="G154" s="39"/>
      <c r="H154" s="39"/>
      <c r="I154" s="39"/>
      <c r="J154" s="39"/>
    </row>
    <row r="155" spans="1:10" ht="15.75" customHeight="1" x14ac:dyDescent="0.25">
      <c r="A155" s="11"/>
      <c r="B155" s="11"/>
      <c r="D155" s="11"/>
      <c r="E155" s="38"/>
      <c r="F155" s="38"/>
      <c r="G155" s="39"/>
      <c r="H155" s="39"/>
      <c r="I155" s="39"/>
      <c r="J155" s="39"/>
    </row>
    <row r="156" spans="1:10" ht="15.75" customHeight="1" x14ac:dyDescent="0.25">
      <c r="A156" s="11"/>
      <c r="B156" s="11"/>
      <c r="D156" s="11"/>
      <c r="E156" s="38"/>
      <c r="F156" s="38"/>
      <c r="G156" s="39"/>
      <c r="H156" s="39"/>
      <c r="I156" s="39"/>
      <c r="J156" s="39"/>
    </row>
    <row r="157" spans="1:10" ht="15.75" customHeight="1" x14ac:dyDescent="0.25">
      <c r="A157" s="11"/>
      <c r="B157" s="11"/>
      <c r="D157" s="11"/>
      <c r="E157" s="38"/>
      <c r="F157" s="38"/>
      <c r="G157" s="39"/>
      <c r="H157" s="39"/>
      <c r="I157" s="39"/>
      <c r="J157" s="39"/>
    </row>
    <row r="158" spans="1:10" ht="15.75" customHeight="1" x14ac:dyDescent="0.25">
      <c r="A158" s="11"/>
      <c r="B158" s="11"/>
      <c r="D158" s="11"/>
      <c r="E158" s="38"/>
      <c r="F158" s="38"/>
      <c r="G158" s="39"/>
      <c r="H158" s="39"/>
      <c r="I158" s="39"/>
      <c r="J158" s="39"/>
    </row>
    <row r="159" spans="1:10" ht="15.75" customHeight="1" x14ac:dyDescent="0.25">
      <c r="A159" s="11"/>
      <c r="B159" s="11"/>
      <c r="D159" s="11"/>
      <c r="E159" s="38"/>
      <c r="F159" s="38"/>
      <c r="G159" s="39"/>
      <c r="H159" s="39"/>
      <c r="I159" s="39"/>
      <c r="J159" s="39"/>
    </row>
    <row r="160" spans="1:10" ht="15.75" customHeight="1" x14ac:dyDescent="0.25">
      <c r="A160" s="11"/>
      <c r="B160" s="11"/>
      <c r="D160" s="11"/>
      <c r="E160" s="38"/>
      <c r="F160" s="38"/>
      <c r="G160" s="39"/>
      <c r="H160" s="39"/>
      <c r="I160" s="39"/>
      <c r="J160" s="39"/>
    </row>
    <row r="161" spans="1:10" ht="15.75" customHeight="1" x14ac:dyDescent="0.25">
      <c r="A161" s="11"/>
      <c r="B161" s="11"/>
      <c r="D161" s="11"/>
      <c r="E161" s="38"/>
      <c r="F161" s="38"/>
      <c r="G161" s="39"/>
      <c r="H161" s="39"/>
      <c r="I161" s="39"/>
      <c r="J161" s="39"/>
    </row>
    <row r="162" spans="1:10" ht="15.75" customHeight="1" x14ac:dyDescent="0.25">
      <c r="A162" s="11"/>
      <c r="B162" s="11"/>
      <c r="D162" s="11"/>
      <c r="E162" s="38"/>
      <c r="F162" s="38"/>
      <c r="G162" s="39"/>
      <c r="H162" s="39"/>
      <c r="I162" s="39"/>
      <c r="J162" s="39"/>
    </row>
    <row r="163" spans="1:10" ht="15.75" customHeight="1" x14ac:dyDescent="0.25">
      <c r="A163" s="11"/>
      <c r="B163" s="11"/>
      <c r="D163" s="11"/>
      <c r="E163" s="38"/>
      <c r="F163" s="38"/>
      <c r="G163" s="39"/>
      <c r="H163" s="39"/>
      <c r="I163" s="39"/>
      <c r="J163" s="39"/>
    </row>
    <row r="164" spans="1:10" ht="15.75" customHeight="1" x14ac:dyDescent="0.25">
      <c r="A164" s="11"/>
      <c r="B164" s="11"/>
      <c r="D164" s="11"/>
      <c r="E164" s="38"/>
      <c r="F164" s="38"/>
      <c r="G164" s="39"/>
      <c r="H164" s="39"/>
      <c r="I164" s="39"/>
      <c r="J164" s="39"/>
    </row>
    <row r="165" spans="1:10" ht="15.75" customHeight="1" x14ac:dyDescent="0.25">
      <c r="A165" s="11"/>
      <c r="B165" s="11"/>
      <c r="D165" s="11"/>
      <c r="E165" s="38"/>
      <c r="F165" s="38"/>
      <c r="G165" s="39"/>
      <c r="H165" s="39"/>
      <c r="I165" s="39"/>
      <c r="J165" s="39"/>
    </row>
    <row r="166" spans="1:10" ht="15.75" customHeight="1" x14ac:dyDescent="0.25">
      <c r="A166" s="11"/>
      <c r="B166" s="11"/>
      <c r="D166" s="11"/>
      <c r="E166" s="38"/>
      <c r="F166" s="38"/>
      <c r="G166" s="39"/>
      <c r="H166" s="39"/>
      <c r="I166" s="39"/>
      <c r="J166" s="39"/>
    </row>
    <row r="167" spans="1:10" ht="15.75" customHeight="1" x14ac:dyDescent="0.25">
      <c r="A167" s="11"/>
      <c r="B167" s="11"/>
      <c r="D167" s="11"/>
      <c r="E167" s="38"/>
      <c r="F167" s="38"/>
      <c r="G167" s="39"/>
      <c r="H167" s="39"/>
      <c r="I167" s="39"/>
      <c r="J167" s="39"/>
    </row>
    <row r="168" spans="1:10" ht="15.75" customHeight="1" x14ac:dyDescent="0.25">
      <c r="A168" s="11"/>
      <c r="B168" s="11"/>
      <c r="D168" s="11"/>
      <c r="E168" s="38"/>
      <c r="F168" s="38"/>
      <c r="G168" s="39"/>
      <c r="H168" s="39"/>
      <c r="I168" s="39"/>
      <c r="J168" s="39"/>
    </row>
    <row r="169" spans="1:10" ht="15.75" customHeight="1" x14ac:dyDescent="0.25">
      <c r="A169" s="11"/>
      <c r="B169" s="11"/>
      <c r="D169" s="11"/>
      <c r="E169" s="38"/>
      <c r="F169" s="38"/>
      <c r="G169" s="39"/>
      <c r="H169" s="39"/>
      <c r="I169" s="39"/>
      <c r="J169" s="39"/>
    </row>
    <row r="170" spans="1:10" ht="15.75" customHeight="1" x14ac:dyDescent="0.25">
      <c r="A170" s="11"/>
      <c r="B170" s="11"/>
      <c r="D170" s="11"/>
      <c r="E170" s="38"/>
      <c r="F170" s="38"/>
      <c r="G170" s="39"/>
      <c r="H170" s="39"/>
      <c r="I170" s="39"/>
      <c r="J170" s="39"/>
    </row>
    <row r="171" spans="1:10" ht="15.75" customHeight="1" x14ac:dyDescent="0.25">
      <c r="A171" s="11"/>
      <c r="B171" s="11"/>
      <c r="D171" s="11"/>
      <c r="E171" s="38"/>
      <c r="F171" s="38"/>
      <c r="G171" s="39"/>
      <c r="H171" s="39"/>
      <c r="I171" s="39"/>
      <c r="J171" s="39"/>
    </row>
    <row r="172" spans="1:10" ht="15.75" customHeight="1" x14ac:dyDescent="0.25">
      <c r="A172" s="11"/>
      <c r="B172" s="11"/>
      <c r="D172" s="11"/>
      <c r="E172" s="38"/>
      <c r="F172" s="38"/>
      <c r="G172" s="39"/>
      <c r="H172" s="39"/>
      <c r="I172" s="39"/>
      <c r="J172" s="39"/>
    </row>
    <row r="173" spans="1:10" ht="15.75" customHeight="1" x14ac:dyDescent="0.25">
      <c r="A173" s="11"/>
      <c r="B173" s="11"/>
      <c r="D173" s="11"/>
      <c r="E173" s="38"/>
      <c r="F173" s="38"/>
      <c r="G173" s="39"/>
      <c r="H173" s="39"/>
      <c r="I173" s="39"/>
      <c r="J173" s="39"/>
    </row>
    <row r="174" spans="1:10" ht="15.75" customHeight="1" x14ac:dyDescent="0.25">
      <c r="A174" s="11"/>
      <c r="B174" s="11"/>
      <c r="D174" s="11"/>
      <c r="E174" s="38"/>
      <c r="F174" s="38"/>
      <c r="G174" s="39"/>
      <c r="H174" s="39"/>
      <c r="I174" s="39"/>
      <c r="J174" s="39"/>
    </row>
    <row r="175" spans="1:10" ht="15.75" customHeight="1" x14ac:dyDescent="0.25">
      <c r="A175" s="11"/>
      <c r="B175" s="11"/>
      <c r="D175" s="11"/>
      <c r="E175" s="38"/>
      <c r="F175" s="38"/>
      <c r="G175" s="39"/>
      <c r="H175" s="39"/>
      <c r="I175" s="39"/>
      <c r="J175" s="39"/>
    </row>
    <row r="176" spans="1:10" ht="15.75" customHeight="1" x14ac:dyDescent="0.25">
      <c r="A176" s="11"/>
      <c r="B176" s="11"/>
      <c r="D176" s="11"/>
      <c r="E176" s="38"/>
      <c r="F176" s="38"/>
      <c r="G176" s="39"/>
      <c r="H176" s="39"/>
      <c r="I176" s="39"/>
      <c r="J176" s="39"/>
    </row>
    <row r="177" spans="1:10" ht="15.75" customHeight="1" x14ac:dyDescent="0.25">
      <c r="A177" s="11"/>
      <c r="B177" s="11"/>
      <c r="D177" s="11"/>
      <c r="E177" s="38"/>
      <c r="F177" s="38"/>
      <c r="G177" s="39"/>
      <c r="H177" s="39"/>
      <c r="I177" s="39"/>
      <c r="J177" s="39"/>
    </row>
    <row r="178" spans="1:10" ht="15.75" customHeight="1" x14ac:dyDescent="0.25">
      <c r="A178" s="11"/>
      <c r="B178" s="11"/>
      <c r="D178" s="11"/>
      <c r="E178" s="38"/>
      <c r="F178" s="38"/>
      <c r="G178" s="39"/>
      <c r="H178" s="39"/>
      <c r="I178" s="39"/>
      <c r="J178" s="39"/>
    </row>
    <row r="179" spans="1:10" ht="15.75" customHeight="1" x14ac:dyDescent="0.25">
      <c r="A179" s="11"/>
      <c r="B179" s="11"/>
      <c r="D179" s="11"/>
      <c r="E179" s="38"/>
      <c r="F179" s="38"/>
      <c r="G179" s="39"/>
      <c r="H179" s="39"/>
      <c r="I179" s="39"/>
      <c r="J179" s="39"/>
    </row>
    <row r="180" spans="1:10" ht="15.75" customHeight="1" x14ac:dyDescent="0.25">
      <c r="A180" s="11"/>
      <c r="B180" s="11"/>
      <c r="D180" s="11"/>
      <c r="E180" s="38"/>
      <c r="F180" s="38"/>
      <c r="G180" s="39"/>
      <c r="H180" s="39"/>
      <c r="I180" s="39"/>
      <c r="J180" s="39"/>
    </row>
    <row r="181" spans="1:10" ht="15.75" customHeight="1" x14ac:dyDescent="0.25">
      <c r="A181" s="11"/>
      <c r="B181" s="11"/>
      <c r="D181" s="11"/>
      <c r="E181" s="38"/>
      <c r="F181" s="38"/>
      <c r="G181" s="39"/>
      <c r="H181" s="39"/>
      <c r="I181" s="39"/>
      <c r="J181" s="39"/>
    </row>
    <row r="182" spans="1:10" ht="15.75" customHeight="1" x14ac:dyDescent="0.25">
      <c r="A182" s="11"/>
      <c r="B182" s="11"/>
      <c r="D182" s="11"/>
      <c r="E182" s="38"/>
      <c r="F182" s="38"/>
      <c r="G182" s="39"/>
      <c r="H182" s="39"/>
      <c r="I182" s="39"/>
      <c r="J182" s="39"/>
    </row>
    <row r="183" spans="1:10" ht="15.75" customHeight="1" x14ac:dyDescent="0.25">
      <c r="A183" s="11"/>
      <c r="B183" s="11"/>
      <c r="D183" s="11"/>
      <c r="E183" s="38"/>
      <c r="F183" s="38"/>
      <c r="G183" s="39"/>
      <c r="H183" s="39"/>
      <c r="I183" s="39"/>
      <c r="J183" s="39"/>
    </row>
    <row r="184" spans="1:10" ht="15.75" customHeight="1" x14ac:dyDescent="0.25">
      <c r="A184" s="11"/>
      <c r="B184" s="11"/>
      <c r="D184" s="11"/>
      <c r="E184" s="38"/>
      <c r="F184" s="38"/>
      <c r="G184" s="39"/>
      <c r="H184" s="39"/>
      <c r="I184" s="39"/>
      <c r="J184" s="39"/>
    </row>
    <row r="185" spans="1:10" ht="15.75" customHeight="1" x14ac:dyDescent="0.25">
      <c r="A185" s="11"/>
      <c r="B185" s="11"/>
      <c r="D185" s="11"/>
      <c r="E185" s="38"/>
      <c r="F185" s="38"/>
      <c r="G185" s="39"/>
      <c r="H185" s="39"/>
      <c r="I185" s="39"/>
      <c r="J185" s="39"/>
    </row>
    <row r="186" spans="1:10" ht="15.75" customHeight="1" x14ac:dyDescent="0.25">
      <c r="A186" s="11"/>
      <c r="B186" s="11"/>
      <c r="D186" s="11"/>
      <c r="E186" s="38"/>
      <c r="F186" s="38"/>
      <c r="G186" s="39"/>
      <c r="H186" s="39"/>
      <c r="I186" s="39"/>
      <c r="J186" s="39"/>
    </row>
    <row r="187" spans="1:10" ht="15.75" customHeight="1" x14ac:dyDescent="0.25">
      <c r="A187" s="11"/>
      <c r="B187" s="11"/>
      <c r="D187" s="11"/>
      <c r="E187" s="38"/>
      <c r="F187" s="38"/>
      <c r="G187" s="39"/>
      <c r="H187" s="39"/>
      <c r="I187" s="39"/>
      <c r="J187" s="39"/>
    </row>
    <row r="188" spans="1:10" ht="15.75" customHeight="1" x14ac:dyDescent="0.25">
      <c r="A188" s="11"/>
      <c r="B188" s="11"/>
      <c r="D188" s="11"/>
      <c r="E188" s="38"/>
      <c r="F188" s="38"/>
      <c r="G188" s="39"/>
      <c r="H188" s="39"/>
      <c r="I188" s="39"/>
      <c r="J188" s="39"/>
    </row>
    <row r="189" spans="1:10" ht="15.75" customHeight="1" x14ac:dyDescent="0.25">
      <c r="A189" s="11"/>
      <c r="B189" s="11"/>
      <c r="D189" s="11"/>
      <c r="E189" s="38"/>
      <c r="F189" s="38"/>
      <c r="G189" s="39"/>
      <c r="H189" s="39"/>
      <c r="I189" s="39"/>
      <c r="J189" s="39"/>
    </row>
    <row r="190" spans="1:10" ht="15.75" customHeight="1" x14ac:dyDescent="0.25">
      <c r="A190" s="11"/>
      <c r="B190" s="11"/>
      <c r="D190" s="11"/>
      <c r="E190" s="38"/>
      <c r="F190" s="38"/>
      <c r="G190" s="39"/>
      <c r="H190" s="39"/>
      <c r="I190" s="39"/>
      <c r="J190" s="39"/>
    </row>
    <row r="191" spans="1:10" ht="15.75" customHeight="1" x14ac:dyDescent="0.25">
      <c r="A191" s="11"/>
      <c r="B191" s="11"/>
      <c r="D191" s="11"/>
      <c r="E191" s="38"/>
      <c r="F191" s="38"/>
      <c r="G191" s="39"/>
      <c r="H191" s="39"/>
      <c r="I191" s="39"/>
      <c r="J191" s="39"/>
    </row>
    <row r="192" spans="1:10" ht="15.75" customHeight="1" x14ac:dyDescent="0.25">
      <c r="A192" s="11"/>
      <c r="B192" s="11"/>
      <c r="D192" s="11"/>
      <c r="E192" s="38"/>
      <c r="F192" s="38"/>
      <c r="G192" s="39"/>
      <c r="H192" s="39"/>
      <c r="I192" s="39"/>
      <c r="J192" s="39"/>
    </row>
    <row r="193" spans="1:10" ht="15.75" customHeight="1" x14ac:dyDescent="0.25">
      <c r="A193" s="11"/>
      <c r="B193" s="11"/>
      <c r="D193" s="11"/>
      <c r="E193" s="38"/>
      <c r="F193" s="38"/>
      <c r="G193" s="39"/>
      <c r="H193" s="39"/>
      <c r="I193" s="39"/>
      <c r="J193" s="39"/>
    </row>
    <row r="194" spans="1:10" ht="15.75" customHeight="1" x14ac:dyDescent="0.25">
      <c r="A194" s="11"/>
      <c r="B194" s="11"/>
      <c r="D194" s="11"/>
      <c r="E194" s="38"/>
      <c r="F194" s="38"/>
      <c r="G194" s="39"/>
      <c r="H194" s="39"/>
      <c r="I194" s="39"/>
      <c r="J194" s="39"/>
    </row>
    <row r="195" spans="1:10" ht="15.75" customHeight="1" x14ac:dyDescent="0.25">
      <c r="A195" s="11"/>
      <c r="B195" s="11"/>
      <c r="D195" s="11"/>
      <c r="E195" s="38"/>
      <c r="F195" s="38"/>
      <c r="G195" s="39"/>
      <c r="H195" s="39"/>
      <c r="I195" s="39"/>
      <c r="J195" s="39"/>
    </row>
    <row r="196" spans="1:10" ht="15.75" customHeight="1" x14ac:dyDescent="0.25">
      <c r="A196" s="11"/>
      <c r="B196" s="11"/>
      <c r="D196" s="11"/>
      <c r="E196" s="38"/>
      <c r="F196" s="38"/>
      <c r="G196" s="39"/>
      <c r="H196" s="39"/>
      <c r="I196" s="39"/>
      <c r="J196" s="39"/>
    </row>
    <row r="197" spans="1:10" ht="15.75" customHeight="1" x14ac:dyDescent="0.25">
      <c r="A197" s="11"/>
      <c r="B197" s="11"/>
      <c r="D197" s="11"/>
      <c r="E197" s="38"/>
      <c r="F197" s="38"/>
      <c r="G197" s="39"/>
      <c r="H197" s="39"/>
      <c r="I197" s="39"/>
      <c r="J197" s="39"/>
    </row>
    <row r="198" spans="1:10" ht="15.75" customHeight="1" x14ac:dyDescent="0.25">
      <c r="A198" s="11"/>
      <c r="B198" s="11"/>
      <c r="D198" s="11"/>
      <c r="E198" s="38"/>
      <c r="F198" s="38"/>
      <c r="G198" s="39"/>
      <c r="H198" s="39"/>
      <c r="I198" s="39"/>
      <c r="J198" s="39"/>
    </row>
    <row r="199" spans="1:10" ht="15.75" customHeight="1" x14ac:dyDescent="0.25">
      <c r="A199" s="11"/>
      <c r="B199" s="11"/>
      <c r="D199" s="11"/>
      <c r="E199" s="38"/>
      <c r="F199" s="38"/>
      <c r="G199" s="39"/>
      <c r="H199" s="39"/>
      <c r="I199" s="39"/>
      <c r="J199" s="39"/>
    </row>
    <row r="200" spans="1:10" ht="15.75" customHeight="1" x14ac:dyDescent="0.25">
      <c r="A200" s="11"/>
      <c r="B200" s="11"/>
      <c r="D200" s="11"/>
      <c r="E200" s="38"/>
      <c r="F200" s="38"/>
      <c r="G200" s="39"/>
      <c r="H200" s="39"/>
      <c r="I200" s="39"/>
      <c r="J200" s="39"/>
    </row>
    <row r="201" spans="1:10" ht="15.75" customHeight="1" x14ac:dyDescent="0.25">
      <c r="A201" s="11"/>
      <c r="B201" s="11"/>
      <c r="D201" s="11"/>
      <c r="E201" s="38"/>
      <c r="F201" s="38"/>
      <c r="G201" s="39"/>
      <c r="H201" s="39"/>
      <c r="I201" s="39"/>
      <c r="J201" s="39"/>
    </row>
    <row r="202" spans="1:10" ht="15.75" customHeight="1" x14ac:dyDescent="0.25">
      <c r="A202" s="11"/>
      <c r="B202" s="11"/>
      <c r="D202" s="11"/>
      <c r="E202" s="38"/>
      <c r="F202" s="38"/>
      <c r="G202" s="39"/>
      <c r="H202" s="39"/>
      <c r="I202" s="39"/>
      <c r="J202" s="39"/>
    </row>
    <row r="203" spans="1:10" ht="15.75" customHeight="1" x14ac:dyDescent="0.25">
      <c r="A203" s="11"/>
      <c r="B203" s="11"/>
      <c r="D203" s="11"/>
      <c r="E203" s="38"/>
      <c r="F203" s="38"/>
      <c r="G203" s="39"/>
      <c r="H203" s="39"/>
      <c r="I203" s="39"/>
      <c r="J203" s="39"/>
    </row>
    <row r="204" spans="1:10" ht="15.75" customHeight="1" x14ac:dyDescent="0.25">
      <c r="A204" s="11"/>
      <c r="B204" s="11"/>
      <c r="D204" s="11"/>
      <c r="E204" s="38"/>
      <c r="F204" s="38"/>
      <c r="G204" s="39"/>
      <c r="H204" s="39"/>
      <c r="I204" s="39"/>
      <c r="J204" s="39"/>
    </row>
    <row r="205" spans="1:10" ht="15.75" customHeight="1" x14ac:dyDescent="0.25">
      <c r="A205" s="11"/>
      <c r="B205" s="11"/>
      <c r="D205" s="11"/>
      <c r="E205" s="38"/>
      <c r="F205" s="38"/>
      <c r="G205" s="39"/>
      <c r="H205" s="39"/>
      <c r="I205" s="39"/>
      <c r="J205" s="39"/>
    </row>
    <row r="206" spans="1:10" ht="15.75" customHeight="1" x14ac:dyDescent="0.25">
      <c r="A206" s="11"/>
      <c r="B206" s="11"/>
      <c r="D206" s="11"/>
      <c r="E206" s="38"/>
      <c r="F206" s="38"/>
      <c r="G206" s="39"/>
      <c r="H206" s="39"/>
      <c r="I206" s="39"/>
      <c r="J206" s="39"/>
    </row>
    <row r="207" spans="1:10" ht="15.75" customHeight="1" x14ac:dyDescent="0.25">
      <c r="A207" s="11"/>
      <c r="B207" s="11"/>
      <c r="D207" s="11"/>
      <c r="E207" s="38"/>
      <c r="F207" s="38"/>
      <c r="G207" s="39"/>
      <c r="H207" s="39"/>
      <c r="I207" s="39"/>
      <c r="J207" s="39"/>
    </row>
    <row r="208" spans="1:10" ht="15.75" customHeight="1" x14ac:dyDescent="0.25">
      <c r="A208" s="11"/>
      <c r="B208" s="11"/>
      <c r="D208" s="11"/>
      <c r="E208" s="38"/>
      <c r="F208" s="38"/>
      <c r="G208" s="39"/>
      <c r="H208" s="39"/>
      <c r="I208" s="39"/>
      <c r="J208" s="39"/>
    </row>
    <row r="209" spans="1:10" ht="15.75" customHeight="1" x14ac:dyDescent="0.25">
      <c r="A209" s="11"/>
      <c r="B209" s="11"/>
      <c r="D209" s="11"/>
      <c r="E209" s="38"/>
      <c r="F209" s="38"/>
      <c r="G209" s="39"/>
      <c r="H209" s="39"/>
      <c r="I209" s="39"/>
      <c r="J209" s="39"/>
    </row>
    <row r="210" spans="1:10" ht="15.75" customHeight="1" x14ac:dyDescent="0.25">
      <c r="A210" s="11"/>
      <c r="B210" s="11"/>
      <c r="D210" s="11"/>
      <c r="E210" s="38"/>
      <c r="F210" s="38"/>
      <c r="G210" s="39"/>
      <c r="H210" s="39"/>
      <c r="I210" s="39"/>
      <c r="J210" s="39"/>
    </row>
    <row r="211" spans="1:10" ht="15.75" customHeight="1" x14ac:dyDescent="0.25">
      <c r="A211" s="11"/>
      <c r="B211" s="11"/>
      <c r="D211" s="11"/>
      <c r="E211" s="38"/>
      <c r="F211" s="38"/>
      <c r="G211" s="39"/>
      <c r="H211" s="39"/>
      <c r="I211" s="39"/>
      <c r="J211" s="39"/>
    </row>
    <row r="212" spans="1:10" ht="15.75" customHeight="1" x14ac:dyDescent="0.25">
      <c r="A212" s="11"/>
      <c r="B212" s="11"/>
      <c r="D212" s="11"/>
      <c r="E212" s="38"/>
      <c r="F212" s="38"/>
      <c r="G212" s="39"/>
      <c r="H212" s="39"/>
      <c r="I212" s="39"/>
      <c r="J212" s="39"/>
    </row>
    <row r="213" spans="1:10" ht="15.75" customHeight="1" x14ac:dyDescent="0.25">
      <c r="A213" s="11"/>
      <c r="B213" s="11"/>
      <c r="D213" s="11"/>
      <c r="E213" s="38"/>
      <c r="F213" s="38"/>
      <c r="G213" s="39"/>
      <c r="H213" s="39"/>
      <c r="I213" s="39"/>
      <c r="J213" s="39"/>
    </row>
    <row r="214" spans="1:10" ht="15.75" customHeight="1" x14ac:dyDescent="0.25">
      <c r="A214" s="11"/>
      <c r="B214" s="11"/>
      <c r="D214" s="11"/>
      <c r="E214" s="38"/>
      <c r="F214" s="38"/>
      <c r="G214" s="39"/>
      <c r="H214" s="39"/>
      <c r="I214" s="39"/>
      <c r="J214" s="39"/>
    </row>
    <row r="215" spans="1:10" ht="15.75" customHeight="1" x14ac:dyDescent="0.25">
      <c r="A215" s="11"/>
      <c r="B215" s="11"/>
      <c r="D215" s="11"/>
      <c r="E215" s="38"/>
      <c r="F215" s="38"/>
      <c r="G215" s="39"/>
      <c r="H215" s="39"/>
      <c r="I215" s="39"/>
      <c r="J215" s="39"/>
    </row>
    <row r="216" spans="1:10" ht="15.75" customHeight="1" x14ac:dyDescent="0.25">
      <c r="A216" s="11"/>
      <c r="B216" s="11"/>
      <c r="D216" s="11"/>
      <c r="E216" s="38"/>
      <c r="F216" s="38"/>
      <c r="G216" s="39"/>
      <c r="H216" s="39"/>
      <c r="I216" s="39"/>
      <c r="J216" s="39"/>
    </row>
    <row r="217" spans="1:10" ht="15.75" customHeight="1" x14ac:dyDescent="0.25">
      <c r="A217" s="11"/>
      <c r="B217" s="11"/>
      <c r="D217" s="11"/>
      <c r="E217" s="38"/>
      <c r="F217" s="38"/>
      <c r="G217" s="39"/>
      <c r="H217" s="39"/>
      <c r="I217" s="39"/>
      <c r="J217" s="39"/>
    </row>
    <row r="218" spans="1:10" ht="15.75" customHeight="1" x14ac:dyDescent="0.25">
      <c r="A218" s="11"/>
      <c r="B218" s="11"/>
      <c r="D218" s="11"/>
      <c r="E218" s="38"/>
      <c r="F218" s="38"/>
      <c r="G218" s="39"/>
      <c r="H218" s="39"/>
      <c r="I218" s="39"/>
      <c r="J218" s="39"/>
    </row>
    <row r="219" spans="1:10" ht="15.75" customHeight="1" x14ac:dyDescent="0.25">
      <c r="A219" s="11"/>
      <c r="B219" s="11"/>
      <c r="D219" s="11"/>
      <c r="E219" s="38"/>
      <c r="F219" s="38"/>
      <c r="G219" s="39"/>
      <c r="H219" s="39"/>
      <c r="I219" s="39"/>
      <c r="J219" s="39"/>
    </row>
    <row r="220" spans="1:10" ht="15.75" customHeight="1" x14ac:dyDescent="0.25">
      <c r="A220" s="11"/>
      <c r="B220" s="11"/>
      <c r="D220" s="11"/>
      <c r="E220" s="38"/>
      <c r="F220" s="38"/>
      <c r="G220" s="39"/>
      <c r="H220" s="39"/>
      <c r="I220" s="39"/>
      <c r="J220" s="39"/>
    </row>
    <row r="221" spans="1:10" ht="15.75" customHeight="1" x14ac:dyDescent="0.25">
      <c r="A221" s="11"/>
      <c r="B221" s="11"/>
      <c r="D221" s="11"/>
      <c r="E221" s="38"/>
      <c r="F221" s="38"/>
      <c r="G221" s="39"/>
      <c r="H221" s="39"/>
      <c r="I221" s="39"/>
      <c r="J221" s="39"/>
    </row>
    <row r="222" spans="1:10" ht="15.75" customHeight="1" x14ac:dyDescent="0.25">
      <c r="A222" s="11"/>
      <c r="B222" s="11"/>
      <c r="D222" s="11"/>
      <c r="E222" s="38"/>
      <c r="F222" s="38"/>
      <c r="G222" s="39"/>
      <c r="H222" s="39"/>
      <c r="I222" s="39"/>
      <c r="J222" s="39"/>
    </row>
    <row r="223" spans="1:10" ht="15.75" customHeight="1" x14ac:dyDescent="0.25">
      <c r="A223" s="11"/>
      <c r="B223" s="11"/>
      <c r="D223" s="11"/>
      <c r="E223" s="38"/>
      <c r="F223" s="38"/>
      <c r="G223" s="39"/>
      <c r="H223" s="39"/>
      <c r="I223" s="39"/>
      <c r="J223" s="39"/>
    </row>
    <row r="224" spans="1:10" ht="15.75" customHeight="1" x14ac:dyDescent="0.25">
      <c r="A224" s="11"/>
      <c r="B224" s="11"/>
      <c r="D224" s="11"/>
      <c r="E224" s="38"/>
      <c r="F224" s="38"/>
      <c r="G224" s="39"/>
      <c r="H224" s="39"/>
      <c r="I224" s="39"/>
      <c r="J224" s="39"/>
    </row>
    <row r="225" spans="1:10" ht="15.75" customHeight="1" x14ac:dyDescent="0.25">
      <c r="A225" s="11"/>
      <c r="B225" s="11"/>
      <c r="D225" s="11"/>
      <c r="E225" s="38"/>
      <c r="F225" s="38"/>
      <c r="G225" s="39"/>
      <c r="H225" s="39"/>
      <c r="I225" s="39"/>
      <c r="J225" s="39"/>
    </row>
    <row r="226" spans="1:10" ht="15.75" customHeight="1" x14ac:dyDescent="0.25">
      <c r="A226" s="11"/>
      <c r="B226" s="11"/>
      <c r="D226" s="11"/>
      <c r="E226" s="38"/>
      <c r="F226" s="38"/>
      <c r="G226" s="39"/>
      <c r="H226" s="39"/>
      <c r="I226" s="39"/>
      <c r="J226" s="39"/>
    </row>
    <row r="227" spans="1:10" ht="15.75" customHeight="1" x14ac:dyDescent="0.25">
      <c r="A227" s="11"/>
      <c r="B227" s="11"/>
      <c r="D227" s="11"/>
      <c r="E227" s="38"/>
      <c r="F227" s="38"/>
      <c r="G227" s="39"/>
      <c r="H227" s="39"/>
      <c r="I227" s="39"/>
      <c r="J227" s="39"/>
    </row>
    <row r="228" spans="1:10" ht="15.75" customHeight="1" x14ac:dyDescent="0.25">
      <c r="A228" s="11"/>
      <c r="B228" s="11"/>
      <c r="D228" s="11"/>
      <c r="E228" s="38"/>
      <c r="F228" s="38"/>
      <c r="G228" s="39"/>
      <c r="H228" s="39"/>
      <c r="I228" s="39"/>
      <c r="J228" s="39"/>
    </row>
    <row r="229" spans="1:10" ht="15.75" customHeight="1" x14ac:dyDescent="0.25">
      <c r="A229" s="11"/>
      <c r="B229" s="11"/>
      <c r="D229" s="11"/>
      <c r="E229" s="38"/>
      <c r="F229" s="38"/>
      <c r="G229" s="39"/>
      <c r="H229" s="39"/>
      <c r="I229" s="39"/>
      <c r="J229" s="39"/>
    </row>
    <row r="230" spans="1:10" ht="15.75" customHeight="1" x14ac:dyDescent="0.25">
      <c r="A230" s="11"/>
      <c r="B230" s="11"/>
      <c r="D230" s="11"/>
      <c r="E230" s="38"/>
      <c r="F230" s="38"/>
      <c r="G230" s="39"/>
      <c r="H230" s="39"/>
      <c r="I230" s="39"/>
      <c r="J230" s="39"/>
    </row>
    <row r="231" spans="1:10" ht="15.75" customHeight="1" x14ac:dyDescent="0.25">
      <c r="A231" s="11"/>
      <c r="B231" s="11"/>
      <c r="D231" s="11"/>
      <c r="E231" s="38"/>
      <c r="F231" s="38"/>
      <c r="G231" s="39"/>
      <c r="H231" s="39"/>
      <c r="I231" s="39"/>
      <c r="J231" s="39"/>
    </row>
    <row r="232" spans="1:10" ht="15.75" customHeight="1" x14ac:dyDescent="0.25">
      <c r="A232" s="11"/>
      <c r="B232" s="11"/>
      <c r="D232" s="11"/>
      <c r="E232" s="38"/>
      <c r="F232" s="38"/>
      <c r="G232" s="39"/>
      <c r="H232" s="39"/>
      <c r="I232" s="39"/>
      <c r="J232" s="39"/>
    </row>
    <row r="233" spans="1:10" ht="15.75" customHeight="1" x14ac:dyDescent="0.25">
      <c r="A233" s="11"/>
      <c r="B233" s="11"/>
      <c r="D233" s="11"/>
      <c r="E233" s="38"/>
      <c r="F233" s="38"/>
      <c r="G233" s="39"/>
      <c r="H233" s="39"/>
      <c r="I233" s="39"/>
      <c r="J233" s="39"/>
    </row>
    <row r="234" spans="1:10" ht="15.75" customHeight="1" x14ac:dyDescent="0.25">
      <c r="A234" s="11"/>
      <c r="B234" s="11"/>
      <c r="D234" s="11"/>
      <c r="E234" s="38"/>
      <c r="F234" s="38"/>
      <c r="G234" s="39"/>
      <c r="H234" s="39"/>
      <c r="I234" s="39"/>
      <c r="J234" s="39"/>
    </row>
    <row r="235" spans="1:10" ht="15.75" customHeight="1" x14ac:dyDescent="0.25">
      <c r="A235" s="11"/>
      <c r="B235" s="11"/>
      <c r="D235" s="11"/>
      <c r="E235" s="38"/>
      <c r="F235" s="38"/>
      <c r="G235" s="39"/>
      <c r="H235" s="39"/>
      <c r="I235" s="39"/>
      <c r="J235" s="39"/>
    </row>
    <row r="236" spans="1:10" ht="15.75" customHeight="1" x14ac:dyDescent="0.25">
      <c r="A236" s="11"/>
      <c r="B236" s="11"/>
      <c r="D236" s="11"/>
      <c r="E236" s="38"/>
      <c r="F236" s="38"/>
      <c r="G236" s="39"/>
      <c r="H236" s="39"/>
      <c r="I236" s="39"/>
      <c r="J236" s="39"/>
    </row>
    <row r="237" spans="1:10" ht="15.75" customHeight="1" x14ac:dyDescent="0.25">
      <c r="A237" s="11"/>
      <c r="B237" s="11"/>
      <c r="D237" s="11"/>
      <c r="E237" s="38"/>
      <c r="F237" s="38"/>
      <c r="G237" s="39"/>
      <c r="H237" s="39"/>
      <c r="I237" s="39"/>
      <c r="J237" s="39"/>
    </row>
    <row r="238" spans="1:10" ht="15.75" customHeight="1" x14ac:dyDescent="0.25">
      <c r="A238" s="11"/>
      <c r="B238" s="11"/>
      <c r="D238" s="11"/>
      <c r="E238" s="38"/>
      <c r="F238" s="38"/>
      <c r="G238" s="39"/>
      <c r="H238" s="39"/>
      <c r="I238" s="39"/>
      <c r="J238" s="39"/>
    </row>
    <row r="239" spans="1:10" ht="15.75" customHeight="1" x14ac:dyDescent="0.25">
      <c r="A239" s="11"/>
      <c r="B239" s="11"/>
      <c r="D239" s="11"/>
      <c r="E239" s="38"/>
      <c r="F239" s="38"/>
      <c r="G239" s="39"/>
      <c r="H239" s="39"/>
      <c r="I239" s="39"/>
      <c r="J239" s="39"/>
    </row>
    <row r="240" spans="1:10" ht="15.75" customHeight="1" x14ac:dyDescent="0.25">
      <c r="A240" s="11"/>
      <c r="B240" s="11"/>
      <c r="D240" s="11"/>
      <c r="E240" s="38"/>
      <c r="F240" s="38"/>
      <c r="G240" s="39"/>
      <c r="H240" s="39"/>
      <c r="I240" s="39"/>
      <c r="J240" s="39"/>
    </row>
    <row r="241" spans="1:10" ht="15.75" customHeight="1" x14ac:dyDescent="0.25">
      <c r="A241" s="11"/>
      <c r="B241" s="11"/>
      <c r="D241" s="11"/>
      <c r="E241" s="38"/>
      <c r="F241" s="38"/>
      <c r="G241" s="39"/>
      <c r="H241" s="39"/>
      <c r="I241" s="39"/>
      <c r="J241" s="39"/>
    </row>
    <row r="242" spans="1:10" ht="15.75" customHeight="1" x14ac:dyDescent="0.25">
      <c r="A242" s="11"/>
      <c r="B242" s="11"/>
      <c r="D242" s="11"/>
      <c r="E242" s="38"/>
      <c r="F242" s="38"/>
      <c r="G242" s="39"/>
      <c r="H242" s="39"/>
      <c r="I242" s="39"/>
      <c r="J242" s="39"/>
    </row>
    <row r="243" spans="1:10" ht="15.75" customHeight="1" x14ac:dyDescent="0.25">
      <c r="A243" s="11"/>
      <c r="B243" s="11"/>
      <c r="D243" s="11"/>
      <c r="E243" s="38"/>
      <c r="F243" s="38"/>
      <c r="G243" s="39"/>
      <c r="H243" s="39"/>
      <c r="I243" s="39"/>
      <c r="J243" s="39"/>
    </row>
    <row r="244" spans="1:10" ht="15.75" customHeight="1" x14ac:dyDescent="0.25">
      <c r="A244" s="11"/>
      <c r="B244" s="11"/>
      <c r="D244" s="11"/>
      <c r="E244" s="38"/>
      <c r="F244" s="38"/>
      <c r="G244" s="39"/>
      <c r="H244" s="39"/>
      <c r="I244" s="39"/>
      <c r="J244" s="39"/>
    </row>
    <row r="245" spans="1:10" ht="15.75" customHeight="1" x14ac:dyDescent="0.25">
      <c r="A245" s="11"/>
      <c r="B245" s="11"/>
      <c r="D245" s="11"/>
      <c r="E245" s="38"/>
      <c r="F245" s="38"/>
      <c r="G245" s="39"/>
      <c r="H245" s="39"/>
      <c r="I245" s="39"/>
      <c r="J245" s="39"/>
    </row>
    <row r="246" spans="1:10" ht="15.75" customHeight="1" x14ac:dyDescent="0.25">
      <c r="A246" s="11"/>
      <c r="B246" s="11"/>
      <c r="D246" s="11"/>
      <c r="E246" s="38"/>
      <c r="F246" s="38"/>
      <c r="G246" s="39"/>
      <c r="H246" s="39"/>
      <c r="I246" s="39"/>
      <c r="J246" s="39"/>
    </row>
    <row r="247" spans="1:10" ht="15.75" customHeight="1" x14ac:dyDescent="0.25">
      <c r="A247" s="11"/>
      <c r="B247" s="11"/>
      <c r="D247" s="11"/>
      <c r="E247" s="38"/>
      <c r="F247" s="38"/>
      <c r="G247" s="39"/>
      <c r="H247" s="39"/>
      <c r="I247" s="39"/>
      <c r="J247" s="39"/>
    </row>
    <row r="248" spans="1:10" ht="15.75" customHeight="1" x14ac:dyDescent="0.25">
      <c r="A248" s="11"/>
      <c r="B248" s="11"/>
      <c r="D248" s="11"/>
      <c r="E248" s="38"/>
      <c r="F248" s="38"/>
      <c r="G248" s="39"/>
      <c r="H248" s="39"/>
      <c r="I248" s="39"/>
      <c r="J248" s="39"/>
    </row>
    <row r="249" spans="1:10" ht="15.75" customHeight="1" x14ac:dyDescent="0.25">
      <c r="A249" s="11"/>
      <c r="B249" s="11"/>
      <c r="D249" s="11"/>
      <c r="E249" s="38"/>
      <c r="F249" s="38"/>
      <c r="G249" s="39"/>
      <c r="H249" s="39"/>
      <c r="I249" s="39"/>
      <c r="J249" s="39"/>
    </row>
    <row r="250" spans="1:10" ht="15.75" customHeight="1" x14ac:dyDescent="0.25">
      <c r="A250" s="11"/>
      <c r="B250" s="11"/>
      <c r="D250" s="11"/>
      <c r="E250" s="38"/>
      <c r="F250" s="38"/>
      <c r="G250" s="39"/>
      <c r="H250" s="39"/>
      <c r="I250" s="39"/>
      <c r="J250" s="39"/>
    </row>
    <row r="251" spans="1:10" ht="15.75" customHeight="1" x14ac:dyDescent="0.25">
      <c r="A251" s="11"/>
      <c r="B251" s="11"/>
      <c r="D251" s="11"/>
      <c r="E251" s="38"/>
      <c r="F251" s="38"/>
      <c r="G251" s="39"/>
      <c r="H251" s="39"/>
      <c r="I251" s="39"/>
      <c r="J251" s="39"/>
    </row>
    <row r="252" spans="1:10" ht="15.75" customHeight="1" x14ac:dyDescent="0.25">
      <c r="A252" s="11"/>
      <c r="B252" s="11"/>
      <c r="D252" s="11"/>
      <c r="E252" s="38"/>
      <c r="F252" s="38"/>
      <c r="G252" s="39"/>
      <c r="H252" s="39"/>
      <c r="I252" s="39"/>
      <c r="J252" s="39"/>
    </row>
    <row r="253" spans="1:10" ht="15.75" customHeight="1" x14ac:dyDescent="0.25">
      <c r="A253" s="11"/>
      <c r="B253" s="11"/>
      <c r="D253" s="11"/>
      <c r="E253" s="38"/>
      <c r="F253" s="38"/>
      <c r="G253" s="39"/>
      <c r="H253" s="39"/>
      <c r="I253" s="39"/>
      <c r="J253" s="39"/>
    </row>
    <row r="254" spans="1:10" ht="15.75" customHeight="1" x14ac:dyDescent="0.25">
      <c r="A254" s="11"/>
      <c r="B254" s="11"/>
      <c r="D254" s="11"/>
      <c r="E254" s="38"/>
      <c r="F254" s="38"/>
      <c r="G254" s="39"/>
      <c r="H254" s="39"/>
      <c r="I254" s="39"/>
      <c r="J254" s="39"/>
    </row>
    <row r="255" spans="1:10" ht="15.75" customHeight="1" x14ac:dyDescent="0.25">
      <c r="A255" s="11"/>
      <c r="B255" s="11"/>
      <c r="D255" s="11"/>
      <c r="E255" s="38"/>
      <c r="F255" s="38"/>
      <c r="G255" s="39"/>
      <c r="H255" s="39"/>
      <c r="I255" s="39"/>
      <c r="J255" s="39"/>
    </row>
    <row r="256" spans="1:10" ht="15.75" customHeight="1" x14ac:dyDescent="0.25">
      <c r="A256" s="11"/>
      <c r="B256" s="11"/>
      <c r="D256" s="11"/>
      <c r="E256" s="38"/>
      <c r="F256" s="38"/>
      <c r="G256" s="39"/>
      <c r="H256" s="39"/>
      <c r="I256" s="39"/>
      <c r="J256" s="39"/>
    </row>
    <row r="257" spans="1:10" ht="15.75" customHeight="1" x14ac:dyDescent="0.25">
      <c r="A257" s="11"/>
      <c r="B257" s="11"/>
      <c r="D257" s="11"/>
      <c r="E257" s="38"/>
      <c r="F257" s="38"/>
      <c r="G257" s="39"/>
      <c r="H257" s="39"/>
      <c r="I257" s="39"/>
      <c r="J257" s="39"/>
    </row>
    <row r="258" spans="1:10" ht="15.75" customHeight="1" x14ac:dyDescent="0.25">
      <c r="A258" s="11"/>
      <c r="B258" s="11"/>
      <c r="D258" s="11"/>
      <c r="E258" s="38"/>
      <c r="F258" s="38"/>
      <c r="G258" s="39"/>
      <c r="H258" s="39"/>
      <c r="I258" s="39"/>
      <c r="J258" s="39"/>
    </row>
    <row r="259" spans="1:10" ht="15.75" customHeight="1" x14ac:dyDescent="0.25">
      <c r="A259" s="11"/>
      <c r="B259" s="11"/>
      <c r="D259" s="11"/>
      <c r="E259" s="38"/>
      <c r="F259" s="38"/>
      <c r="G259" s="39"/>
      <c r="H259" s="39"/>
      <c r="I259" s="39"/>
      <c r="J259" s="39"/>
    </row>
    <row r="260" spans="1:10" ht="15.75" customHeight="1" x14ac:dyDescent="0.25">
      <c r="A260" s="11"/>
      <c r="B260" s="11"/>
      <c r="D260" s="11"/>
      <c r="E260" s="38"/>
      <c r="F260" s="38"/>
      <c r="G260" s="39"/>
      <c r="H260" s="39"/>
      <c r="I260" s="39"/>
      <c r="J260" s="39"/>
    </row>
    <row r="261" spans="1:10" ht="15.75" customHeight="1" x14ac:dyDescent="0.25">
      <c r="A261" s="11"/>
      <c r="B261" s="11"/>
      <c r="D261" s="11"/>
      <c r="E261" s="38"/>
      <c r="F261" s="38"/>
      <c r="G261" s="39"/>
      <c r="H261" s="39"/>
      <c r="I261" s="39"/>
      <c r="J261" s="39"/>
    </row>
    <row r="262" spans="1:10" ht="15.75" customHeight="1" x14ac:dyDescent="0.25">
      <c r="A262" s="11"/>
      <c r="B262" s="11"/>
      <c r="D262" s="11"/>
      <c r="E262" s="38"/>
      <c r="F262" s="38"/>
      <c r="G262" s="39"/>
      <c r="H262" s="39"/>
      <c r="I262" s="39"/>
      <c r="J262" s="39"/>
    </row>
    <row r="263" spans="1:10" ht="15.75" customHeight="1" x14ac:dyDescent="0.25">
      <c r="A263" s="11"/>
      <c r="B263" s="11"/>
      <c r="D263" s="11"/>
      <c r="E263" s="38"/>
      <c r="F263" s="38"/>
      <c r="G263" s="39"/>
      <c r="H263" s="39"/>
      <c r="I263" s="39"/>
      <c r="J263" s="39"/>
    </row>
    <row r="264" spans="1:10" ht="15.75" customHeight="1" x14ac:dyDescent="0.25">
      <c r="A264" s="11"/>
      <c r="B264" s="11"/>
      <c r="D264" s="11"/>
      <c r="E264" s="38"/>
      <c r="F264" s="38"/>
      <c r="G264" s="39"/>
      <c r="H264" s="39"/>
      <c r="I264" s="39"/>
      <c r="J264" s="39"/>
    </row>
    <row r="265" spans="1:10" ht="15.75" customHeight="1" x14ac:dyDescent="0.25">
      <c r="A265" s="11"/>
      <c r="B265" s="11"/>
      <c r="D265" s="11"/>
      <c r="E265" s="38"/>
      <c r="F265" s="38"/>
      <c r="G265" s="39"/>
      <c r="H265" s="39"/>
      <c r="I265" s="39"/>
      <c r="J265" s="39"/>
    </row>
    <row r="266" spans="1:10" ht="15.75" customHeight="1" x14ac:dyDescent="0.25">
      <c r="A266" s="11"/>
      <c r="B266" s="11"/>
      <c r="D266" s="11"/>
      <c r="E266" s="38"/>
      <c r="F266" s="38"/>
      <c r="G266" s="39"/>
      <c r="H266" s="39"/>
      <c r="I266" s="39"/>
      <c r="J266" s="39"/>
    </row>
    <row r="267" spans="1:10" ht="15.75" customHeight="1" x14ac:dyDescent="0.25">
      <c r="A267" s="11"/>
      <c r="B267" s="11"/>
      <c r="D267" s="11"/>
      <c r="E267" s="38"/>
      <c r="F267" s="38"/>
      <c r="G267" s="39"/>
      <c r="H267" s="39"/>
      <c r="I267" s="39"/>
      <c r="J267" s="39"/>
    </row>
    <row r="268" spans="1:10" ht="15.75" customHeight="1" x14ac:dyDescent="0.25">
      <c r="A268" s="11"/>
      <c r="B268" s="11"/>
      <c r="D268" s="11"/>
      <c r="E268" s="38"/>
      <c r="F268" s="38"/>
      <c r="G268" s="39"/>
      <c r="H268" s="39"/>
      <c r="I268" s="39"/>
      <c r="J268" s="39"/>
    </row>
    <row r="269" spans="1:10" ht="15.75" customHeight="1" x14ac:dyDescent="0.25">
      <c r="A269" s="11"/>
      <c r="B269" s="11"/>
      <c r="D269" s="11"/>
      <c r="E269" s="38"/>
      <c r="F269" s="38"/>
      <c r="G269" s="39"/>
      <c r="H269" s="39"/>
      <c r="I269" s="39"/>
      <c r="J269" s="39"/>
    </row>
    <row r="270" spans="1:10" ht="15.75" customHeight="1" x14ac:dyDescent="0.25">
      <c r="A270" s="11"/>
      <c r="B270" s="11"/>
      <c r="D270" s="11"/>
      <c r="E270" s="38"/>
      <c r="F270" s="38"/>
      <c r="G270" s="39"/>
      <c r="H270" s="39"/>
      <c r="I270" s="39"/>
      <c r="J270" s="39"/>
    </row>
    <row r="271" spans="1:10" ht="15.75" customHeight="1" x14ac:dyDescent="0.25">
      <c r="A271" s="11"/>
      <c r="B271" s="11"/>
      <c r="D271" s="11"/>
      <c r="E271" s="38"/>
      <c r="F271" s="38"/>
      <c r="G271" s="39"/>
      <c r="H271" s="39"/>
      <c r="I271" s="39"/>
      <c r="J271" s="39"/>
    </row>
    <row r="272" spans="1:10" ht="15.75" customHeight="1" x14ac:dyDescent="0.25">
      <c r="A272" s="11"/>
      <c r="B272" s="11"/>
      <c r="D272" s="11"/>
      <c r="E272" s="38"/>
      <c r="F272" s="38"/>
      <c r="G272" s="39"/>
      <c r="H272" s="39"/>
      <c r="I272" s="39"/>
      <c r="J272" s="39"/>
    </row>
    <row r="273" spans="1:10" ht="15.75" customHeight="1" x14ac:dyDescent="0.25">
      <c r="A273" s="11"/>
      <c r="B273" s="11"/>
      <c r="D273" s="11"/>
      <c r="E273" s="38"/>
      <c r="F273" s="38"/>
      <c r="G273" s="39"/>
      <c r="H273" s="39"/>
      <c r="I273" s="39"/>
      <c r="J273" s="39"/>
    </row>
    <row r="274" spans="1:10" ht="15.75" customHeight="1" x14ac:dyDescent="0.25">
      <c r="A274" s="11"/>
      <c r="B274" s="11"/>
      <c r="D274" s="11"/>
      <c r="E274" s="38"/>
      <c r="F274" s="38"/>
      <c r="G274" s="39"/>
      <c r="H274" s="39"/>
      <c r="I274" s="39"/>
      <c r="J274" s="39"/>
    </row>
    <row r="275" spans="1:10" ht="15.75" customHeight="1" x14ac:dyDescent="0.25">
      <c r="A275" s="11"/>
      <c r="B275" s="11"/>
      <c r="D275" s="11"/>
      <c r="E275" s="38"/>
      <c r="F275" s="38"/>
      <c r="G275" s="39"/>
      <c r="H275" s="39"/>
      <c r="I275" s="39"/>
      <c r="J275" s="39"/>
    </row>
    <row r="276" spans="1:10" ht="15.75" customHeight="1" x14ac:dyDescent="0.25">
      <c r="A276" s="11"/>
      <c r="B276" s="11"/>
      <c r="D276" s="11"/>
      <c r="E276" s="38"/>
      <c r="F276" s="38"/>
      <c r="G276" s="39"/>
      <c r="H276" s="39"/>
      <c r="I276" s="39"/>
      <c r="J276" s="39"/>
    </row>
    <row r="277" spans="1:10" ht="15.75" customHeight="1" x14ac:dyDescent="0.25">
      <c r="A277" s="11"/>
      <c r="B277" s="11"/>
      <c r="D277" s="11"/>
      <c r="E277" s="38"/>
      <c r="F277" s="38"/>
      <c r="G277" s="39"/>
      <c r="H277" s="39"/>
      <c r="I277" s="39"/>
      <c r="J277" s="39"/>
    </row>
    <row r="278" spans="1:10" ht="15.75" customHeight="1" x14ac:dyDescent="0.25">
      <c r="A278" s="11"/>
      <c r="B278" s="11"/>
      <c r="D278" s="11"/>
      <c r="E278" s="38"/>
      <c r="F278" s="38"/>
      <c r="G278" s="39"/>
      <c r="H278" s="39"/>
      <c r="I278" s="39"/>
      <c r="J278" s="39"/>
    </row>
    <row r="279" spans="1:10" ht="15.75" customHeight="1" x14ac:dyDescent="0.25">
      <c r="A279" s="11"/>
      <c r="B279" s="11"/>
      <c r="D279" s="11"/>
      <c r="E279" s="38"/>
      <c r="F279" s="38"/>
      <c r="G279" s="39"/>
      <c r="H279" s="39"/>
      <c r="I279" s="39"/>
      <c r="J279" s="39"/>
    </row>
    <row r="280" spans="1:10" ht="15.75" customHeight="1" x14ac:dyDescent="0.25">
      <c r="A280" s="11"/>
      <c r="B280" s="11"/>
      <c r="D280" s="11"/>
      <c r="E280" s="38"/>
      <c r="F280" s="38"/>
      <c r="G280" s="39"/>
      <c r="H280" s="39"/>
      <c r="I280" s="39"/>
      <c r="J280" s="39"/>
    </row>
    <row r="281" spans="1:10" ht="15.75" customHeight="1" x14ac:dyDescent="0.25">
      <c r="A281" s="11"/>
      <c r="B281" s="11"/>
      <c r="D281" s="11"/>
      <c r="E281" s="38"/>
      <c r="F281" s="38"/>
      <c r="G281" s="39"/>
      <c r="H281" s="39"/>
      <c r="I281" s="39"/>
      <c r="J281" s="39"/>
    </row>
    <row r="282" spans="1:10" ht="15.75" customHeight="1" x14ac:dyDescent="0.25">
      <c r="A282" s="11"/>
      <c r="B282" s="11"/>
      <c r="D282" s="11"/>
      <c r="E282" s="38"/>
      <c r="F282" s="38"/>
      <c r="G282" s="39"/>
      <c r="H282" s="39"/>
      <c r="I282" s="39"/>
      <c r="J282" s="39"/>
    </row>
    <row r="283" spans="1:10" ht="15.75" customHeight="1" x14ac:dyDescent="0.25">
      <c r="A283" s="11"/>
      <c r="B283" s="11"/>
      <c r="D283" s="11"/>
      <c r="E283" s="38"/>
      <c r="F283" s="38"/>
      <c r="G283" s="39"/>
      <c r="H283" s="39"/>
      <c r="I283" s="39"/>
      <c r="J283" s="39"/>
    </row>
    <row r="284" spans="1:10" ht="15.75" customHeight="1" x14ac:dyDescent="0.25">
      <c r="A284" s="11"/>
      <c r="B284" s="11"/>
      <c r="D284" s="11"/>
      <c r="E284" s="38"/>
      <c r="F284" s="38"/>
      <c r="G284" s="39"/>
      <c r="H284" s="39"/>
      <c r="I284" s="39"/>
      <c r="J284" s="39"/>
    </row>
    <row r="285" spans="1:10" ht="15.75" customHeight="1" x14ac:dyDescent="0.25">
      <c r="A285" s="11"/>
      <c r="B285" s="11"/>
      <c r="D285" s="11"/>
      <c r="E285" s="38"/>
      <c r="F285" s="38"/>
      <c r="G285" s="39"/>
      <c r="H285" s="39"/>
      <c r="I285" s="39"/>
      <c r="J285" s="39"/>
    </row>
    <row r="286" spans="1:10" ht="15.75" customHeight="1" x14ac:dyDescent="0.25">
      <c r="A286" s="11"/>
      <c r="B286" s="11"/>
      <c r="D286" s="11"/>
      <c r="E286" s="38"/>
      <c r="F286" s="38"/>
      <c r="G286" s="39"/>
      <c r="H286" s="39"/>
      <c r="I286" s="39"/>
      <c r="J286" s="39"/>
    </row>
    <row r="287" spans="1:10" ht="15.75" customHeight="1" x14ac:dyDescent="0.25">
      <c r="A287" s="11"/>
      <c r="B287" s="11"/>
      <c r="D287" s="11"/>
      <c r="E287" s="38"/>
      <c r="F287" s="38"/>
      <c r="G287" s="39"/>
      <c r="H287" s="39"/>
      <c r="I287" s="39"/>
      <c r="J287" s="39"/>
    </row>
    <row r="288" spans="1:10" ht="15.75" customHeight="1" x14ac:dyDescent="0.25">
      <c r="A288" s="11"/>
      <c r="B288" s="11"/>
      <c r="D288" s="11"/>
      <c r="E288" s="38"/>
      <c r="F288" s="38"/>
      <c r="G288" s="39"/>
      <c r="H288" s="39"/>
      <c r="I288" s="39"/>
      <c r="J288" s="39"/>
    </row>
    <row r="289" spans="1:10" ht="15.75" customHeight="1" x14ac:dyDescent="0.25">
      <c r="A289" s="11"/>
      <c r="B289" s="11"/>
      <c r="D289" s="11"/>
      <c r="E289" s="38"/>
      <c r="F289" s="38"/>
      <c r="G289" s="39"/>
      <c r="H289" s="39"/>
      <c r="I289" s="39"/>
      <c r="J289" s="39"/>
    </row>
    <row r="290" spans="1:10" ht="15.75" customHeight="1" x14ac:dyDescent="0.25">
      <c r="A290" s="11"/>
      <c r="B290" s="11"/>
      <c r="D290" s="11"/>
      <c r="E290" s="38"/>
      <c r="F290" s="38"/>
      <c r="G290" s="39"/>
      <c r="H290" s="39"/>
      <c r="I290" s="39"/>
      <c r="J290" s="39"/>
    </row>
    <row r="291" spans="1:10" ht="15.75" customHeight="1" x14ac:dyDescent="0.25">
      <c r="A291" s="11"/>
      <c r="B291" s="11"/>
      <c r="D291" s="11"/>
      <c r="E291" s="38"/>
      <c r="F291" s="38"/>
      <c r="G291" s="39"/>
      <c r="H291" s="39"/>
      <c r="I291" s="39"/>
      <c r="J291" s="39"/>
    </row>
    <row r="292" spans="1:10" ht="15.75" customHeight="1" x14ac:dyDescent="0.25">
      <c r="A292" s="11"/>
      <c r="B292" s="11"/>
      <c r="D292" s="11"/>
      <c r="E292" s="38"/>
      <c r="F292" s="38"/>
      <c r="G292" s="39"/>
      <c r="H292" s="39"/>
      <c r="I292" s="39"/>
      <c r="J292" s="39"/>
    </row>
    <row r="293" spans="1:10" ht="15.75" customHeight="1" x14ac:dyDescent="0.25">
      <c r="A293" s="11"/>
      <c r="B293" s="11"/>
      <c r="D293" s="11"/>
      <c r="E293" s="38"/>
      <c r="F293" s="38"/>
      <c r="G293" s="39"/>
      <c r="H293" s="39"/>
      <c r="I293" s="39"/>
      <c r="J293" s="39"/>
    </row>
    <row r="294" spans="1:10" ht="15.75" customHeight="1" x14ac:dyDescent="0.25">
      <c r="A294" s="11"/>
      <c r="B294" s="11"/>
      <c r="D294" s="11"/>
      <c r="E294" s="38"/>
      <c r="F294" s="38"/>
      <c r="G294" s="39"/>
      <c r="H294" s="39"/>
      <c r="I294" s="39"/>
      <c r="J294" s="39"/>
    </row>
    <row r="295" spans="1:10" ht="15.75" customHeight="1" x14ac:dyDescent="0.25">
      <c r="A295" s="11"/>
      <c r="B295" s="11"/>
      <c r="D295" s="11"/>
      <c r="E295" s="38"/>
      <c r="F295" s="38"/>
      <c r="G295" s="39"/>
      <c r="H295" s="39"/>
      <c r="I295" s="39"/>
      <c r="J295" s="39"/>
    </row>
    <row r="296" spans="1:10" ht="15.75" customHeight="1" x14ac:dyDescent="0.25">
      <c r="A296" s="11"/>
      <c r="B296" s="11"/>
      <c r="D296" s="11"/>
      <c r="E296" s="38"/>
      <c r="F296" s="38"/>
      <c r="G296" s="39"/>
      <c r="H296" s="39"/>
      <c r="I296" s="39"/>
      <c r="J296" s="39"/>
    </row>
    <row r="297" spans="1:10" ht="15.75" customHeight="1" x14ac:dyDescent="0.25">
      <c r="A297" s="11"/>
      <c r="B297" s="11"/>
      <c r="D297" s="11"/>
      <c r="E297" s="38"/>
      <c r="F297" s="38"/>
      <c r="G297" s="39"/>
      <c r="H297" s="39"/>
      <c r="I297" s="39"/>
      <c r="J297" s="39"/>
    </row>
    <row r="298" spans="1:10" ht="15.75" customHeight="1" x14ac:dyDescent="0.25">
      <c r="A298" s="11"/>
      <c r="B298" s="11"/>
      <c r="D298" s="11"/>
      <c r="E298" s="38"/>
      <c r="F298" s="38"/>
      <c r="G298" s="39"/>
      <c r="H298" s="39"/>
      <c r="I298" s="39"/>
      <c r="J298" s="39"/>
    </row>
    <row r="299" spans="1:10" ht="15.75" customHeight="1" x14ac:dyDescent="0.25">
      <c r="A299" s="11"/>
      <c r="B299" s="11"/>
      <c r="D299" s="11"/>
      <c r="E299" s="38"/>
      <c r="F299" s="38"/>
      <c r="G299" s="39"/>
      <c r="H299" s="39"/>
      <c r="I299" s="39"/>
      <c r="J299" s="39"/>
    </row>
    <row r="300" spans="1:10" ht="15.75" customHeight="1" x14ac:dyDescent="0.25">
      <c r="A300" s="11"/>
      <c r="B300" s="11"/>
      <c r="D300" s="11"/>
      <c r="E300" s="38"/>
      <c r="F300" s="38"/>
      <c r="G300" s="39"/>
      <c r="H300" s="39"/>
      <c r="I300" s="39"/>
      <c r="J300" s="39"/>
    </row>
    <row r="301" spans="1:10" ht="15.75" customHeight="1" x14ac:dyDescent="0.25">
      <c r="A301" s="11"/>
      <c r="B301" s="11"/>
      <c r="D301" s="11"/>
      <c r="E301" s="38"/>
      <c r="F301" s="38"/>
      <c r="G301" s="39"/>
      <c r="H301" s="39"/>
      <c r="I301" s="39"/>
      <c r="J301" s="39"/>
    </row>
    <row r="302" spans="1:10" ht="15.75" customHeight="1" x14ac:dyDescent="0.25">
      <c r="A302" s="11"/>
      <c r="B302" s="11"/>
      <c r="D302" s="11"/>
      <c r="E302" s="38"/>
      <c r="F302" s="38"/>
      <c r="G302" s="39"/>
      <c r="H302" s="39"/>
      <c r="I302" s="39"/>
      <c r="J302" s="39"/>
    </row>
    <row r="303" spans="1:10" ht="15.75" customHeight="1" x14ac:dyDescent="0.25">
      <c r="A303" s="11"/>
      <c r="B303" s="11"/>
      <c r="D303" s="11"/>
      <c r="E303" s="38"/>
      <c r="F303" s="38"/>
      <c r="G303" s="39"/>
      <c r="H303" s="39"/>
      <c r="I303" s="39"/>
      <c r="J303" s="39"/>
    </row>
    <row r="304" spans="1:10" ht="15.75" customHeight="1" x14ac:dyDescent="0.25">
      <c r="A304" s="11"/>
      <c r="B304" s="11"/>
      <c r="D304" s="11"/>
      <c r="E304" s="38"/>
      <c r="F304" s="38"/>
      <c r="G304" s="39"/>
      <c r="H304" s="39"/>
      <c r="I304" s="39"/>
      <c r="J304" s="39"/>
    </row>
    <row r="305" spans="1:10" ht="15.75" customHeight="1" x14ac:dyDescent="0.25">
      <c r="A305" s="11"/>
      <c r="B305" s="11"/>
      <c r="D305" s="11"/>
      <c r="E305" s="38"/>
      <c r="F305" s="38"/>
      <c r="G305" s="39"/>
      <c r="H305" s="39"/>
      <c r="I305" s="39"/>
      <c r="J305" s="39"/>
    </row>
    <row r="306" spans="1:10" ht="15.75" customHeight="1" x14ac:dyDescent="0.25">
      <c r="A306" s="11"/>
      <c r="B306" s="11"/>
      <c r="D306" s="11"/>
      <c r="E306" s="38"/>
      <c r="F306" s="38"/>
      <c r="G306" s="39"/>
      <c r="H306" s="39"/>
      <c r="I306" s="39"/>
      <c r="J306" s="39"/>
    </row>
    <row r="307" spans="1:10" ht="15.75" customHeight="1" x14ac:dyDescent="0.25">
      <c r="A307" s="11"/>
      <c r="B307" s="11"/>
      <c r="D307" s="11"/>
      <c r="E307" s="38"/>
      <c r="F307" s="38"/>
      <c r="G307" s="39"/>
      <c r="H307" s="39"/>
      <c r="I307" s="39"/>
      <c r="J307" s="39"/>
    </row>
    <row r="308" spans="1:10" ht="15.75" customHeight="1" x14ac:dyDescent="0.25">
      <c r="A308" s="11"/>
      <c r="B308" s="11"/>
      <c r="D308" s="11"/>
      <c r="E308" s="38"/>
      <c r="F308" s="38"/>
      <c r="G308" s="39"/>
      <c r="H308" s="39"/>
      <c r="I308" s="39"/>
      <c r="J308" s="39"/>
    </row>
    <row r="309" spans="1:10" ht="15.75" customHeight="1" x14ac:dyDescent="0.25">
      <c r="A309" s="11"/>
      <c r="B309" s="11"/>
      <c r="D309" s="11"/>
      <c r="E309" s="38"/>
      <c r="F309" s="38"/>
      <c r="G309" s="39"/>
      <c r="H309" s="39"/>
      <c r="I309" s="39"/>
      <c r="J309" s="39"/>
    </row>
    <row r="310" spans="1:10" ht="15.75" customHeight="1" x14ac:dyDescent="0.25">
      <c r="A310" s="11"/>
      <c r="B310" s="11"/>
      <c r="D310" s="11"/>
      <c r="E310" s="38"/>
      <c r="F310" s="38"/>
      <c r="G310" s="39"/>
      <c r="H310" s="39"/>
      <c r="I310" s="39"/>
      <c r="J310" s="39"/>
    </row>
    <row r="311" spans="1:10" ht="15.75" customHeight="1" x14ac:dyDescent="0.25">
      <c r="A311" s="11"/>
      <c r="B311" s="11"/>
      <c r="D311" s="11"/>
      <c r="E311" s="38"/>
      <c r="F311" s="38"/>
      <c r="G311" s="39"/>
      <c r="H311" s="39"/>
      <c r="I311" s="39"/>
      <c r="J311" s="39"/>
    </row>
    <row r="312" spans="1:10" ht="15.75" customHeight="1" x14ac:dyDescent="0.25">
      <c r="A312" s="11"/>
      <c r="B312" s="11"/>
      <c r="D312" s="11"/>
      <c r="E312" s="38"/>
      <c r="F312" s="38"/>
      <c r="G312" s="39"/>
      <c r="H312" s="39"/>
      <c r="I312" s="39"/>
      <c r="J312" s="39"/>
    </row>
    <row r="313" spans="1:10" ht="15.75" customHeight="1" x14ac:dyDescent="0.25">
      <c r="A313" s="11"/>
      <c r="B313" s="11"/>
      <c r="D313" s="11"/>
      <c r="E313" s="38"/>
      <c r="F313" s="38"/>
      <c r="G313" s="39"/>
      <c r="H313" s="39"/>
      <c r="I313" s="39"/>
      <c r="J313" s="39"/>
    </row>
    <row r="314" spans="1:10" ht="15.75" customHeight="1" x14ac:dyDescent="0.25">
      <c r="A314" s="11"/>
      <c r="B314" s="11"/>
      <c r="D314" s="11"/>
      <c r="E314" s="38"/>
      <c r="F314" s="38"/>
      <c r="G314" s="39"/>
      <c r="H314" s="39"/>
      <c r="I314" s="39"/>
      <c r="J314" s="39"/>
    </row>
    <row r="315" spans="1:10" ht="15.75" customHeight="1" x14ac:dyDescent="0.25">
      <c r="A315" s="11"/>
      <c r="B315" s="11"/>
      <c r="D315" s="11"/>
      <c r="E315" s="38"/>
      <c r="F315" s="38"/>
      <c r="G315" s="39"/>
      <c r="H315" s="39"/>
      <c r="I315" s="39"/>
      <c r="J315" s="39"/>
    </row>
    <row r="316" spans="1:10" ht="15.75" customHeight="1" x14ac:dyDescent="0.25">
      <c r="A316" s="11"/>
      <c r="B316" s="11"/>
      <c r="D316" s="11"/>
      <c r="E316" s="38"/>
      <c r="F316" s="38"/>
      <c r="G316" s="39"/>
      <c r="H316" s="39"/>
      <c r="I316" s="39"/>
      <c r="J316" s="39"/>
    </row>
    <row r="317" spans="1:10" ht="15.75" customHeight="1" x14ac:dyDescent="0.25">
      <c r="A317" s="11"/>
      <c r="B317" s="11"/>
      <c r="D317" s="11"/>
      <c r="E317" s="38"/>
      <c r="F317" s="38"/>
      <c r="G317" s="39"/>
      <c r="H317" s="39"/>
      <c r="I317" s="39"/>
      <c r="J317" s="39"/>
    </row>
    <row r="318" spans="1:10" ht="15.75" customHeight="1" x14ac:dyDescent="0.25">
      <c r="A318" s="11"/>
      <c r="B318" s="11"/>
      <c r="D318" s="11"/>
      <c r="E318" s="38"/>
      <c r="F318" s="38"/>
      <c r="G318" s="39"/>
      <c r="H318" s="39"/>
      <c r="I318" s="39"/>
      <c r="J318" s="39"/>
    </row>
    <row r="319" spans="1:10" ht="15.75" customHeight="1" x14ac:dyDescent="0.25">
      <c r="A319" s="11"/>
      <c r="B319" s="11"/>
      <c r="D319" s="11"/>
      <c r="E319" s="38"/>
      <c r="F319" s="38"/>
      <c r="G319" s="39"/>
      <c r="H319" s="39"/>
      <c r="I319" s="39"/>
      <c r="J319" s="39"/>
    </row>
    <row r="320" spans="1:10" ht="15.75" customHeight="1" x14ac:dyDescent="0.25">
      <c r="A320" s="11"/>
      <c r="B320" s="11"/>
      <c r="D320" s="11"/>
      <c r="E320" s="38"/>
      <c r="F320" s="38"/>
      <c r="G320" s="39"/>
      <c r="H320" s="39"/>
      <c r="I320" s="39"/>
      <c r="J320" s="39"/>
    </row>
    <row r="321" spans="1:10" ht="15.75" customHeight="1" x14ac:dyDescent="0.25">
      <c r="A321" s="11"/>
      <c r="B321" s="11"/>
      <c r="D321" s="11"/>
      <c r="E321" s="38"/>
      <c r="F321" s="38"/>
      <c r="G321" s="39"/>
      <c r="H321" s="39"/>
      <c r="I321" s="39"/>
      <c r="J321" s="39"/>
    </row>
    <row r="322" spans="1:10" ht="15.75" customHeight="1" x14ac:dyDescent="0.25">
      <c r="A322" s="11"/>
      <c r="B322" s="11"/>
      <c r="D322" s="11"/>
      <c r="E322" s="38"/>
      <c r="F322" s="38"/>
      <c r="G322" s="39"/>
      <c r="H322" s="39"/>
      <c r="I322" s="39"/>
      <c r="J322" s="39"/>
    </row>
    <row r="323" spans="1:10" ht="15.75" customHeight="1" x14ac:dyDescent="0.25">
      <c r="A323" s="11"/>
      <c r="B323" s="11"/>
      <c r="D323" s="11"/>
      <c r="E323" s="38"/>
      <c r="F323" s="38"/>
      <c r="G323" s="39"/>
      <c r="H323" s="39"/>
      <c r="I323" s="39"/>
      <c r="J323" s="39"/>
    </row>
    <row r="324" spans="1:10" ht="15.75" customHeight="1" x14ac:dyDescent="0.25">
      <c r="A324" s="11"/>
      <c r="B324" s="11"/>
      <c r="D324" s="11"/>
      <c r="E324" s="38"/>
      <c r="F324" s="38"/>
      <c r="G324" s="39"/>
      <c r="H324" s="39"/>
      <c r="I324" s="39"/>
      <c r="J324" s="39"/>
    </row>
    <row r="325" spans="1:10" ht="15.75" customHeight="1" x14ac:dyDescent="0.25">
      <c r="A325" s="11"/>
      <c r="B325" s="11"/>
      <c r="D325" s="11"/>
      <c r="E325" s="38"/>
      <c r="F325" s="38"/>
      <c r="G325" s="39"/>
      <c r="H325" s="39"/>
      <c r="I325" s="39"/>
      <c r="J325" s="39"/>
    </row>
    <row r="326" spans="1:10" ht="15.75" customHeight="1" x14ac:dyDescent="0.25">
      <c r="A326" s="11"/>
      <c r="B326" s="11"/>
      <c r="D326" s="11"/>
      <c r="E326" s="38"/>
      <c r="F326" s="38"/>
      <c r="G326" s="39"/>
      <c r="H326" s="39"/>
      <c r="I326" s="39"/>
      <c r="J326" s="39"/>
    </row>
    <row r="327" spans="1:10" ht="15.75" customHeight="1" x14ac:dyDescent="0.25">
      <c r="A327" s="11"/>
      <c r="B327" s="11"/>
      <c r="D327" s="11"/>
      <c r="E327" s="38"/>
      <c r="F327" s="38"/>
      <c r="G327" s="39"/>
      <c r="H327" s="39"/>
      <c r="I327" s="39"/>
      <c r="J327" s="39"/>
    </row>
    <row r="328" spans="1:10" ht="15.75" customHeight="1" x14ac:dyDescent="0.25">
      <c r="A328" s="11"/>
      <c r="B328" s="11"/>
      <c r="D328" s="11"/>
      <c r="E328" s="38"/>
      <c r="F328" s="38"/>
      <c r="G328" s="39"/>
      <c r="H328" s="39"/>
      <c r="I328" s="39"/>
      <c r="J328" s="39"/>
    </row>
    <row r="329" spans="1:10" ht="15.75" customHeight="1" x14ac:dyDescent="0.25">
      <c r="A329" s="11"/>
      <c r="B329" s="11"/>
      <c r="D329" s="11"/>
      <c r="E329" s="38"/>
      <c r="F329" s="38"/>
      <c r="G329" s="39"/>
      <c r="H329" s="39"/>
      <c r="I329" s="39"/>
      <c r="J329" s="39"/>
    </row>
    <row r="330" spans="1:10" ht="15.75" customHeight="1" x14ac:dyDescent="0.25">
      <c r="A330" s="11"/>
      <c r="B330" s="11"/>
      <c r="D330" s="11"/>
      <c r="E330" s="38"/>
      <c r="F330" s="38"/>
      <c r="G330" s="39"/>
      <c r="H330" s="39"/>
      <c r="I330" s="39"/>
      <c r="J330" s="39"/>
    </row>
    <row r="331" spans="1:10" ht="15.75" customHeight="1" x14ac:dyDescent="0.25">
      <c r="A331" s="11"/>
      <c r="B331" s="11"/>
      <c r="D331" s="11"/>
      <c r="E331" s="38"/>
      <c r="F331" s="38"/>
      <c r="G331" s="39"/>
      <c r="H331" s="39"/>
      <c r="I331" s="39"/>
      <c r="J331" s="39"/>
    </row>
    <row r="332" spans="1:10" ht="15.75" customHeight="1" x14ac:dyDescent="0.25">
      <c r="A332" s="11"/>
      <c r="B332" s="11"/>
      <c r="D332" s="11"/>
      <c r="E332" s="38"/>
      <c r="F332" s="38"/>
      <c r="G332" s="39"/>
      <c r="H332" s="39"/>
      <c r="I332" s="39"/>
      <c r="J332" s="39"/>
    </row>
    <row r="333" spans="1:10" ht="15.75" customHeight="1" x14ac:dyDescent="0.25">
      <c r="A333" s="11"/>
      <c r="B333" s="11"/>
      <c r="D333" s="11"/>
      <c r="E333" s="38"/>
      <c r="F333" s="38"/>
      <c r="G333" s="39"/>
      <c r="H333" s="39"/>
      <c r="I333" s="39"/>
      <c r="J333" s="39"/>
    </row>
    <row r="334" spans="1:10" ht="15.75" customHeight="1" x14ac:dyDescent="0.25">
      <c r="A334" s="11"/>
      <c r="B334" s="11"/>
      <c r="D334" s="11"/>
      <c r="E334" s="38"/>
      <c r="F334" s="38"/>
      <c r="G334" s="39"/>
      <c r="H334" s="39"/>
      <c r="I334" s="39"/>
      <c r="J334" s="39"/>
    </row>
    <row r="335" spans="1:10" ht="15.75" customHeight="1" x14ac:dyDescent="0.25">
      <c r="A335" s="11"/>
      <c r="B335" s="11"/>
      <c r="D335" s="11"/>
      <c r="E335" s="38"/>
      <c r="F335" s="38"/>
      <c r="G335" s="39"/>
      <c r="H335" s="39"/>
      <c r="I335" s="39"/>
      <c r="J335" s="39"/>
    </row>
    <row r="336" spans="1:10" ht="15.75" customHeight="1" x14ac:dyDescent="0.25">
      <c r="A336" s="11"/>
      <c r="B336" s="11"/>
      <c r="D336" s="11"/>
      <c r="E336" s="38"/>
      <c r="F336" s="38"/>
      <c r="G336" s="39"/>
      <c r="H336" s="39"/>
      <c r="I336" s="39"/>
      <c r="J336" s="39"/>
    </row>
    <row r="337" spans="1:10" ht="15.75" customHeight="1" x14ac:dyDescent="0.25">
      <c r="A337" s="11"/>
      <c r="B337" s="11"/>
      <c r="D337" s="11"/>
      <c r="E337" s="38"/>
      <c r="F337" s="38"/>
      <c r="G337" s="39"/>
      <c r="H337" s="39"/>
      <c r="I337" s="39"/>
      <c r="J337" s="39"/>
    </row>
    <row r="338" spans="1:10" ht="15.75" customHeight="1" x14ac:dyDescent="0.25">
      <c r="A338" s="11"/>
      <c r="B338" s="11"/>
      <c r="D338" s="11"/>
      <c r="E338" s="38"/>
      <c r="F338" s="38"/>
      <c r="G338" s="39"/>
      <c r="H338" s="39"/>
      <c r="I338" s="39"/>
      <c r="J338" s="39"/>
    </row>
    <row r="339" spans="1:10" ht="15.75" customHeight="1" x14ac:dyDescent="0.25">
      <c r="A339" s="11"/>
      <c r="B339" s="11"/>
      <c r="D339" s="11"/>
      <c r="E339" s="38"/>
      <c r="F339" s="38"/>
      <c r="G339" s="39"/>
      <c r="H339" s="39"/>
      <c r="I339" s="39"/>
      <c r="J339" s="39"/>
    </row>
    <row r="340" spans="1:10" ht="15.75" customHeight="1" x14ac:dyDescent="0.25">
      <c r="A340" s="11"/>
      <c r="B340" s="11"/>
      <c r="D340" s="11"/>
      <c r="E340" s="38"/>
      <c r="F340" s="38"/>
      <c r="G340" s="39"/>
      <c r="H340" s="39"/>
      <c r="I340" s="39"/>
      <c r="J340" s="39"/>
    </row>
    <row r="341" spans="1:10" ht="15.75" customHeight="1" x14ac:dyDescent="0.25">
      <c r="A341" s="11"/>
      <c r="B341" s="11"/>
      <c r="D341" s="11"/>
      <c r="E341" s="38"/>
      <c r="F341" s="38"/>
      <c r="G341" s="39"/>
      <c r="H341" s="39"/>
      <c r="I341" s="39"/>
      <c r="J341" s="39"/>
    </row>
    <row r="342" spans="1:10" ht="15.75" customHeight="1" x14ac:dyDescent="0.25">
      <c r="A342" s="11"/>
      <c r="B342" s="11"/>
      <c r="D342" s="11"/>
      <c r="E342" s="38"/>
      <c r="F342" s="38"/>
      <c r="G342" s="39"/>
      <c r="H342" s="39"/>
      <c r="I342" s="39"/>
      <c r="J342" s="39"/>
    </row>
    <row r="343" spans="1:10" ht="15.75" customHeight="1" x14ac:dyDescent="0.25">
      <c r="A343" s="11"/>
      <c r="B343" s="11"/>
      <c r="D343" s="11"/>
      <c r="E343" s="38"/>
      <c r="F343" s="38"/>
      <c r="G343" s="39"/>
      <c r="H343" s="39"/>
      <c r="I343" s="39"/>
      <c r="J343" s="39"/>
    </row>
    <row r="344" spans="1:10" ht="15.75" customHeight="1" x14ac:dyDescent="0.25">
      <c r="A344" s="11"/>
      <c r="B344" s="11"/>
      <c r="D344" s="11"/>
      <c r="E344" s="38"/>
      <c r="F344" s="38"/>
      <c r="G344" s="39"/>
      <c r="H344" s="39"/>
      <c r="I344" s="39"/>
      <c r="J344" s="39"/>
    </row>
    <row r="345" spans="1:10" ht="15.75" customHeight="1" x14ac:dyDescent="0.25">
      <c r="A345" s="11"/>
      <c r="B345" s="11"/>
      <c r="D345" s="11"/>
      <c r="E345" s="38"/>
      <c r="F345" s="38"/>
      <c r="G345" s="39"/>
      <c r="H345" s="39"/>
      <c r="I345" s="39"/>
      <c r="J345" s="39"/>
    </row>
    <row r="346" spans="1:10" ht="15.75" customHeight="1" x14ac:dyDescent="0.25">
      <c r="A346" s="11"/>
      <c r="B346" s="11"/>
      <c r="D346" s="11"/>
      <c r="E346" s="38"/>
      <c r="F346" s="38"/>
      <c r="G346" s="39"/>
      <c r="H346" s="39"/>
      <c r="I346" s="39"/>
      <c r="J346" s="39"/>
    </row>
    <row r="347" spans="1:10" ht="15.75" customHeight="1" x14ac:dyDescent="0.25">
      <c r="A347" s="11"/>
      <c r="B347" s="11"/>
      <c r="D347" s="11"/>
      <c r="E347" s="38"/>
      <c r="F347" s="38"/>
      <c r="G347" s="39"/>
      <c r="H347" s="39"/>
      <c r="I347" s="39"/>
      <c r="J347" s="39"/>
    </row>
    <row r="348" spans="1:10" ht="15.75" customHeight="1" x14ac:dyDescent="0.25">
      <c r="A348" s="11"/>
      <c r="B348" s="11"/>
      <c r="D348" s="11"/>
      <c r="E348" s="38"/>
      <c r="F348" s="38"/>
      <c r="G348" s="39"/>
      <c r="H348" s="39"/>
      <c r="I348" s="39"/>
      <c r="J348" s="39"/>
    </row>
    <row r="349" spans="1:10" ht="15.75" customHeight="1" x14ac:dyDescent="0.25">
      <c r="A349" s="11"/>
      <c r="B349" s="11"/>
      <c r="D349" s="11"/>
      <c r="E349" s="38"/>
      <c r="F349" s="38"/>
      <c r="G349" s="39"/>
      <c r="H349" s="39"/>
      <c r="I349" s="39"/>
      <c r="J349" s="39"/>
    </row>
    <row r="350" spans="1:10" ht="15.75" customHeight="1" x14ac:dyDescent="0.25">
      <c r="A350" s="11"/>
      <c r="B350" s="11"/>
      <c r="D350" s="11"/>
      <c r="E350" s="38"/>
      <c r="F350" s="38"/>
      <c r="G350" s="39"/>
      <c r="H350" s="39"/>
      <c r="I350" s="39"/>
      <c r="J350" s="39"/>
    </row>
    <row r="351" spans="1:10" ht="15.75" customHeight="1" x14ac:dyDescent="0.25">
      <c r="A351" s="11"/>
      <c r="B351" s="11"/>
      <c r="D351" s="11"/>
      <c r="E351" s="38"/>
      <c r="F351" s="38"/>
      <c r="G351" s="39"/>
      <c r="H351" s="39"/>
      <c r="I351" s="39"/>
      <c r="J351" s="39"/>
    </row>
    <row r="352" spans="1:10" ht="15.75" customHeight="1" x14ac:dyDescent="0.25">
      <c r="A352" s="11"/>
      <c r="B352" s="11"/>
      <c r="D352" s="11"/>
      <c r="E352" s="38"/>
      <c r="F352" s="38"/>
      <c r="G352" s="39"/>
      <c r="H352" s="39"/>
      <c r="I352" s="39"/>
      <c r="J352" s="39"/>
    </row>
    <row r="353" spans="1:10" ht="15.75" customHeight="1" x14ac:dyDescent="0.25">
      <c r="A353" s="11"/>
      <c r="B353" s="11"/>
      <c r="D353" s="11"/>
      <c r="E353" s="38"/>
      <c r="F353" s="38"/>
      <c r="G353" s="39"/>
      <c r="H353" s="39"/>
      <c r="I353" s="39"/>
      <c r="J353" s="39"/>
    </row>
    <row r="354" spans="1:10" ht="15.75" customHeight="1" x14ac:dyDescent="0.25">
      <c r="A354" s="11"/>
      <c r="B354" s="11"/>
      <c r="D354" s="11"/>
      <c r="E354" s="38"/>
      <c r="F354" s="38"/>
      <c r="G354" s="39"/>
      <c r="H354" s="39"/>
      <c r="I354" s="39"/>
      <c r="J354" s="39"/>
    </row>
    <row r="355" spans="1:10" ht="15.75" customHeight="1" x14ac:dyDescent="0.25">
      <c r="A355" s="11"/>
      <c r="B355" s="11"/>
      <c r="D355" s="11"/>
      <c r="E355" s="38"/>
      <c r="F355" s="38"/>
      <c r="G355" s="39"/>
      <c r="H355" s="39"/>
      <c r="I355" s="39"/>
      <c r="J355" s="39"/>
    </row>
    <row r="356" spans="1:10" ht="15.75" customHeight="1" x14ac:dyDescent="0.25">
      <c r="A356" s="11"/>
      <c r="B356" s="11"/>
      <c r="D356" s="11"/>
      <c r="E356" s="38"/>
      <c r="F356" s="38"/>
      <c r="G356" s="39"/>
      <c r="H356" s="39"/>
      <c r="I356" s="39"/>
      <c r="J356" s="39"/>
    </row>
    <row r="357" spans="1:10" ht="15.75" customHeight="1" x14ac:dyDescent="0.25">
      <c r="A357" s="11"/>
      <c r="B357" s="11"/>
      <c r="D357" s="11"/>
      <c r="E357" s="38"/>
      <c r="F357" s="38"/>
      <c r="G357" s="39"/>
      <c r="H357" s="39"/>
      <c r="I357" s="39"/>
      <c r="J357" s="39"/>
    </row>
    <row r="358" spans="1:10" ht="15.75" customHeight="1" x14ac:dyDescent="0.25">
      <c r="A358" s="11"/>
      <c r="B358" s="11"/>
      <c r="D358" s="11"/>
      <c r="E358" s="38"/>
      <c r="F358" s="38"/>
      <c r="G358" s="39"/>
      <c r="H358" s="39"/>
      <c r="I358" s="39"/>
      <c r="J358" s="39"/>
    </row>
    <row r="359" spans="1:10" ht="15.75" customHeight="1" x14ac:dyDescent="0.25">
      <c r="A359" s="11"/>
      <c r="B359" s="11"/>
      <c r="D359" s="11"/>
      <c r="E359" s="38"/>
      <c r="F359" s="38"/>
      <c r="G359" s="39"/>
      <c r="H359" s="39"/>
      <c r="I359" s="39"/>
      <c r="J359" s="39"/>
    </row>
    <row r="360" spans="1:10" ht="15.75" customHeight="1" x14ac:dyDescent="0.25">
      <c r="A360" s="11"/>
      <c r="B360" s="11"/>
      <c r="D360" s="11"/>
      <c r="E360" s="38"/>
      <c r="F360" s="38"/>
      <c r="G360" s="39"/>
      <c r="H360" s="39"/>
      <c r="I360" s="39"/>
      <c r="J360" s="39"/>
    </row>
    <row r="361" spans="1:10" ht="15.75" customHeight="1" x14ac:dyDescent="0.25">
      <c r="A361" s="11"/>
      <c r="B361" s="11"/>
      <c r="D361" s="11"/>
      <c r="E361" s="38"/>
      <c r="F361" s="38"/>
      <c r="G361" s="39"/>
      <c r="H361" s="39"/>
      <c r="I361" s="39"/>
      <c r="J361" s="39"/>
    </row>
    <row r="362" spans="1:10" ht="15.75" customHeight="1" x14ac:dyDescent="0.25">
      <c r="A362" s="11"/>
      <c r="B362" s="11"/>
      <c r="D362" s="11"/>
      <c r="E362" s="38"/>
      <c r="F362" s="38"/>
      <c r="G362" s="39"/>
      <c r="H362" s="39"/>
      <c r="I362" s="39"/>
      <c r="J362" s="39"/>
    </row>
    <row r="363" spans="1:10" ht="15.75" customHeight="1" x14ac:dyDescent="0.25">
      <c r="A363" s="11"/>
      <c r="B363" s="11"/>
      <c r="D363" s="11"/>
      <c r="E363" s="38"/>
      <c r="F363" s="38"/>
      <c r="G363" s="39"/>
      <c r="H363" s="39"/>
      <c r="I363" s="39"/>
      <c r="J363" s="39"/>
    </row>
    <row r="364" spans="1:10" ht="15.75" customHeight="1" x14ac:dyDescent="0.25">
      <c r="A364" s="11"/>
      <c r="B364" s="11"/>
      <c r="D364" s="11"/>
      <c r="E364" s="38"/>
      <c r="F364" s="38"/>
      <c r="G364" s="39"/>
      <c r="H364" s="39"/>
      <c r="I364" s="39"/>
      <c r="J364" s="39"/>
    </row>
    <row r="365" spans="1:10" ht="15.75" customHeight="1" x14ac:dyDescent="0.25">
      <c r="A365" s="11"/>
      <c r="B365" s="11"/>
      <c r="D365" s="11"/>
      <c r="E365" s="38"/>
      <c r="F365" s="38"/>
      <c r="G365" s="39"/>
      <c r="H365" s="39"/>
      <c r="I365" s="39"/>
      <c r="J365" s="39"/>
    </row>
    <row r="366" spans="1:10" ht="15.75" customHeight="1" x14ac:dyDescent="0.25">
      <c r="A366" s="11"/>
      <c r="B366" s="11"/>
      <c r="D366" s="11"/>
      <c r="E366" s="38"/>
      <c r="F366" s="38"/>
      <c r="G366" s="39"/>
      <c r="H366" s="39"/>
      <c r="I366" s="39"/>
      <c r="J366" s="39"/>
    </row>
    <row r="367" spans="1:10" ht="15.75" customHeight="1" x14ac:dyDescent="0.25">
      <c r="A367" s="11"/>
      <c r="B367" s="11"/>
      <c r="D367" s="11"/>
      <c r="E367" s="38"/>
      <c r="F367" s="38"/>
      <c r="G367" s="39"/>
      <c r="H367" s="39"/>
      <c r="I367" s="39"/>
      <c r="J367" s="39"/>
    </row>
    <row r="368" spans="1:10" ht="15.75" customHeight="1" x14ac:dyDescent="0.25">
      <c r="A368" s="11"/>
      <c r="B368" s="11"/>
      <c r="D368" s="11"/>
      <c r="E368" s="38"/>
      <c r="F368" s="38"/>
      <c r="G368" s="39"/>
      <c r="H368" s="39"/>
      <c r="I368" s="39"/>
      <c r="J368" s="39"/>
    </row>
    <row r="369" spans="1:10" ht="15.75" customHeight="1" x14ac:dyDescent="0.25">
      <c r="A369" s="11"/>
      <c r="B369" s="11"/>
      <c r="D369" s="11"/>
      <c r="E369" s="38"/>
      <c r="F369" s="38"/>
      <c r="G369" s="39"/>
      <c r="H369" s="39"/>
      <c r="I369" s="39"/>
      <c r="J369" s="39"/>
    </row>
    <row r="370" spans="1:10" ht="15.75" customHeight="1" x14ac:dyDescent="0.25">
      <c r="A370" s="11"/>
      <c r="B370" s="11"/>
      <c r="D370" s="11"/>
      <c r="E370" s="38"/>
      <c r="F370" s="38"/>
      <c r="G370" s="39"/>
      <c r="H370" s="39"/>
      <c r="I370" s="39"/>
      <c r="J370" s="39"/>
    </row>
    <row r="371" spans="1:10" ht="15.75" customHeight="1" x14ac:dyDescent="0.25">
      <c r="A371" s="11"/>
      <c r="B371" s="11"/>
      <c r="D371" s="11"/>
      <c r="E371" s="38"/>
      <c r="F371" s="38"/>
      <c r="G371" s="39"/>
      <c r="H371" s="39"/>
      <c r="I371" s="39"/>
      <c r="J371" s="39"/>
    </row>
    <row r="372" spans="1:10" ht="15.75" customHeight="1" x14ac:dyDescent="0.25">
      <c r="A372" s="11"/>
      <c r="B372" s="11"/>
      <c r="D372" s="11"/>
      <c r="E372" s="38"/>
      <c r="F372" s="38"/>
      <c r="G372" s="39"/>
      <c r="H372" s="39"/>
      <c r="I372" s="39"/>
      <c r="J372" s="39"/>
    </row>
    <row r="373" spans="1:10" ht="15.75" customHeight="1" x14ac:dyDescent="0.25">
      <c r="A373" s="11"/>
      <c r="B373" s="11"/>
      <c r="D373" s="11"/>
      <c r="E373" s="38"/>
      <c r="F373" s="38"/>
      <c r="G373" s="39"/>
      <c r="H373" s="39"/>
      <c r="I373" s="39"/>
      <c r="J373" s="39"/>
    </row>
    <row r="374" spans="1:10" ht="15.75" customHeight="1" x14ac:dyDescent="0.25">
      <c r="A374" s="11"/>
      <c r="B374" s="11"/>
      <c r="D374" s="11"/>
      <c r="E374" s="38"/>
      <c r="F374" s="38"/>
      <c r="G374" s="39"/>
      <c r="H374" s="39"/>
      <c r="I374" s="39"/>
      <c r="J374" s="39"/>
    </row>
    <row r="375" spans="1:10" ht="15.75" customHeight="1" x14ac:dyDescent="0.25">
      <c r="A375" s="11"/>
      <c r="B375" s="11"/>
      <c r="D375" s="11"/>
      <c r="E375" s="38"/>
      <c r="F375" s="38"/>
      <c r="G375" s="39"/>
      <c r="H375" s="39"/>
      <c r="I375" s="39"/>
      <c r="J375" s="39"/>
    </row>
    <row r="376" spans="1:10" ht="15.75" customHeight="1" x14ac:dyDescent="0.25">
      <c r="A376" s="11"/>
      <c r="B376" s="11"/>
      <c r="D376" s="11"/>
      <c r="E376" s="38"/>
      <c r="F376" s="38"/>
      <c r="G376" s="39"/>
      <c r="H376" s="39"/>
      <c r="I376" s="39"/>
      <c r="J376" s="39"/>
    </row>
    <row r="377" spans="1:10" ht="15.75" customHeight="1" x14ac:dyDescent="0.25">
      <c r="A377" s="11"/>
      <c r="B377" s="11"/>
      <c r="D377" s="11"/>
      <c r="E377" s="38"/>
      <c r="F377" s="38"/>
      <c r="G377" s="39"/>
      <c r="H377" s="39"/>
      <c r="I377" s="39"/>
      <c r="J377" s="39"/>
    </row>
    <row r="378" spans="1:10" ht="15.75" customHeight="1" x14ac:dyDescent="0.25">
      <c r="A378" s="11"/>
      <c r="B378" s="11"/>
      <c r="D378" s="11"/>
      <c r="E378" s="38"/>
      <c r="F378" s="38"/>
      <c r="G378" s="39"/>
      <c r="H378" s="39"/>
      <c r="I378" s="39"/>
      <c r="J378" s="39"/>
    </row>
    <row r="379" spans="1:10" ht="15.75" customHeight="1" x14ac:dyDescent="0.25">
      <c r="A379" s="11"/>
      <c r="B379" s="11"/>
      <c r="D379" s="11"/>
      <c r="E379" s="38"/>
      <c r="F379" s="38"/>
      <c r="G379" s="39"/>
      <c r="H379" s="39"/>
      <c r="I379" s="39"/>
      <c r="J379" s="39"/>
    </row>
    <row r="380" spans="1:10" ht="15.75" customHeight="1" x14ac:dyDescent="0.25">
      <c r="A380" s="11"/>
      <c r="B380" s="11"/>
      <c r="D380" s="11"/>
      <c r="E380" s="38"/>
      <c r="F380" s="38"/>
      <c r="G380" s="39"/>
      <c r="H380" s="39"/>
      <c r="I380" s="39"/>
      <c r="J380" s="39"/>
    </row>
    <row r="381" spans="1:10" ht="15.75" customHeight="1" x14ac:dyDescent="0.25">
      <c r="A381" s="11"/>
      <c r="B381" s="11"/>
      <c r="D381" s="11"/>
      <c r="E381" s="38"/>
      <c r="F381" s="38"/>
      <c r="G381" s="39"/>
      <c r="H381" s="39"/>
      <c r="I381" s="39"/>
      <c r="J381" s="39"/>
    </row>
    <row r="382" spans="1:10" ht="15.75" customHeight="1" x14ac:dyDescent="0.25">
      <c r="A382" s="11"/>
      <c r="B382" s="11"/>
      <c r="D382" s="11"/>
      <c r="E382" s="38"/>
      <c r="F382" s="38"/>
      <c r="G382" s="39"/>
      <c r="H382" s="39"/>
      <c r="I382" s="39"/>
      <c r="J382" s="39"/>
    </row>
    <row r="383" spans="1:10" ht="15.75" customHeight="1" x14ac:dyDescent="0.25">
      <c r="A383" s="11"/>
      <c r="B383" s="11"/>
      <c r="D383" s="11"/>
      <c r="E383" s="38"/>
      <c r="F383" s="38"/>
      <c r="G383" s="39"/>
      <c r="H383" s="39"/>
      <c r="I383" s="39"/>
      <c r="J383" s="39"/>
    </row>
    <row r="384" spans="1:10" ht="15.75" customHeight="1" x14ac:dyDescent="0.25">
      <c r="A384" s="11"/>
      <c r="B384" s="11"/>
      <c r="D384" s="11"/>
      <c r="E384" s="38"/>
      <c r="F384" s="38"/>
      <c r="G384" s="39"/>
      <c r="H384" s="39"/>
      <c r="I384" s="39"/>
      <c r="J384" s="39"/>
    </row>
    <row r="385" spans="1:10" ht="15.75" customHeight="1" x14ac:dyDescent="0.25">
      <c r="A385" s="11"/>
      <c r="B385" s="11"/>
      <c r="D385" s="11"/>
      <c r="E385" s="38"/>
      <c r="F385" s="38"/>
      <c r="G385" s="39"/>
      <c r="H385" s="39"/>
      <c r="I385" s="39"/>
      <c r="J385" s="39"/>
    </row>
    <row r="386" spans="1:10" ht="15.75" customHeight="1" x14ac:dyDescent="0.25">
      <c r="A386" s="11"/>
      <c r="B386" s="11"/>
      <c r="D386" s="11"/>
      <c r="E386" s="38"/>
      <c r="F386" s="38"/>
      <c r="G386" s="39"/>
      <c r="H386" s="39"/>
      <c r="I386" s="39"/>
      <c r="J386" s="39"/>
    </row>
    <row r="387" spans="1:10" ht="15.75" customHeight="1" x14ac:dyDescent="0.25">
      <c r="A387" s="11"/>
      <c r="B387" s="11"/>
      <c r="D387" s="11"/>
      <c r="E387" s="38"/>
      <c r="F387" s="38"/>
      <c r="G387" s="39"/>
      <c r="H387" s="39"/>
      <c r="I387" s="39"/>
      <c r="J387" s="39"/>
    </row>
    <row r="388" spans="1:10" ht="15.75" customHeight="1" x14ac:dyDescent="0.25">
      <c r="A388" s="11"/>
      <c r="B388" s="11"/>
      <c r="D388" s="11"/>
      <c r="E388" s="38"/>
      <c r="F388" s="38"/>
      <c r="G388" s="39"/>
      <c r="H388" s="39"/>
      <c r="I388" s="39"/>
      <c r="J388" s="39"/>
    </row>
    <row r="389" spans="1:10" ht="15.75" customHeight="1" x14ac:dyDescent="0.25">
      <c r="A389" s="11"/>
      <c r="B389" s="11"/>
      <c r="D389" s="11"/>
      <c r="E389" s="38"/>
      <c r="F389" s="38"/>
      <c r="G389" s="39"/>
      <c r="H389" s="39"/>
      <c r="I389" s="39"/>
      <c r="J389" s="39"/>
    </row>
    <row r="390" spans="1:10" ht="15.75" customHeight="1" x14ac:dyDescent="0.25">
      <c r="A390" s="11"/>
      <c r="B390" s="11"/>
      <c r="D390" s="11"/>
      <c r="E390" s="38"/>
      <c r="F390" s="38"/>
      <c r="G390" s="39"/>
      <c r="H390" s="39"/>
      <c r="I390" s="39"/>
      <c r="J390" s="39"/>
    </row>
    <row r="391" spans="1:10" ht="15.75" customHeight="1" x14ac:dyDescent="0.25">
      <c r="A391" s="11"/>
      <c r="B391" s="11"/>
      <c r="D391" s="11"/>
      <c r="E391" s="38"/>
      <c r="F391" s="38"/>
      <c r="G391" s="39"/>
      <c r="H391" s="39"/>
      <c r="I391" s="39"/>
      <c r="J391" s="39"/>
    </row>
    <row r="392" spans="1:10" ht="15.75" customHeight="1" x14ac:dyDescent="0.25">
      <c r="A392" s="11"/>
      <c r="B392" s="11"/>
      <c r="D392" s="11"/>
      <c r="E392" s="38"/>
      <c r="F392" s="38"/>
      <c r="G392" s="39"/>
      <c r="H392" s="39"/>
      <c r="I392" s="39"/>
      <c r="J392" s="39"/>
    </row>
    <row r="393" spans="1:10" ht="15.75" customHeight="1" x14ac:dyDescent="0.25">
      <c r="A393" s="11"/>
      <c r="B393" s="11"/>
      <c r="D393" s="11"/>
      <c r="E393" s="38"/>
      <c r="F393" s="38"/>
      <c r="G393" s="39"/>
      <c r="H393" s="39"/>
      <c r="I393" s="39"/>
      <c r="J393" s="39"/>
    </row>
    <row r="394" spans="1:10" ht="15.75" customHeight="1" x14ac:dyDescent="0.25">
      <c r="A394" s="11"/>
      <c r="B394" s="11"/>
      <c r="D394" s="11"/>
      <c r="E394" s="38"/>
      <c r="F394" s="38"/>
      <c r="G394" s="39"/>
      <c r="H394" s="39"/>
      <c r="I394" s="39"/>
      <c r="J394" s="39"/>
    </row>
    <row r="395" spans="1:10" ht="15.75" customHeight="1" x14ac:dyDescent="0.25">
      <c r="A395" s="11"/>
      <c r="B395" s="11"/>
      <c r="D395" s="11"/>
      <c r="E395" s="38"/>
      <c r="F395" s="38"/>
      <c r="G395" s="39"/>
      <c r="H395" s="39"/>
      <c r="I395" s="39"/>
      <c r="J395" s="39"/>
    </row>
    <row r="396" spans="1:10" ht="15.75" customHeight="1" x14ac:dyDescent="0.25">
      <c r="A396" s="11"/>
      <c r="B396" s="11"/>
      <c r="D396" s="11"/>
      <c r="E396" s="38"/>
      <c r="F396" s="38"/>
      <c r="G396" s="39"/>
      <c r="H396" s="39"/>
      <c r="I396" s="39"/>
      <c r="J396" s="39"/>
    </row>
    <row r="397" spans="1:10" ht="15.75" customHeight="1" x14ac:dyDescent="0.25">
      <c r="A397" s="11"/>
      <c r="B397" s="11"/>
      <c r="D397" s="11"/>
      <c r="E397" s="38"/>
      <c r="F397" s="38"/>
      <c r="G397" s="39"/>
      <c r="H397" s="39"/>
      <c r="I397" s="39"/>
      <c r="J397" s="39"/>
    </row>
    <row r="398" spans="1:10" ht="15.75" customHeight="1" x14ac:dyDescent="0.25">
      <c r="A398" s="11"/>
      <c r="B398" s="11"/>
      <c r="D398" s="11"/>
      <c r="E398" s="38"/>
      <c r="F398" s="38"/>
      <c r="G398" s="39"/>
      <c r="H398" s="39"/>
      <c r="I398" s="39"/>
      <c r="J398" s="39"/>
    </row>
    <row r="399" spans="1:10" ht="15.75" customHeight="1" x14ac:dyDescent="0.25">
      <c r="A399" s="11"/>
      <c r="B399" s="11"/>
      <c r="D399" s="11"/>
      <c r="E399" s="38"/>
      <c r="F399" s="38"/>
      <c r="G399" s="39"/>
      <c r="H399" s="39"/>
      <c r="I399" s="39"/>
      <c r="J399" s="39"/>
    </row>
    <row r="400" spans="1:10" ht="15.75" customHeight="1" x14ac:dyDescent="0.25">
      <c r="A400" s="11"/>
      <c r="B400" s="11"/>
      <c r="D400" s="11"/>
      <c r="E400" s="38"/>
      <c r="F400" s="38"/>
      <c r="G400" s="39"/>
      <c r="H400" s="39"/>
      <c r="I400" s="39"/>
      <c r="J400" s="39"/>
    </row>
    <row r="401" spans="1:10" ht="15.75" customHeight="1" x14ac:dyDescent="0.25">
      <c r="A401" s="11"/>
      <c r="B401" s="11"/>
      <c r="D401" s="11"/>
      <c r="E401" s="38"/>
      <c r="F401" s="38"/>
      <c r="G401" s="39"/>
      <c r="H401" s="39"/>
      <c r="I401" s="39"/>
      <c r="J401" s="39"/>
    </row>
    <row r="402" spans="1:10" ht="15.75" customHeight="1" x14ac:dyDescent="0.25">
      <c r="A402" s="11"/>
      <c r="B402" s="11"/>
      <c r="D402" s="11"/>
      <c r="E402" s="38"/>
      <c r="F402" s="38"/>
      <c r="G402" s="39"/>
      <c r="H402" s="39"/>
      <c r="I402" s="39"/>
      <c r="J402" s="39"/>
    </row>
    <row r="403" spans="1:10" ht="15.75" customHeight="1" x14ac:dyDescent="0.25">
      <c r="A403" s="11"/>
      <c r="B403" s="11"/>
      <c r="D403" s="11"/>
      <c r="E403" s="38"/>
      <c r="F403" s="38"/>
      <c r="G403" s="39"/>
      <c r="H403" s="39"/>
      <c r="I403" s="39"/>
      <c r="J403" s="39"/>
    </row>
    <row r="404" spans="1:10" ht="15.75" customHeight="1" x14ac:dyDescent="0.25">
      <c r="A404" s="11"/>
      <c r="B404" s="11"/>
      <c r="D404" s="11"/>
      <c r="E404" s="38"/>
      <c r="F404" s="38"/>
      <c r="G404" s="39"/>
      <c r="H404" s="39"/>
      <c r="I404" s="39"/>
      <c r="J404" s="39"/>
    </row>
    <row r="405" spans="1:10" ht="15.75" customHeight="1" x14ac:dyDescent="0.25">
      <c r="A405" s="11"/>
      <c r="B405" s="11"/>
      <c r="D405" s="11"/>
      <c r="E405" s="38"/>
      <c r="F405" s="38"/>
      <c r="G405" s="39"/>
      <c r="H405" s="39"/>
      <c r="I405" s="39"/>
      <c r="J405" s="39"/>
    </row>
    <row r="406" spans="1:10" ht="15.75" customHeight="1" x14ac:dyDescent="0.25">
      <c r="A406" s="11"/>
      <c r="B406" s="11"/>
      <c r="D406" s="11"/>
      <c r="E406" s="38"/>
      <c r="F406" s="38"/>
      <c r="G406" s="39"/>
      <c r="H406" s="39"/>
      <c r="I406" s="39"/>
      <c r="J406" s="39"/>
    </row>
    <row r="407" spans="1:10" ht="15.75" customHeight="1" x14ac:dyDescent="0.25">
      <c r="A407" s="11"/>
      <c r="B407" s="11"/>
      <c r="D407" s="11"/>
      <c r="E407" s="38"/>
      <c r="F407" s="38"/>
      <c r="G407" s="39"/>
      <c r="H407" s="39"/>
      <c r="I407" s="39"/>
      <c r="J407" s="39"/>
    </row>
    <row r="408" spans="1:10" ht="15.75" customHeight="1" x14ac:dyDescent="0.25">
      <c r="A408" s="11"/>
      <c r="B408" s="11"/>
      <c r="D408" s="11"/>
      <c r="E408" s="38"/>
      <c r="F408" s="38"/>
      <c r="G408" s="39"/>
      <c r="H408" s="39"/>
      <c r="I408" s="39"/>
      <c r="J408" s="39"/>
    </row>
    <row r="409" spans="1:10" ht="15.75" customHeight="1" x14ac:dyDescent="0.25">
      <c r="A409" s="11"/>
      <c r="B409" s="11"/>
      <c r="D409" s="11"/>
      <c r="E409" s="38"/>
      <c r="F409" s="38"/>
      <c r="G409" s="39"/>
      <c r="H409" s="39"/>
      <c r="I409" s="39"/>
      <c r="J409" s="39"/>
    </row>
    <row r="410" spans="1:10" ht="15.75" customHeight="1" x14ac:dyDescent="0.25">
      <c r="A410" s="11"/>
      <c r="B410" s="11"/>
      <c r="D410" s="11"/>
      <c r="E410" s="38"/>
      <c r="F410" s="38"/>
      <c r="G410" s="39"/>
      <c r="H410" s="39"/>
      <c r="I410" s="39"/>
      <c r="J410" s="39"/>
    </row>
    <row r="411" spans="1:10" ht="15.75" customHeight="1" x14ac:dyDescent="0.25">
      <c r="A411" s="11"/>
      <c r="B411" s="11"/>
      <c r="D411" s="11"/>
      <c r="E411" s="38"/>
      <c r="F411" s="38"/>
      <c r="G411" s="39"/>
      <c r="H411" s="39"/>
      <c r="I411" s="39"/>
      <c r="J411" s="39"/>
    </row>
    <row r="412" spans="1:10" ht="15.75" customHeight="1" x14ac:dyDescent="0.25">
      <c r="A412" s="11"/>
      <c r="B412" s="11"/>
      <c r="D412" s="11"/>
      <c r="E412" s="38"/>
      <c r="F412" s="38"/>
      <c r="G412" s="39"/>
      <c r="H412" s="39"/>
      <c r="I412" s="39"/>
      <c r="J412" s="39"/>
    </row>
    <row r="413" spans="1:10" ht="15.75" customHeight="1" x14ac:dyDescent="0.25">
      <c r="A413" s="11"/>
      <c r="B413" s="11"/>
      <c r="D413" s="11"/>
      <c r="E413" s="38"/>
      <c r="F413" s="38"/>
      <c r="G413" s="39"/>
      <c r="H413" s="39"/>
      <c r="I413" s="39"/>
      <c r="J413" s="39"/>
    </row>
    <row r="414" spans="1:10" ht="15.75" customHeight="1" x14ac:dyDescent="0.25">
      <c r="A414" s="11"/>
      <c r="B414" s="11"/>
      <c r="D414" s="11"/>
      <c r="E414" s="38"/>
      <c r="F414" s="38"/>
      <c r="G414" s="39"/>
      <c r="H414" s="39"/>
      <c r="I414" s="39"/>
      <c r="J414" s="39"/>
    </row>
    <row r="415" spans="1:10" ht="15.75" customHeight="1" x14ac:dyDescent="0.25">
      <c r="A415" s="11"/>
      <c r="B415" s="11"/>
      <c r="D415" s="11"/>
      <c r="E415" s="38"/>
      <c r="F415" s="38"/>
      <c r="G415" s="39"/>
      <c r="H415" s="39"/>
      <c r="I415" s="39"/>
      <c r="J415" s="39"/>
    </row>
    <row r="416" spans="1:10" ht="15.75" customHeight="1" x14ac:dyDescent="0.25">
      <c r="A416" s="11"/>
      <c r="B416" s="11"/>
      <c r="D416" s="11"/>
      <c r="E416" s="38"/>
      <c r="F416" s="38"/>
      <c r="G416" s="39"/>
      <c r="H416" s="39"/>
      <c r="I416" s="39"/>
      <c r="J416" s="39"/>
    </row>
    <row r="417" spans="1:10" ht="15.75" customHeight="1" x14ac:dyDescent="0.25">
      <c r="A417" s="11"/>
      <c r="B417" s="11"/>
      <c r="D417" s="11"/>
      <c r="E417" s="38"/>
      <c r="F417" s="38"/>
      <c r="G417" s="39"/>
      <c r="H417" s="39"/>
      <c r="I417" s="39"/>
      <c r="J417" s="39"/>
    </row>
    <row r="418" spans="1:10" ht="15.75" customHeight="1" x14ac:dyDescent="0.25">
      <c r="A418" s="11"/>
      <c r="B418" s="11"/>
      <c r="D418" s="11"/>
      <c r="E418" s="38"/>
      <c r="F418" s="38"/>
      <c r="G418" s="39"/>
      <c r="H418" s="39"/>
      <c r="I418" s="39"/>
      <c r="J418" s="39"/>
    </row>
    <row r="419" spans="1:10" ht="15.75" customHeight="1" x14ac:dyDescent="0.25">
      <c r="A419" s="11"/>
      <c r="B419" s="11"/>
      <c r="D419" s="11"/>
      <c r="E419" s="38"/>
      <c r="F419" s="38"/>
      <c r="G419" s="39"/>
      <c r="H419" s="39"/>
      <c r="I419" s="39"/>
      <c r="J419" s="39"/>
    </row>
    <row r="420" spans="1:10" ht="15.75" customHeight="1" x14ac:dyDescent="0.25">
      <c r="A420" s="11"/>
      <c r="B420" s="11"/>
      <c r="D420" s="11"/>
      <c r="E420" s="38"/>
      <c r="F420" s="38"/>
      <c r="G420" s="39"/>
      <c r="H420" s="39"/>
      <c r="I420" s="39"/>
      <c r="J420" s="39"/>
    </row>
    <row r="421" spans="1:10" ht="15.75" customHeight="1" x14ac:dyDescent="0.25">
      <c r="A421" s="11"/>
      <c r="B421" s="11"/>
      <c r="D421" s="11"/>
      <c r="E421" s="38"/>
      <c r="F421" s="38"/>
      <c r="G421" s="39"/>
      <c r="H421" s="39"/>
      <c r="I421" s="39"/>
      <c r="J421" s="39"/>
    </row>
    <row r="422" spans="1:10" ht="15.75" customHeight="1" x14ac:dyDescent="0.25">
      <c r="A422" s="11"/>
      <c r="B422" s="11"/>
      <c r="D422" s="11"/>
      <c r="E422" s="38"/>
      <c r="F422" s="38"/>
      <c r="G422" s="39"/>
      <c r="H422" s="39"/>
      <c r="I422" s="39"/>
      <c r="J422" s="39"/>
    </row>
    <row r="423" spans="1:10" ht="15.75" customHeight="1" x14ac:dyDescent="0.25">
      <c r="A423" s="11"/>
      <c r="B423" s="11"/>
      <c r="D423" s="11"/>
      <c r="E423" s="38"/>
      <c r="F423" s="38"/>
      <c r="G423" s="39"/>
      <c r="H423" s="39"/>
      <c r="I423" s="39"/>
      <c r="J423" s="39"/>
    </row>
    <row r="424" spans="1:10" ht="15.75" customHeight="1" x14ac:dyDescent="0.25">
      <c r="A424" s="11"/>
      <c r="B424" s="11"/>
      <c r="D424" s="11"/>
      <c r="E424" s="38"/>
      <c r="F424" s="38"/>
      <c r="G424" s="39"/>
      <c r="H424" s="39"/>
      <c r="I424" s="39"/>
      <c r="J424" s="39"/>
    </row>
    <row r="425" spans="1:10" ht="15.75" customHeight="1" x14ac:dyDescent="0.25">
      <c r="A425" s="11"/>
      <c r="B425" s="11"/>
      <c r="D425" s="11"/>
      <c r="E425" s="38"/>
      <c r="F425" s="38"/>
      <c r="G425" s="39"/>
      <c r="H425" s="39"/>
      <c r="I425" s="39"/>
      <c r="J425" s="39"/>
    </row>
    <row r="426" spans="1:10" ht="15.75" customHeight="1" x14ac:dyDescent="0.25">
      <c r="A426" s="11"/>
      <c r="B426" s="11"/>
      <c r="D426" s="11"/>
      <c r="E426" s="38"/>
      <c r="F426" s="38"/>
      <c r="G426" s="39"/>
      <c r="H426" s="39"/>
      <c r="I426" s="39"/>
      <c r="J426" s="39"/>
    </row>
    <row r="427" spans="1:10" ht="15.75" customHeight="1" x14ac:dyDescent="0.25">
      <c r="A427" s="11"/>
      <c r="B427" s="11"/>
      <c r="D427" s="11"/>
      <c r="E427" s="38"/>
      <c r="F427" s="38"/>
      <c r="G427" s="39"/>
      <c r="H427" s="39"/>
      <c r="I427" s="39"/>
      <c r="J427" s="39"/>
    </row>
    <row r="428" spans="1:10" ht="15.75" customHeight="1" x14ac:dyDescent="0.25">
      <c r="A428" s="11"/>
      <c r="B428" s="11"/>
      <c r="D428" s="11"/>
      <c r="E428" s="38"/>
      <c r="F428" s="38"/>
      <c r="G428" s="39"/>
      <c r="H428" s="39"/>
      <c r="I428" s="39"/>
      <c r="J428" s="39"/>
    </row>
    <row r="429" spans="1:10" ht="15.75" customHeight="1" x14ac:dyDescent="0.25">
      <c r="A429" s="11"/>
      <c r="B429" s="11"/>
      <c r="D429" s="11"/>
      <c r="E429" s="38"/>
      <c r="F429" s="38"/>
      <c r="G429" s="39"/>
      <c r="H429" s="39"/>
      <c r="I429" s="39"/>
      <c r="J429" s="39"/>
    </row>
    <row r="430" spans="1:10" ht="15.75" customHeight="1" x14ac:dyDescent="0.25">
      <c r="A430" s="11"/>
      <c r="B430" s="11"/>
      <c r="D430" s="11"/>
      <c r="E430" s="38"/>
      <c r="F430" s="38"/>
      <c r="G430" s="39"/>
      <c r="H430" s="39"/>
      <c r="I430" s="39"/>
      <c r="J430" s="39"/>
    </row>
    <row r="431" spans="1:10" ht="15.75" customHeight="1" x14ac:dyDescent="0.25">
      <c r="A431" s="11"/>
      <c r="B431" s="11"/>
      <c r="D431" s="11"/>
      <c r="E431" s="38"/>
      <c r="F431" s="38"/>
      <c r="G431" s="39"/>
      <c r="H431" s="39"/>
      <c r="I431" s="39"/>
      <c r="J431" s="39"/>
    </row>
    <row r="432" spans="1:10" ht="15.75" customHeight="1" x14ac:dyDescent="0.25">
      <c r="A432" s="11"/>
      <c r="B432" s="11"/>
      <c r="D432" s="11"/>
      <c r="E432" s="38"/>
      <c r="F432" s="38"/>
      <c r="G432" s="39"/>
      <c r="H432" s="39"/>
      <c r="I432" s="39"/>
      <c r="J432" s="39"/>
    </row>
    <row r="433" spans="1:10" ht="15.75" customHeight="1" x14ac:dyDescent="0.25">
      <c r="A433" s="11"/>
      <c r="B433" s="11"/>
      <c r="D433" s="11"/>
      <c r="E433" s="38"/>
      <c r="F433" s="38"/>
      <c r="G433" s="39"/>
      <c r="H433" s="39"/>
      <c r="I433" s="39"/>
      <c r="J433" s="39"/>
    </row>
    <row r="434" spans="1:10" ht="15.75" customHeight="1" x14ac:dyDescent="0.25">
      <c r="A434" s="11"/>
      <c r="B434" s="11"/>
      <c r="D434" s="11"/>
      <c r="E434" s="38"/>
      <c r="F434" s="38"/>
      <c r="G434" s="39"/>
      <c r="H434" s="39"/>
      <c r="I434" s="39"/>
      <c r="J434" s="39"/>
    </row>
    <row r="435" spans="1:10" ht="15.75" customHeight="1" x14ac:dyDescent="0.25">
      <c r="A435" s="11"/>
      <c r="B435" s="11"/>
      <c r="D435" s="11"/>
      <c r="E435" s="38"/>
      <c r="F435" s="38"/>
      <c r="G435" s="39"/>
      <c r="H435" s="39"/>
      <c r="I435" s="39"/>
      <c r="J435" s="39"/>
    </row>
    <row r="436" spans="1:10" ht="15.75" customHeight="1" x14ac:dyDescent="0.25">
      <c r="A436" s="11"/>
      <c r="B436" s="11"/>
      <c r="D436" s="11"/>
      <c r="E436" s="38"/>
      <c r="F436" s="38"/>
      <c r="G436" s="39"/>
      <c r="H436" s="39"/>
      <c r="I436" s="39"/>
      <c r="J436" s="39"/>
    </row>
    <row r="437" spans="1:10" ht="15.75" customHeight="1" x14ac:dyDescent="0.25">
      <c r="A437" s="11"/>
      <c r="B437" s="11"/>
      <c r="D437" s="11"/>
      <c r="E437" s="38"/>
      <c r="F437" s="38"/>
      <c r="G437" s="39"/>
      <c r="H437" s="39"/>
      <c r="I437" s="39"/>
      <c r="J437" s="39"/>
    </row>
    <row r="438" spans="1:10" ht="15.75" customHeight="1" x14ac:dyDescent="0.25">
      <c r="A438" s="11"/>
      <c r="B438" s="11"/>
      <c r="D438" s="11"/>
      <c r="E438" s="38"/>
      <c r="F438" s="38"/>
      <c r="G438" s="39"/>
      <c r="H438" s="39"/>
      <c r="I438" s="39"/>
      <c r="J438" s="39"/>
    </row>
    <row r="439" spans="1:10" ht="15.75" customHeight="1" x14ac:dyDescent="0.25">
      <c r="A439" s="11"/>
      <c r="B439" s="11"/>
      <c r="D439" s="11"/>
      <c r="E439" s="38"/>
      <c r="F439" s="38"/>
      <c r="G439" s="39"/>
      <c r="H439" s="39"/>
      <c r="I439" s="39"/>
      <c r="J439" s="39"/>
    </row>
    <row r="440" spans="1:10" ht="15.75" customHeight="1" x14ac:dyDescent="0.25">
      <c r="A440" s="11"/>
      <c r="B440" s="11"/>
      <c r="D440" s="11"/>
      <c r="E440" s="38"/>
      <c r="F440" s="38"/>
      <c r="G440" s="39"/>
      <c r="H440" s="39"/>
      <c r="I440" s="39"/>
      <c r="J440" s="39"/>
    </row>
    <row r="441" spans="1:10" ht="15.75" customHeight="1" x14ac:dyDescent="0.25">
      <c r="A441" s="11"/>
      <c r="B441" s="11"/>
      <c r="D441" s="11"/>
      <c r="E441" s="38"/>
      <c r="F441" s="38"/>
      <c r="G441" s="39"/>
      <c r="H441" s="39"/>
      <c r="I441" s="39"/>
      <c r="J441" s="39"/>
    </row>
    <row r="442" spans="1:10" ht="15.75" customHeight="1" x14ac:dyDescent="0.25">
      <c r="A442" s="11"/>
      <c r="B442" s="11"/>
      <c r="D442" s="11"/>
      <c r="E442" s="38"/>
      <c r="F442" s="38"/>
      <c r="G442" s="39"/>
      <c r="H442" s="39"/>
      <c r="I442" s="39"/>
      <c r="J442" s="39"/>
    </row>
    <row r="443" spans="1:10" ht="15.75" customHeight="1" x14ac:dyDescent="0.25">
      <c r="A443" s="11"/>
      <c r="B443" s="11"/>
      <c r="D443" s="11"/>
      <c r="E443" s="38"/>
      <c r="F443" s="38"/>
      <c r="G443" s="39"/>
      <c r="H443" s="39"/>
      <c r="I443" s="39"/>
      <c r="J443" s="39"/>
    </row>
    <row r="444" spans="1:10" ht="15.75" customHeight="1" x14ac:dyDescent="0.25">
      <c r="A444" s="11"/>
      <c r="B444" s="11"/>
      <c r="D444" s="11"/>
      <c r="E444" s="38"/>
      <c r="F444" s="38"/>
      <c r="G444" s="39"/>
      <c r="H444" s="39"/>
      <c r="I444" s="39"/>
      <c r="J444" s="39"/>
    </row>
    <row r="445" spans="1:10" ht="15.75" customHeight="1" x14ac:dyDescent="0.25">
      <c r="A445" s="11"/>
      <c r="B445" s="11"/>
      <c r="D445" s="11"/>
      <c r="E445" s="38"/>
      <c r="F445" s="38"/>
      <c r="G445" s="39"/>
      <c r="H445" s="39"/>
      <c r="I445" s="39"/>
      <c r="J445" s="39"/>
    </row>
    <row r="446" spans="1:10" ht="15.75" customHeight="1" x14ac:dyDescent="0.25">
      <c r="A446" s="11"/>
      <c r="B446" s="11"/>
      <c r="D446" s="11"/>
      <c r="E446" s="38"/>
      <c r="F446" s="38"/>
      <c r="G446" s="39"/>
      <c r="H446" s="39"/>
      <c r="I446" s="39"/>
      <c r="J446" s="39"/>
    </row>
    <row r="447" spans="1:10" ht="15.75" customHeight="1" x14ac:dyDescent="0.25">
      <c r="A447" s="11"/>
      <c r="B447" s="11"/>
      <c r="D447" s="11"/>
      <c r="E447" s="38"/>
      <c r="F447" s="38"/>
      <c r="G447" s="39"/>
      <c r="H447" s="39"/>
      <c r="I447" s="39"/>
      <c r="J447" s="39"/>
    </row>
    <row r="448" spans="1:10" ht="15.75" customHeight="1" x14ac:dyDescent="0.25">
      <c r="A448" s="11"/>
      <c r="B448" s="11"/>
      <c r="D448" s="11"/>
      <c r="E448" s="38"/>
      <c r="F448" s="38"/>
      <c r="G448" s="39"/>
      <c r="H448" s="39"/>
      <c r="I448" s="39"/>
      <c r="J448" s="39"/>
    </row>
    <row r="449" spans="1:10" ht="15.75" customHeight="1" x14ac:dyDescent="0.25">
      <c r="A449" s="11"/>
      <c r="B449" s="11"/>
      <c r="D449" s="11"/>
      <c r="E449" s="38"/>
      <c r="F449" s="38"/>
      <c r="G449" s="39"/>
      <c r="H449" s="39"/>
      <c r="I449" s="39"/>
      <c r="J449" s="39"/>
    </row>
    <row r="450" spans="1:10" ht="15.75" customHeight="1" x14ac:dyDescent="0.25">
      <c r="A450" s="11"/>
      <c r="B450" s="11"/>
      <c r="D450" s="11"/>
      <c r="E450" s="38"/>
      <c r="F450" s="38"/>
      <c r="G450" s="39"/>
      <c r="H450" s="39"/>
      <c r="I450" s="39"/>
      <c r="J450" s="39"/>
    </row>
    <row r="451" spans="1:10" ht="15.75" customHeight="1" x14ac:dyDescent="0.25">
      <c r="A451" s="11"/>
      <c r="B451" s="11"/>
      <c r="D451" s="11"/>
      <c r="E451" s="38"/>
      <c r="F451" s="38"/>
      <c r="G451" s="39"/>
      <c r="H451" s="39"/>
      <c r="I451" s="39"/>
      <c r="J451" s="39"/>
    </row>
    <row r="452" spans="1:10" ht="15.75" customHeight="1" x14ac:dyDescent="0.25">
      <c r="A452" s="11"/>
      <c r="B452" s="11"/>
      <c r="D452" s="11"/>
      <c r="E452" s="38"/>
      <c r="F452" s="38"/>
      <c r="G452" s="39"/>
      <c r="H452" s="39"/>
      <c r="I452" s="39"/>
      <c r="J452" s="39"/>
    </row>
    <row r="453" spans="1:10" ht="15.75" customHeight="1" x14ac:dyDescent="0.25">
      <c r="A453" s="11"/>
      <c r="B453" s="11"/>
      <c r="D453" s="11"/>
      <c r="E453" s="38"/>
      <c r="F453" s="38"/>
      <c r="G453" s="39"/>
      <c r="H453" s="39"/>
      <c r="I453" s="39"/>
      <c r="J453" s="39"/>
    </row>
    <row r="454" spans="1:10" ht="15.75" customHeight="1" x14ac:dyDescent="0.25">
      <c r="A454" s="11"/>
      <c r="B454" s="11"/>
      <c r="D454" s="11"/>
      <c r="E454" s="38"/>
      <c r="F454" s="38"/>
      <c r="G454" s="39"/>
      <c r="H454" s="39"/>
      <c r="I454" s="39"/>
      <c r="J454" s="39"/>
    </row>
    <row r="455" spans="1:10" ht="15.75" customHeight="1" x14ac:dyDescent="0.25">
      <c r="A455" s="11"/>
      <c r="B455" s="11"/>
      <c r="D455" s="11"/>
      <c r="E455" s="38"/>
      <c r="F455" s="38"/>
      <c r="G455" s="39"/>
      <c r="H455" s="39"/>
      <c r="I455" s="39"/>
      <c r="J455" s="39"/>
    </row>
    <row r="456" spans="1:10" ht="15.75" customHeight="1" x14ac:dyDescent="0.25">
      <c r="A456" s="11"/>
      <c r="B456" s="11"/>
      <c r="D456" s="11"/>
      <c r="E456" s="38"/>
      <c r="F456" s="38"/>
      <c r="G456" s="39"/>
      <c r="H456" s="39"/>
      <c r="I456" s="39"/>
      <c r="J456" s="39"/>
    </row>
    <row r="457" spans="1:10" ht="15.75" customHeight="1" x14ac:dyDescent="0.25">
      <c r="A457" s="11"/>
      <c r="B457" s="11"/>
      <c r="D457" s="11"/>
      <c r="E457" s="38"/>
      <c r="F457" s="38"/>
      <c r="G457" s="39"/>
      <c r="H457" s="39"/>
      <c r="I457" s="39"/>
      <c r="J457" s="39"/>
    </row>
    <row r="458" spans="1:10" ht="15.75" customHeight="1" x14ac:dyDescent="0.25">
      <c r="A458" s="11"/>
      <c r="B458" s="11"/>
      <c r="D458" s="11"/>
      <c r="E458" s="38"/>
      <c r="F458" s="38"/>
      <c r="G458" s="39"/>
      <c r="H458" s="39"/>
      <c r="I458" s="39"/>
      <c r="J458" s="39"/>
    </row>
    <row r="459" spans="1:10" ht="15.75" customHeight="1" x14ac:dyDescent="0.25">
      <c r="A459" s="11"/>
      <c r="B459" s="11"/>
      <c r="D459" s="11"/>
      <c r="E459" s="38"/>
      <c r="F459" s="38"/>
      <c r="G459" s="39"/>
      <c r="H459" s="39"/>
      <c r="I459" s="39"/>
      <c r="J459" s="39"/>
    </row>
    <row r="460" spans="1:10" ht="15.75" customHeight="1" x14ac:dyDescent="0.25">
      <c r="A460" s="11"/>
      <c r="B460" s="11"/>
      <c r="D460" s="11"/>
      <c r="E460" s="38"/>
      <c r="F460" s="38"/>
      <c r="G460" s="39"/>
      <c r="H460" s="39"/>
      <c r="I460" s="39"/>
      <c r="J460" s="39"/>
    </row>
    <row r="461" spans="1:10" ht="15.75" customHeight="1" x14ac:dyDescent="0.25">
      <c r="A461" s="11"/>
      <c r="B461" s="11"/>
      <c r="D461" s="11"/>
      <c r="E461" s="38"/>
      <c r="F461" s="38"/>
      <c r="G461" s="39"/>
      <c r="H461" s="39"/>
      <c r="I461" s="39"/>
      <c r="J461" s="39"/>
    </row>
    <row r="462" spans="1:10" ht="15.75" customHeight="1" x14ac:dyDescent="0.25">
      <c r="A462" s="11"/>
      <c r="B462" s="11"/>
      <c r="D462" s="11"/>
      <c r="E462" s="38"/>
      <c r="F462" s="38"/>
      <c r="G462" s="39"/>
      <c r="H462" s="39"/>
      <c r="I462" s="39"/>
      <c r="J462" s="39"/>
    </row>
    <row r="463" spans="1:10" ht="15.75" customHeight="1" x14ac:dyDescent="0.25">
      <c r="A463" s="11"/>
      <c r="B463" s="11"/>
      <c r="D463" s="11"/>
      <c r="E463" s="38"/>
      <c r="F463" s="38"/>
      <c r="G463" s="39"/>
      <c r="H463" s="39"/>
      <c r="I463" s="39"/>
      <c r="J463" s="39"/>
    </row>
    <row r="464" spans="1:10" ht="15.75" customHeight="1" x14ac:dyDescent="0.25">
      <c r="A464" s="11"/>
      <c r="B464" s="11"/>
      <c r="D464" s="11"/>
      <c r="E464" s="38"/>
      <c r="F464" s="38"/>
      <c r="G464" s="39"/>
      <c r="H464" s="39"/>
      <c r="I464" s="39"/>
      <c r="J464" s="39"/>
    </row>
    <row r="465" spans="1:10" ht="15.75" customHeight="1" x14ac:dyDescent="0.25">
      <c r="A465" s="11"/>
      <c r="B465" s="11"/>
      <c r="D465" s="11"/>
      <c r="E465" s="38"/>
      <c r="F465" s="38"/>
      <c r="G465" s="39"/>
      <c r="H465" s="39"/>
      <c r="I465" s="39"/>
      <c r="J465" s="39"/>
    </row>
    <row r="466" spans="1:10" ht="15.75" customHeight="1" x14ac:dyDescent="0.25">
      <c r="A466" s="11"/>
      <c r="B466" s="11"/>
      <c r="D466" s="11"/>
      <c r="E466" s="38"/>
      <c r="F466" s="38"/>
      <c r="G466" s="39"/>
      <c r="H466" s="39"/>
      <c r="I466" s="39"/>
      <c r="J466" s="39"/>
    </row>
    <row r="467" spans="1:10" ht="15.75" customHeight="1" x14ac:dyDescent="0.25">
      <c r="A467" s="11"/>
      <c r="B467" s="11"/>
      <c r="D467" s="11"/>
      <c r="E467" s="38"/>
      <c r="F467" s="38"/>
      <c r="G467" s="39"/>
      <c r="H467" s="39"/>
      <c r="I467" s="39"/>
      <c r="J467" s="39"/>
    </row>
    <row r="468" spans="1:10" ht="15.75" customHeight="1" x14ac:dyDescent="0.25">
      <c r="A468" s="11"/>
      <c r="B468" s="11"/>
      <c r="D468" s="11"/>
      <c r="E468" s="38"/>
      <c r="F468" s="38"/>
      <c r="G468" s="39"/>
      <c r="H468" s="39"/>
      <c r="I468" s="39"/>
      <c r="J468" s="39"/>
    </row>
    <row r="469" spans="1:10" ht="15.75" customHeight="1" x14ac:dyDescent="0.25">
      <c r="A469" s="11"/>
      <c r="B469" s="11"/>
      <c r="D469" s="11"/>
      <c r="E469" s="38"/>
      <c r="F469" s="38"/>
      <c r="G469" s="39"/>
      <c r="H469" s="39"/>
      <c r="I469" s="39"/>
      <c r="J469" s="39"/>
    </row>
    <row r="470" spans="1:10" ht="15.75" customHeight="1" x14ac:dyDescent="0.25">
      <c r="A470" s="11"/>
      <c r="B470" s="11"/>
      <c r="D470" s="11"/>
      <c r="E470" s="38"/>
      <c r="F470" s="38"/>
      <c r="G470" s="39"/>
      <c r="H470" s="39"/>
      <c r="I470" s="39"/>
      <c r="J470" s="39"/>
    </row>
    <row r="471" spans="1:10" ht="15.75" customHeight="1" x14ac:dyDescent="0.25">
      <c r="A471" s="11"/>
      <c r="B471" s="11"/>
      <c r="D471" s="11"/>
      <c r="E471" s="38"/>
      <c r="F471" s="38"/>
      <c r="G471" s="39"/>
      <c r="H471" s="39"/>
      <c r="I471" s="39"/>
      <c r="J471" s="39"/>
    </row>
    <row r="472" spans="1:10" ht="15.75" customHeight="1" x14ac:dyDescent="0.25">
      <c r="A472" s="11"/>
      <c r="B472" s="11"/>
      <c r="D472" s="11"/>
      <c r="E472" s="38"/>
      <c r="F472" s="38"/>
      <c r="G472" s="39"/>
      <c r="H472" s="39"/>
      <c r="I472" s="39"/>
      <c r="J472" s="39"/>
    </row>
    <row r="473" spans="1:10" ht="15.75" customHeight="1" x14ac:dyDescent="0.25">
      <c r="A473" s="11"/>
      <c r="B473" s="11"/>
      <c r="D473" s="11"/>
      <c r="E473" s="38"/>
      <c r="F473" s="38"/>
      <c r="G473" s="39"/>
      <c r="H473" s="39"/>
      <c r="I473" s="39"/>
      <c r="J473" s="39"/>
    </row>
    <row r="474" spans="1:10" ht="15.75" customHeight="1" x14ac:dyDescent="0.25">
      <c r="A474" s="11"/>
      <c r="B474" s="11"/>
      <c r="D474" s="11"/>
      <c r="E474" s="38"/>
      <c r="F474" s="38"/>
      <c r="G474" s="39"/>
      <c r="H474" s="39"/>
      <c r="I474" s="39"/>
      <c r="J474" s="39"/>
    </row>
    <row r="475" spans="1:10" ht="15.75" customHeight="1" x14ac:dyDescent="0.25">
      <c r="A475" s="11"/>
      <c r="B475" s="11"/>
      <c r="D475" s="11"/>
      <c r="E475" s="38"/>
      <c r="F475" s="38"/>
      <c r="G475" s="39"/>
      <c r="H475" s="39"/>
      <c r="I475" s="39"/>
      <c r="J475" s="39"/>
    </row>
    <row r="476" spans="1:10" ht="15.75" customHeight="1" x14ac:dyDescent="0.25">
      <c r="A476" s="11"/>
      <c r="B476" s="11"/>
      <c r="D476" s="11"/>
      <c r="E476" s="38"/>
      <c r="F476" s="38"/>
      <c r="G476" s="39"/>
      <c r="H476" s="39"/>
      <c r="I476" s="39"/>
      <c r="J476" s="39"/>
    </row>
    <row r="477" spans="1:10" ht="15.75" customHeight="1" x14ac:dyDescent="0.25">
      <c r="A477" s="11"/>
      <c r="B477" s="11"/>
      <c r="D477" s="11"/>
      <c r="E477" s="38"/>
      <c r="F477" s="38"/>
      <c r="G477" s="39"/>
      <c r="H477" s="39"/>
      <c r="I477" s="39"/>
      <c r="J477" s="39"/>
    </row>
    <row r="478" spans="1:10" ht="15.75" customHeight="1" x14ac:dyDescent="0.25">
      <c r="A478" s="11"/>
      <c r="B478" s="11"/>
      <c r="D478" s="11"/>
      <c r="E478" s="38"/>
      <c r="F478" s="38"/>
      <c r="G478" s="39"/>
      <c r="H478" s="39"/>
      <c r="I478" s="39"/>
      <c r="J478" s="39"/>
    </row>
    <row r="479" spans="1:10" ht="15.75" customHeight="1" x14ac:dyDescent="0.25">
      <c r="A479" s="11"/>
      <c r="B479" s="11"/>
      <c r="D479" s="11"/>
      <c r="E479" s="38"/>
      <c r="F479" s="38"/>
      <c r="G479" s="39"/>
      <c r="H479" s="39"/>
      <c r="I479" s="39"/>
      <c r="J479" s="39"/>
    </row>
    <row r="480" spans="1:10" ht="15.75" customHeight="1" x14ac:dyDescent="0.25">
      <c r="A480" s="11"/>
      <c r="B480" s="11"/>
      <c r="D480" s="11"/>
      <c r="E480" s="38"/>
      <c r="F480" s="38"/>
      <c r="G480" s="39"/>
      <c r="H480" s="39"/>
      <c r="I480" s="39"/>
      <c r="J480" s="39"/>
    </row>
    <row r="481" spans="1:10" ht="15.75" customHeight="1" x14ac:dyDescent="0.25">
      <c r="A481" s="11"/>
      <c r="B481" s="11"/>
      <c r="D481" s="11"/>
      <c r="E481" s="38"/>
      <c r="F481" s="38"/>
      <c r="G481" s="39"/>
      <c r="H481" s="39"/>
      <c r="I481" s="39"/>
      <c r="J481" s="39"/>
    </row>
    <row r="482" spans="1:10" ht="15.75" customHeight="1" x14ac:dyDescent="0.25">
      <c r="A482" s="11"/>
      <c r="B482" s="11"/>
      <c r="D482" s="11"/>
      <c r="E482" s="38"/>
      <c r="F482" s="38"/>
      <c r="G482" s="39"/>
      <c r="H482" s="39"/>
      <c r="I482" s="39"/>
      <c r="J482" s="39"/>
    </row>
    <row r="483" spans="1:10" ht="15.75" customHeight="1" x14ac:dyDescent="0.25">
      <c r="A483" s="11"/>
      <c r="B483" s="11"/>
      <c r="D483" s="11"/>
      <c r="E483" s="38"/>
      <c r="F483" s="38"/>
      <c r="G483" s="39"/>
      <c r="H483" s="39"/>
      <c r="I483" s="39"/>
      <c r="J483" s="39"/>
    </row>
    <row r="484" spans="1:10" ht="15.75" customHeight="1" x14ac:dyDescent="0.25">
      <c r="A484" s="11"/>
      <c r="B484" s="11"/>
      <c r="D484" s="11"/>
      <c r="E484" s="38"/>
      <c r="F484" s="38"/>
      <c r="G484" s="39"/>
      <c r="H484" s="39"/>
      <c r="I484" s="39"/>
      <c r="J484" s="39"/>
    </row>
    <row r="485" spans="1:10" ht="15.75" customHeight="1" x14ac:dyDescent="0.25">
      <c r="A485" s="11"/>
      <c r="B485" s="11"/>
      <c r="D485" s="11"/>
      <c r="E485" s="38"/>
      <c r="F485" s="38"/>
      <c r="G485" s="39"/>
      <c r="H485" s="39"/>
      <c r="I485" s="39"/>
      <c r="J485" s="39"/>
    </row>
    <row r="486" spans="1:10" ht="15.75" customHeight="1" x14ac:dyDescent="0.25">
      <c r="A486" s="11"/>
      <c r="B486" s="11"/>
      <c r="D486" s="11"/>
      <c r="E486" s="38"/>
      <c r="F486" s="38"/>
      <c r="G486" s="39"/>
      <c r="H486" s="39"/>
      <c r="I486" s="39"/>
      <c r="J486" s="39"/>
    </row>
    <row r="487" spans="1:10" ht="15.75" customHeight="1" x14ac:dyDescent="0.25">
      <c r="A487" s="11"/>
      <c r="B487" s="11"/>
      <c r="D487" s="11"/>
      <c r="E487" s="38"/>
      <c r="F487" s="38"/>
      <c r="G487" s="39"/>
      <c r="H487" s="39"/>
      <c r="I487" s="39"/>
      <c r="J487" s="39"/>
    </row>
    <row r="488" spans="1:10" ht="15.75" customHeight="1" x14ac:dyDescent="0.25">
      <c r="A488" s="11"/>
      <c r="B488" s="11"/>
      <c r="D488" s="11"/>
      <c r="E488" s="38"/>
      <c r="F488" s="38"/>
      <c r="G488" s="39"/>
      <c r="H488" s="39"/>
      <c r="I488" s="39"/>
      <c r="J488" s="39"/>
    </row>
    <row r="489" spans="1:10" ht="15.75" customHeight="1" x14ac:dyDescent="0.25">
      <c r="A489" s="11"/>
      <c r="B489" s="11"/>
      <c r="D489" s="11"/>
      <c r="E489" s="38"/>
      <c r="F489" s="38"/>
      <c r="G489" s="39"/>
      <c r="H489" s="39"/>
      <c r="I489" s="39"/>
      <c r="J489" s="39"/>
    </row>
    <row r="490" spans="1:10" ht="15.75" customHeight="1" x14ac:dyDescent="0.25">
      <c r="A490" s="11"/>
      <c r="B490" s="11"/>
      <c r="D490" s="11"/>
      <c r="E490" s="38"/>
      <c r="F490" s="38"/>
      <c r="G490" s="39"/>
      <c r="H490" s="39"/>
      <c r="I490" s="39"/>
      <c r="J490" s="39"/>
    </row>
    <row r="491" spans="1:10" ht="15.75" customHeight="1" x14ac:dyDescent="0.25">
      <c r="A491" s="11"/>
      <c r="B491" s="11"/>
      <c r="D491" s="11"/>
      <c r="E491" s="38"/>
      <c r="F491" s="38"/>
      <c r="G491" s="39"/>
      <c r="H491" s="39"/>
      <c r="I491" s="39"/>
      <c r="J491" s="39"/>
    </row>
    <row r="492" spans="1:10" ht="15.75" customHeight="1" x14ac:dyDescent="0.25">
      <c r="A492" s="11"/>
      <c r="B492" s="11"/>
      <c r="D492" s="11"/>
      <c r="E492" s="38"/>
      <c r="F492" s="38"/>
      <c r="G492" s="39"/>
      <c r="H492" s="39"/>
      <c r="I492" s="39"/>
      <c r="J492" s="39"/>
    </row>
    <row r="493" spans="1:10" ht="15.75" customHeight="1" x14ac:dyDescent="0.25">
      <c r="A493" s="11"/>
      <c r="B493" s="11"/>
      <c r="D493" s="11"/>
      <c r="E493" s="38"/>
      <c r="F493" s="38"/>
      <c r="G493" s="39"/>
      <c r="H493" s="39"/>
      <c r="I493" s="39"/>
      <c r="J493" s="39"/>
    </row>
    <row r="494" spans="1:10" ht="15.75" customHeight="1" x14ac:dyDescent="0.25">
      <c r="A494" s="11"/>
      <c r="B494" s="11"/>
      <c r="D494" s="11"/>
      <c r="E494" s="38"/>
      <c r="F494" s="38"/>
      <c r="G494" s="39"/>
      <c r="H494" s="39"/>
      <c r="I494" s="39"/>
      <c r="J494" s="39"/>
    </row>
    <row r="495" spans="1:10" ht="15.75" customHeight="1" x14ac:dyDescent="0.25">
      <c r="A495" s="11"/>
      <c r="B495" s="11"/>
      <c r="D495" s="11"/>
      <c r="E495" s="38"/>
      <c r="F495" s="38"/>
      <c r="G495" s="39"/>
      <c r="H495" s="39"/>
      <c r="I495" s="39"/>
      <c r="J495" s="39"/>
    </row>
    <row r="496" spans="1:10" ht="15.75" customHeight="1" x14ac:dyDescent="0.25">
      <c r="A496" s="11"/>
      <c r="B496" s="11"/>
      <c r="D496" s="11"/>
      <c r="E496" s="38"/>
      <c r="F496" s="38"/>
      <c r="G496" s="39"/>
      <c r="H496" s="39"/>
      <c r="I496" s="39"/>
      <c r="J496" s="39"/>
    </row>
    <row r="497" spans="1:10" ht="15.75" customHeight="1" x14ac:dyDescent="0.25">
      <c r="A497" s="11"/>
      <c r="B497" s="11"/>
      <c r="D497" s="11"/>
      <c r="E497" s="38"/>
      <c r="F497" s="38"/>
      <c r="G497" s="39"/>
      <c r="H497" s="39"/>
      <c r="I497" s="39"/>
      <c r="J497" s="39"/>
    </row>
    <row r="498" spans="1:10" ht="15.75" customHeight="1" x14ac:dyDescent="0.25">
      <c r="A498" s="11"/>
      <c r="B498" s="11"/>
      <c r="D498" s="11"/>
      <c r="E498" s="38"/>
      <c r="F498" s="38"/>
      <c r="G498" s="39"/>
      <c r="H498" s="39"/>
      <c r="I498" s="39"/>
      <c r="J498" s="39"/>
    </row>
    <row r="499" spans="1:10" ht="15.75" customHeight="1" x14ac:dyDescent="0.25">
      <c r="A499" s="11"/>
      <c r="B499" s="11"/>
      <c r="D499" s="11"/>
      <c r="E499" s="38"/>
      <c r="F499" s="38"/>
      <c r="G499" s="39"/>
      <c r="H499" s="39"/>
      <c r="I499" s="39"/>
      <c r="J499" s="39"/>
    </row>
    <row r="500" spans="1:10" ht="15.75" customHeight="1" x14ac:dyDescent="0.25">
      <c r="A500" s="11"/>
      <c r="B500" s="11"/>
      <c r="D500" s="11"/>
      <c r="E500" s="38"/>
      <c r="F500" s="38"/>
      <c r="G500" s="39"/>
      <c r="H500" s="39"/>
      <c r="I500" s="39"/>
      <c r="J500" s="39"/>
    </row>
    <row r="501" spans="1:10" ht="15.75" customHeight="1" x14ac:dyDescent="0.25">
      <c r="A501" s="11"/>
      <c r="B501" s="11"/>
      <c r="D501" s="11"/>
      <c r="E501" s="38"/>
      <c r="F501" s="38"/>
      <c r="G501" s="39"/>
      <c r="H501" s="39"/>
      <c r="I501" s="39"/>
      <c r="J501" s="39"/>
    </row>
    <row r="502" spans="1:10" ht="15.75" customHeight="1" x14ac:dyDescent="0.25">
      <c r="A502" s="11"/>
      <c r="B502" s="11"/>
      <c r="D502" s="11"/>
      <c r="E502" s="38"/>
      <c r="F502" s="38"/>
      <c r="G502" s="39"/>
      <c r="H502" s="39"/>
      <c r="I502" s="39"/>
      <c r="J502" s="39"/>
    </row>
    <row r="503" spans="1:10" ht="15.75" customHeight="1" x14ac:dyDescent="0.25">
      <c r="A503" s="11"/>
      <c r="B503" s="11"/>
      <c r="D503" s="11"/>
      <c r="E503" s="38"/>
      <c r="F503" s="38"/>
      <c r="G503" s="39"/>
      <c r="H503" s="39"/>
      <c r="I503" s="39"/>
      <c r="J503" s="39"/>
    </row>
    <row r="504" spans="1:10" ht="15.75" customHeight="1" x14ac:dyDescent="0.25">
      <c r="A504" s="11"/>
      <c r="B504" s="11"/>
      <c r="D504" s="11"/>
      <c r="E504" s="38"/>
      <c r="F504" s="38"/>
      <c r="G504" s="39"/>
      <c r="H504" s="39"/>
      <c r="I504" s="39"/>
      <c r="J504" s="39"/>
    </row>
    <row r="505" spans="1:10" ht="15.75" customHeight="1" x14ac:dyDescent="0.25">
      <c r="A505" s="11"/>
      <c r="B505" s="11"/>
      <c r="D505" s="11"/>
      <c r="E505" s="38"/>
      <c r="F505" s="38"/>
      <c r="G505" s="39"/>
      <c r="H505" s="39"/>
      <c r="I505" s="39"/>
      <c r="J505" s="39"/>
    </row>
    <row r="506" spans="1:10" ht="15.75" customHeight="1" x14ac:dyDescent="0.25">
      <c r="A506" s="11"/>
      <c r="B506" s="11"/>
      <c r="D506" s="11"/>
      <c r="E506" s="38"/>
      <c r="F506" s="38"/>
      <c r="G506" s="39"/>
      <c r="H506" s="39"/>
      <c r="I506" s="39"/>
      <c r="J506" s="39"/>
    </row>
    <row r="507" spans="1:10" ht="15.75" customHeight="1" x14ac:dyDescent="0.25">
      <c r="A507" s="11"/>
      <c r="B507" s="11"/>
      <c r="D507" s="11"/>
      <c r="E507" s="38"/>
      <c r="F507" s="38"/>
      <c r="G507" s="39"/>
      <c r="H507" s="39"/>
      <c r="I507" s="39"/>
      <c r="J507" s="39"/>
    </row>
    <row r="508" spans="1:10" ht="15.75" customHeight="1" x14ac:dyDescent="0.25">
      <c r="A508" s="11"/>
      <c r="B508" s="11"/>
      <c r="D508" s="11"/>
      <c r="E508" s="38"/>
      <c r="F508" s="38"/>
      <c r="G508" s="39"/>
      <c r="H508" s="39"/>
      <c r="I508" s="39"/>
      <c r="J508" s="39"/>
    </row>
    <row r="509" spans="1:10" ht="15.75" customHeight="1" x14ac:dyDescent="0.25">
      <c r="A509" s="11"/>
      <c r="B509" s="11"/>
      <c r="D509" s="11"/>
      <c r="E509" s="38"/>
      <c r="F509" s="38"/>
      <c r="G509" s="39"/>
      <c r="H509" s="39"/>
      <c r="I509" s="39"/>
      <c r="J509" s="39"/>
    </row>
    <row r="510" spans="1:10" ht="15.75" customHeight="1" x14ac:dyDescent="0.25">
      <c r="A510" s="11"/>
      <c r="B510" s="11"/>
      <c r="D510" s="11"/>
      <c r="E510" s="38"/>
      <c r="F510" s="38"/>
      <c r="G510" s="39"/>
      <c r="H510" s="39"/>
      <c r="I510" s="39"/>
      <c r="J510" s="39"/>
    </row>
    <row r="511" spans="1:10" ht="15.75" customHeight="1" x14ac:dyDescent="0.25">
      <c r="A511" s="11"/>
      <c r="B511" s="11"/>
      <c r="D511" s="11"/>
      <c r="E511" s="38"/>
      <c r="F511" s="38"/>
      <c r="G511" s="39"/>
      <c r="H511" s="39"/>
      <c r="I511" s="39"/>
      <c r="J511" s="39"/>
    </row>
    <row r="512" spans="1:10" ht="15.75" customHeight="1" x14ac:dyDescent="0.25">
      <c r="A512" s="11"/>
      <c r="B512" s="11"/>
      <c r="D512" s="11"/>
      <c r="E512" s="38"/>
      <c r="F512" s="38"/>
      <c r="G512" s="39"/>
      <c r="H512" s="39"/>
      <c r="I512" s="39"/>
      <c r="J512" s="39"/>
    </row>
    <row r="513" spans="1:10" ht="15.75" customHeight="1" x14ac:dyDescent="0.25">
      <c r="A513" s="11"/>
      <c r="B513" s="11"/>
      <c r="D513" s="11"/>
      <c r="E513" s="38"/>
      <c r="F513" s="38"/>
      <c r="G513" s="39"/>
      <c r="H513" s="39"/>
      <c r="I513" s="39"/>
      <c r="J513" s="39"/>
    </row>
    <row r="514" spans="1:10" ht="15.75" customHeight="1" x14ac:dyDescent="0.25">
      <c r="A514" s="11"/>
      <c r="B514" s="11"/>
      <c r="D514" s="11"/>
      <c r="E514" s="38"/>
      <c r="F514" s="38"/>
      <c r="G514" s="39"/>
      <c r="H514" s="39"/>
      <c r="I514" s="39"/>
      <c r="J514" s="39"/>
    </row>
    <row r="515" spans="1:10" ht="15.75" customHeight="1" x14ac:dyDescent="0.25">
      <c r="A515" s="11"/>
      <c r="B515" s="11"/>
      <c r="D515" s="11"/>
      <c r="E515" s="38"/>
      <c r="F515" s="38"/>
      <c r="G515" s="39"/>
      <c r="H515" s="39"/>
      <c r="I515" s="39"/>
      <c r="J515" s="39"/>
    </row>
    <row r="516" spans="1:10" ht="15.75" customHeight="1" x14ac:dyDescent="0.25">
      <c r="A516" s="11"/>
      <c r="B516" s="11"/>
      <c r="D516" s="11"/>
      <c r="E516" s="38"/>
      <c r="F516" s="38"/>
      <c r="G516" s="39"/>
      <c r="H516" s="39"/>
      <c r="I516" s="39"/>
      <c r="J516" s="39"/>
    </row>
    <row r="517" spans="1:10" ht="15.75" customHeight="1" x14ac:dyDescent="0.25">
      <c r="A517" s="11"/>
      <c r="B517" s="11"/>
      <c r="D517" s="11"/>
      <c r="E517" s="38"/>
      <c r="F517" s="38"/>
      <c r="G517" s="39"/>
      <c r="H517" s="39"/>
      <c r="I517" s="39"/>
      <c r="J517" s="39"/>
    </row>
    <row r="518" spans="1:10" ht="15.75" customHeight="1" x14ac:dyDescent="0.25">
      <c r="A518" s="11"/>
      <c r="B518" s="11"/>
      <c r="D518" s="11"/>
      <c r="E518" s="38"/>
      <c r="F518" s="38"/>
      <c r="G518" s="39"/>
      <c r="H518" s="39"/>
      <c r="I518" s="39"/>
      <c r="J518" s="39"/>
    </row>
    <row r="519" spans="1:10" ht="15.75" customHeight="1" x14ac:dyDescent="0.25">
      <c r="A519" s="11"/>
      <c r="B519" s="11"/>
      <c r="D519" s="11"/>
      <c r="E519" s="38"/>
      <c r="F519" s="38"/>
      <c r="G519" s="39"/>
      <c r="H519" s="39"/>
      <c r="I519" s="39"/>
      <c r="J519" s="39"/>
    </row>
    <row r="520" spans="1:10" ht="15.75" customHeight="1" x14ac:dyDescent="0.25">
      <c r="A520" s="11"/>
      <c r="B520" s="11"/>
      <c r="D520" s="11"/>
      <c r="E520" s="38"/>
      <c r="F520" s="38"/>
      <c r="G520" s="39"/>
      <c r="H520" s="39"/>
      <c r="I520" s="39"/>
      <c r="J520" s="39"/>
    </row>
    <row r="521" spans="1:10" ht="15.75" customHeight="1" x14ac:dyDescent="0.25">
      <c r="A521" s="11"/>
      <c r="B521" s="11"/>
      <c r="D521" s="11"/>
      <c r="E521" s="38"/>
      <c r="F521" s="38"/>
      <c r="G521" s="39"/>
      <c r="H521" s="39"/>
      <c r="I521" s="39"/>
      <c r="J521" s="39"/>
    </row>
    <row r="522" spans="1:10" ht="15.75" customHeight="1" x14ac:dyDescent="0.25">
      <c r="A522" s="11"/>
      <c r="B522" s="11"/>
      <c r="D522" s="11"/>
      <c r="E522" s="38"/>
      <c r="F522" s="38"/>
      <c r="G522" s="39"/>
      <c r="H522" s="39"/>
      <c r="I522" s="39"/>
      <c r="J522" s="39"/>
    </row>
    <row r="523" spans="1:10" ht="15.75" customHeight="1" x14ac:dyDescent="0.25">
      <c r="A523" s="11"/>
      <c r="B523" s="11"/>
      <c r="D523" s="11"/>
      <c r="E523" s="38"/>
      <c r="F523" s="38"/>
      <c r="G523" s="39"/>
      <c r="H523" s="39"/>
      <c r="I523" s="39"/>
      <c r="J523" s="39"/>
    </row>
    <row r="524" spans="1:10" ht="15.75" customHeight="1" x14ac:dyDescent="0.25">
      <c r="A524" s="11"/>
      <c r="B524" s="11"/>
      <c r="D524" s="11"/>
      <c r="E524" s="38"/>
      <c r="F524" s="38"/>
      <c r="G524" s="39"/>
      <c r="H524" s="39"/>
      <c r="I524" s="39"/>
      <c r="J524" s="39"/>
    </row>
    <row r="525" spans="1:10" ht="15.75" customHeight="1" x14ac:dyDescent="0.25">
      <c r="A525" s="11"/>
      <c r="B525" s="11"/>
      <c r="D525" s="11"/>
      <c r="E525" s="38"/>
      <c r="F525" s="38"/>
      <c r="G525" s="39"/>
      <c r="H525" s="39"/>
      <c r="I525" s="39"/>
      <c r="J525" s="39"/>
    </row>
    <row r="526" spans="1:10" ht="15.75" customHeight="1" x14ac:dyDescent="0.25">
      <c r="A526" s="11"/>
      <c r="B526" s="11"/>
      <c r="D526" s="11"/>
      <c r="E526" s="38"/>
      <c r="F526" s="38"/>
      <c r="G526" s="39"/>
      <c r="H526" s="39"/>
      <c r="I526" s="39"/>
      <c r="J526" s="39"/>
    </row>
    <row r="527" spans="1:10" ht="15.75" customHeight="1" x14ac:dyDescent="0.25">
      <c r="A527" s="11"/>
      <c r="B527" s="11"/>
      <c r="D527" s="11"/>
      <c r="E527" s="38"/>
      <c r="F527" s="38"/>
      <c r="G527" s="39"/>
      <c r="H527" s="39"/>
      <c r="I527" s="39"/>
      <c r="J527" s="39"/>
    </row>
    <row r="528" spans="1:10" ht="15.75" customHeight="1" x14ac:dyDescent="0.25">
      <c r="A528" s="11"/>
      <c r="B528" s="11"/>
      <c r="D528" s="11"/>
      <c r="E528" s="38"/>
      <c r="F528" s="38"/>
      <c r="G528" s="39"/>
      <c r="H528" s="39"/>
      <c r="I528" s="39"/>
      <c r="J528" s="39"/>
    </row>
    <row r="529" spans="1:10" ht="15.75" customHeight="1" x14ac:dyDescent="0.25">
      <c r="A529" s="11"/>
      <c r="B529" s="11"/>
      <c r="D529" s="11"/>
      <c r="E529" s="38"/>
      <c r="F529" s="38"/>
      <c r="G529" s="39"/>
      <c r="H529" s="39"/>
      <c r="I529" s="39"/>
      <c r="J529" s="39"/>
    </row>
    <row r="530" spans="1:10" ht="15.75" customHeight="1" x14ac:dyDescent="0.25">
      <c r="A530" s="11"/>
      <c r="B530" s="11"/>
      <c r="D530" s="11"/>
      <c r="E530" s="38"/>
      <c r="F530" s="38"/>
      <c r="G530" s="39"/>
      <c r="H530" s="39"/>
      <c r="I530" s="39"/>
      <c r="J530" s="39"/>
    </row>
    <row r="531" spans="1:10" ht="15.75" customHeight="1" x14ac:dyDescent="0.25">
      <c r="A531" s="11"/>
      <c r="B531" s="11"/>
      <c r="D531" s="11"/>
      <c r="E531" s="38"/>
      <c r="F531" s="38"/>
      <c r="G531" s="39"/>
      <c r="H531" s="39"/>
      <c r="I531" s="39"/>
      <c r="J531" s="39"/>
    </row>
    <row r="532" spans="1:10" ht="15.75" customHeight="1" x14ac:dyDescent="0.25">
      <c r="A532" s="11"/>
      <c r="B532" s="11"/>
      <c r="D532" s="11"/>
      <c r="E532" s="38"/>
      <c r="F532" s="38"/>
      <c r="G532" s="39"/>
      <c r="H532" s="39"/>
      <c r="I532" s="39"/>
      <c r="J532" s="39"/>
    </row>
    <row r="533" spans="1:10" ht="15.75" customHeight="1" x14ac:dyDescent="0.25">
      <c r="A533" s="11"/>
      <c r="B533" s="11"/>
      <c r="D533" s="11"/>
      <c r="E533" s="38"/>
      <c r="F533" s="38"/>
      <c r="G533" s="39"/>
      <c r="H533" s="39"/>
      <c r="I533" s="39"/>
      <c r="J533" s="39"/>
    </row>
    <row r="534" spans="1:10" ht="15.75" customHeight="1" x14ac:dyDescent="0.25">
      <c r="A534" s="11"/>
      <c r="B534" s="11"/>
      <c r="D534" s="11"/>
      <c r="E534" s="38"/>
      <c r="F534" s="38"/>
      <c r="G534" s="39"/>
      <c r="H534" s="39"/>
      <c r="I534" s="39"/>
      <c r="J534" s="39"/>
    </row>
    <row r="535" spans="1:10" ht="15.75" customHeight="1" x14ac:dyDescent="0.25">
      <c r="A535" s="11"/>
      <c r="B535" s="11"/>
      <c r="D535" s="11"/>
      <c r="E535" s="38"/>
      <c r="F535" s="38"/>
      <c r="G535" s="39"/>
      <c r="H535" s="39"/>
      <c r="I535" s="39"/>
      <c r="J535" s="39"/>
    </row>
    <row r="536" spans="1:10" ht="15.75" customHeight="1" x14ac:dyDescent="0.25">
      <c r="A536" s="11"/>
      <c r="B536" s="11"/>
      <c r="D536" s="11"/>
      <c r="E536" s="38"/>
      <c r="F536" s="38"/>
      <c r="G536" s="39"/>
      <c r="H536" s="39"/>
      <c r="I536" s="39"/>
      <c r="J536" s="39"/>
    </row>
    <row r="537" spans="1:10" ht="15.75" customHeight="1" x14ac:dyDescent="0.25">
      <c r="A537" s="11"/>
      <c r="B537" s="11"/>
      <c r="D537" s="11"/>
      <c r="E537" s="38"/>
      <c r="F537" s="38"/>
      <c r="G537" s="39"/>
      <c r="H537" s="39"/>
      <c r="I537" s="39"/>
      <c r="J537" s="39"/>
    </row>
    <row r="538" spans="1:10" ht="15.75" customHeight="1" x14ac:dyDescent="0.25">
      <c r="A538" s="11"/>
      <c r="B538" s="11"/>
      <c r="D538" s="11"/>
      <c r="E538" s="38"/>
      <c r="F538" s="38"/>
      <c r="G538" s="39"/>
      <c r="H538" s="39"/>
      <c r="I538" s="39"/>
      <c r="J538" s="39"/>
    </row>
    <row r="539" spans="1:10" ht="15.75" customHeight="1" x14ac:dyDescent="0.25">
      <c r="A539" s="11"/>
      <c r="B539" s="11"/>
      <c r="D539" s="11"/>
      <c r="E539" s="38"/>
      <c r="F539" s="38"/>
      <c r="G539" s="39"/>
      <c r="H539" s="39"/>
      <c r="I539" s="39"/>
      <c r="J539" s="39"/>
    </row>
    <row r="540" spans="1:10" ht="15.75" customHeight="1" x14ac:dyDescent="0.25">
      <c r="A540" s="11"/>
      <c r="B540" s="11"/>
      <c r="D540" s="11"/>
      <c r="E540" s="38"/>
      <c r="F540" s="38"/>
      <c r="G540" s="39"/>
      <c r="H540" s="39"/>
      <c r="I540" s="39"/>
      <c r="J540" s="39"/>
    </row>
    <row r="541" spans="1:10" ht="15.75" customHeight="1" x14ac:dyDescent="0.25">
      <c r="A541" s="11"/>
      <c r="B541" s="11"/>
      <c r="D541" s="11"/>
      <c r="E541" s="38"/>
      <c r="F541" s="38"/>
      <c r="G541" s="39"/>
      <c r="H541" s="39"/>
      <c r="I541" s="39"/>
      <c r="J541" s="39"/>
    </row>
    <row r="542" spans="1:10" ht="15.75" customHeight="1" x14ac:dyDescent="0.25">
      <c r="A542" s="11"/>
      <c r="B542" s="11"/>
      <c r="D542" s="11"/>
      <c r="E542" s="38"/>
      <c r="F542" s="38"/>
      <c r="G542" s="39"/>
      <c r="H542" s="39"/>
      <c r="I542" s="39"/>
      <c r="J542" s="39"/>
    </row>
    <row r="543" spans="1:10" ht="15.75" customHeight="1" x14ac:dyDescent="0.25">
      <c r="A543" s="11"/>
      <c r="B543" s="11"/>
      <c r="D543" s="11"/>
      <c r="E543" s="38"/>
      <c r="F543" s="38"/>
      <c r="G543" s="39"/>
      <c r="H543" s="39"/>
      <c r="I543" s="39"/>
      <c r="J543" s="39"/>
    </row>
    <row r="544" spans="1:10" ht="15.75" customHeight="1" x14ac:dyDescent="0.25">
      <c r="A544" s="11"/>
      <c r="B544" s="11"/>
      <c r="D544" s="11"/>
      <c r="E544" s="38"/>
      <c r="F544" s="38"/>
      <c r="G544" s="39"/>
      <c r="H544" s="39"/>
      <c r="I544" s="39"/>
      <c r="J544" s="39"/>
    </row>
    <row r="545" spans="1:10" ht="15.75" customHeight="1" x14ac:dyDescent="0.25">
      <c r="A545" s="11"/>
      <c r="B545" s="11"/>
      <c r="D545" s="11"/>
      <c r="E545" s="38"/>
      <c r="F545" s="38"/>
      <c r="G545" s="39"/>
      <c r="H545" s="39"/>
      <c r="I545" s="39"/>
      <c r="J545" s="39"/>
    </row>
    <row r="546" spans="1:10" ht="15.75" customHeight="1" x14ac:dyDescent="0.25">
      <c r="A546" s="11"/>
      <c r="B546" s="11"/>
      <c r="D546" s="11"/>
      <c r="E546" s="38"/>
      <c r="F546" s="38"/>
      <c r="G546" s="39"/>
      <c r="H546" s="39"/>
      <c r="I546" s="39"/>
      <c r="J546" s="39"/>
    </row>
    <row r="547" spans="1:10" ht="15.75" customHeight="1" x14ac:dyDescent="0.25">
      <c r="A547" s="11"/>
      <c r="B547" s="11"/>
      <c r="D547" s="11"/>
      <c r="E547" s="38"/>
      <c r="F547" s="38"/>
      <c r="G547" s="39"/>
      <c r="H547" s="39"/>
      <c r="I547" s="39"/>
      <c r="J547" s="39"/>
    </row>
    <row r="548" spans="1:10" ht="15.75" customHeight="1" x14ac:dyDescent="0.25">
      <c r="A548" s="11"/>
      <c r="B548" s="11"/>
      <c r="D548" s="11"/>
      <c r="E548" s="38"/>
      <c r="F548" s="38"/>
      <c r="G548" s="39"/>
      <c r="H548" s="39"/>
      <c r="I548" s="39"/>
      <c r="J548" s="39"/>
    </row>
    <row r="549" spans="1:10" ht="15.75" customHeight="1" x14ac:dyDescent="0.25">
      <c r="A549" s="11"/>
      <c r="B549" s="11"/>
      <c r="D549" s="11"/>
      <c r="E549" s="38"/>
      <c r="F549" s="38"/>
      <c r="G549" s="39"/>
      <c r="H549" s="39"/>
      <c r="I549" s="39"/>
      <c r="J549" s="39"/>
    </row>
    <row r="550" spans="1:10" ht="15.75" customHeight="1" x14ac:dyDescent="0.25">
      <c r="A550" s="11"/>
      <c r="B550" s="11"/>
      <c r="D550" s="11"/>
      <c r="E550" s="38"/>
      <c r="F550" s="38"/>
      <c r="G550" s="39"/>
      <c r="H550" s="39"/>
      <c r="I550" s="39"/>
      <c r="J550" s="39"/>
    </row>
    <row r="551" spans="1:10" ht="15.75" customHeight="1" x14ac:dyDescent="0.25">
      <c r="A551" s="11"/>
      <c r="B551" s="11"/>
      <c r="D551" s="11"/>
      <c r="E551" s="38"/>
      <c r="F551" s="38"/>
      <c r="G551" s="39"/>
      <c r="H551" s="39"/>
      <c r="I551" s="39"/>
      <c r="J551" s="39"/>
    </row>
    <row r="552" spans="1:10" ht="15.75" customHeight="1" x14ac:dyDescent="0.25">
      <c r="A552" s="11"/>
      <c r="B552" s="11"/>
      <c r="D552" s="11"/>
      <c r="E552" s="38"/>
      <c r="F552" s="38"/>
      <c r="G552" s="39"/>
      <c r="H552" s="39"/>
      <c r="I552" s="39"/>
      <c r="J552" s="39"/>
    </row>
    <row r="553" spans="1:10" ht="15.75" customHeight="1" x14ac:dyDescent="0.25">
      <c r="A553" s="11"/>
      <c r="B553" s="11"/>
      <c r="D553" s="11"/>
      <c r="E553" s="38"/>
      <c r="F553" s="38"/>
      <c r="G553" s="39"/>
      <c r="H553" s="39"/>
      <c r="I553" s="39"/>
      <c r="J553" s="39"/>
    </row>
    <row r="554" spans="1:10" ht="15.75" customHeight="1" x14ac:dyDescent="0.25">
      <c r="A554" s="11"/>
      <c r="B554" s="11"/>
      <c r="D554" s="11"/>
      <c r="E554" s="38"/>
      <c r="F554" s="38"/>
      <c r="G554" s="39"/>
      <c r="H554" s="39"/>
      <c r="I554" s="39"/>
      <c r="J554" s="39"/>
    </row>
    <row r="555" spans="1:10" ht="15.75" customHeight="1" x14ac:dyDescent="0.25">
      <c r="A555" s="11"/>
      <c r="B555" s="11"/>
      <c r="D555" s="11"/>
      <c r="E555" s="38"/>
      <c r="F555" s="38"/>
      <c r="G555" s="39"/>
      <c r="H555" s="39"/>
      <c r="I555" s="39"/>
      <c r="J555" s="39"/>
    </row>
    <row r="556" spans="1:10" ht="15.75" customHeight="1" x14ac:dyDescent="0.25">
      <c r="A556" s="11"/>
      <c r="B556" s="11"/>
      <c r="D556" s="11"/>
      <c r="E556" s="38"/>
      <c r="F556" s="38"/>
      <c r="G556" s="39"/>
      <c r="H556" s="39"/>
      <c r="I556" s="39"/>
      <c r="J556" s="39"/>
    </row>
    <row r="557" spans="1:10" ht="15.75" customHeight="1" x14ac:dyDescent="0.25">
      <c r="A557" s="11"/>
      <c r="B557" s="11"/>
      <c r="D557" s="11"/>
      <c r="E557" s="38"/>
      <c r="F557" s="38"/>
      <c r="G557" s="39"/>
      <c r="H557" s="39"/>
      <c r="I557" s="39"/>
      <c r="J557" s="39"/>
    </row>
    <row r="558" spans="1:10" ht="15.75" customHeight="1" x14ac:dyDescent="0.25">
      <c r="A558" s="11"/>
      <c r="B558" s="11"/>
      <c r="D558" s="11"/>
      <c r="E558" s="38"/>
      <c r="F558" s="38"/>
      <c r="G558" s="39"/>
      <c r="H558" s="39"/>
      <c r="I558" s="39"/>
      <c r="J558" s="39"/>
    </row>
    <row r="559" spans="1:10" ht="15.75" customHeight="1" x14ac:dyDescent="0.25">
      <c r="A559" s="11"/>
      <c r="B559" s="11"/>
      <c r="D559" s="11"/>
      <c r="E559" s="38"/>
      <c r="F559" s="38"/>
      <c r="G559" s="39"/>
      <c r="H559" s="39"/>
      <c r="I559" s="39"/>
      <c r="J559" s="39"/>
    </row>
    <row r="560" spans="1:10" ht="15.75" customHeight="1" x14ac:dyDescent="0.25">
      <c r="A560" s="11"/>
      <c r="B560" s="11"/>
      <c r="D560" s="11"/>
      <c r="E560" s="38"/>
      <c r="F560" s="38"/>
      <c r="G560" s="39"/>
      <c r="H560" s="39"/>
      <c r="I560" s="39"/>
      <c r="J560" s="39"/>
    </row>
    <row r="561" spans="1:10" ht="15.75" customHeight="1" x14ac:dyDescent="0.25">
      <c r="A561" s="11"/>
      <c r="B561" s="11"/>
      <c r="D561" s="11"/>
      <c r="E561" s="38"/>
      <c r="F561" s="38"/>
      <c r="G561" s="39"/>
      <c r="H561" s="39"/>
      <c r="I561" s="39"/>
      <c r="J561" s="39"/>
    </row>
    <row r="562" spans="1:10" ht="15.75" customHeight="1" x14ac:dyDescent="0.25">
      <c r="A562" s="11"/>
      <c r="B562" s="11"/>
      <c r="D562" s="11"/>
      <c r="E562" s="38"/>
      <c r="F562" s="38"/>
      <c r="G562" s="39"/>
      <c r="H562" s="39"/>
      <c r="I562" s="39"/>
      <c r="J562" s="39"/>
    </row>
    <row r="563" spans="1:10" ht="15.75" customHeight="1" x14ac:dyDescent="0.25">
      <c r="A563" s="11"/>
      <c r="B563" s="11"/>
      <c r="D563" s="11"/>
      <c r="E563" s="38"/>
      <c r="F563" s="38"/>
      <c r="G563" s="39"/>
      <c r="H563" s="39"/>
      <c r="I563" s="39"/>
      <c r="J563" s="39"/>
    </row>
    <row r="564" spans="1:10" ht="15.75" customHeight="1" x14ac:dyDescent="0.25">
      <c r="A564" s="11"/>
      <c r="B564" s="11"/>
      <c r="D564" s="11"/>
      <c r="E564" s="38"/>
      <c r="F564" s="38"/>
      <c r="G564" s="39"/>
      <c r="H564" s="39"/>
      <c r="I564" s="39"/>
      <c r="J564" s="39"/>
    </row>
    <row r="565" spans="1:10" ht="15.75" customHeight="1" x14ac:dyDescent="0.25">
      <c r="A565" s="11"/>
      <c r="B565" s="11"/>
      <c r="D565" s="11"/>
      <c r="E565" s="38"/>
      <c r="F565" s="38"/>
      <c r="G565" s="39"/>
      <c r="H565" s="39"/>
      <c r="I565" s="39"/>
      <c r="J565" s="39"/>
    </row>
    <row r="566" spans="1:10" ht="15.75" customHeight="1" x14ac:dyDescent="0.25">
      <c r="A566" s="11"/>
      <c r="B566" s="11"/>
      <c r="D566" s="11"/>
      <c r="E566" s="38"/>
      <c r="F566" s="38"/>
      <c r="G566" s="39"/>
      <c r="H566" s="39"/>
      <c r="I566" s="39"/>
      <c r="J566" s="39"/>
    </row>
    <row r="567" spans="1:10" ht="15.75" customHeight="1" x14ac:dyDescent="0.25">
      <c r="A567" s="11"/>
      <c r="B567" s="11"/>
      <c r="D567" s="11"/>
      <c r="E567" s="38"/>
      <c r="F567" s="38"/>
      <c r="G567" s="39"/>
      <c r="H567" s="39"/>
      <c r="I567" s="39"/>
      <c r="J567" s="39"/>
    </row>
    <row r="568" spans="1:10" ht="15.75" customHeight="1" x14ac:dyDescent="0.25">
      <c r="A568" s="11"/>
      <c r="B568" s="11"/>
      <c r="D568" s="11"/>
      <c r="E568" s="38"/>
      <c r="F568" s="38"/>
      <c r="G568" s="39"/>
      <c r="H568" s="39"/>
      <c r="I568" s="39"/>
      <c r="J568" s="39"/>
    </row>
    <row r="569" spans="1:10" ht="15.75" customHeight="1" x14ac:dyDescent="0.25">
      <c r="A569" s="11"/>
      <c r="B569" s="11"/>
      <c r="D569" s="11"/>
      <c r="E569" s="38"/>
      <c r="F569" s="38"/>
      <c r="G569" s="39"/>
      <c r="H569" s="39"/>
      <c r="I569" s="39"/>
      <c r="J569" s="39"/>
    </row>
    <row r="570" spans="1:10" ht="15.75" customHeight="1" x14ac:dyDescent="0.25">
      <c r="A570" s="11"/>
      <c r="B570" s="11"/>
      <c r="D570" s="11"/>
      <c r="E570" s="38"/>
      <c r="F570" s="38"/>
      <c r="G570" s="39"/>
      <c r="H570" s="39"/>
      <c r="I570" s="39"/>
      <c r="J570" s="39"/>
    </row>
    <row r="571" spans="1:10" ht="15.75" customHeight="1" x14ac:dyDescent="0.25">
      <c r="A571" s="11"/>
      <c r="B571" s="11"/>
      <c r="D571" s="11"/>
      <c r="E571" s="38"/>
      <c r="F571" s="38"/>
      <c r="G571" s="39"/>
      <c r="H571" s="39"/>
      <c r="I571" s="39"/>
      <c r="J571" s="39"/>
    </row>
    <row r="572" spans="1:10" ht="15.75" customHeight="1" x14ac:dyDescent="0.25">
      <c r="A572" s="11"/>
      <c r="B572" s="11"/>
      <c r="D572" s="11"/>
      <c r="E572" s="38"/>
      <c r="F572" s="38"/>
      <c r="G572" s="39"/>
      <c r="H572" s="39"/>
      <c r="I572" s="39"/>
      <c r="J572" s="39"/>
    </row>
    <row r="573" spans="1:10" ht="15.75" customHeight="1" x14ac:dyDescent="0.25">
      <c r="A573" s="11"/>
      <c r="B573" s="11"/>
      <c r="D573" s="11"/>
      <c r="E573" s="38"/>
      <c r="F573" s="38"/>
      <c r="G573" s="39"/>
      <c r="H573" s="39"/>
      <c r="I573" s="39"/>
      <c r="J573" s="39"/>
    </row>
    <row r="574" spans="1:10" ht="15.75" customHeight="1" x14ac:dyDescent="0.25">
      <c r="A574" s="11"/>
      <c r="B574" s="11"/>
      <c r="D574" s="11"/>
      <c r="E574" s="38"/>
      <c r="F574" s="38"/>
      <c r="G574" s="39"/>
      <c r="H574" s="39"/>
      <c r="I574" s="39"/>
      <c r="J574" s="39"/>
    </row>
    <row r="575" spans="1:10" ht="15.75" customHeight="1" x14ac:dyDescent="0.25">
      <c r="A575" s="11"/>
      <c r="B575" s="11"/>
      <c r="D575" s="11"/>
      <c r="E575" s="38"/>
      <c r="F575" s="38"/>
      <c r="G575" s="39"/>
      <c r="H575" s="39"/>
      <c r="I575" s="39"/>
      <c r="J575" s="39"/>
    </row>
    <row r="576" spans="1:10" ht="15.75" customHeight="1" x14ac:dyDescent="0.25">
      <c r="A576" s="11"/>
      <c r="B576" s="11"/>
      <c r="D576" s="11"/>
      <c r="E576" s="38"/>
      <c r="F576" s="38"/>
      <c r="G576" s="39"/>
      <c r="H576" s="39"/>
      <c r="I576" s="39"/>
      <c r="J576" s="39"/>
    </row>
    <row r="577" spans="1:10" ht="15.75" customHeight="1" x14ac:dyDescent="0.25">
      <c r="A577" s="11"/>
      <c r="B577" s="11"/>
      <c r="D577" s="11"/>
      <c r="E577" s="38"/>
      <c r="F577" s="38"/>
      <c r="G577" s="39"/>
      <c r="H577" s="39"/>
      <c r="I577" s="39"/>
      <c r="J577" s="39"/>
    </row>
    <row r="578" spans="1:10" ht="15.75" customHeight="1" x14ac:dyDescent="0.25">
      <c r="A578" s="11"/>
      <c r="B578" s="11"/>
      <c r="D578" s="11"/>
      <c r="E578" s="38"/>
      <c r="F578" s="38"/>
      <c r="G578" s="39"/>
      <c r="H578" s="39"/>
      <c r="I578" s="39"/>
      <c r="J578" s="39"/>
    </row>
    <row r="579" spans="1:10" ht="15.75" customHeight="1" x14ac:dyDescent="0.25">
      <c r="A579" s="11"/>
      <c r="B579" s="11"/>
      <c r="D579" s="11"/>
      <c r="E579" s="38"/>
      <c r="F579" s="38"/>
      <c r="G579" s="39"/>
      <c r="H579" s="39"/>
      <c r="I579" s="39"/>
      <c r="J579" s="39"/>
    </row>
    <row r="580" spans="1:10" ht="15.75" customHeight="1" x14ac:dyDescent="0.25">
      <c r="A580" s="11"/>
      <c r="B580" s="11"/>
      <c r="D580" s="11"/>
      <c r="E580" s="38"/>
      <c r="F580" s="38"/>
      <c r="G580" s="39"/>
      <c r="H580" s="39"/>
      <c r="I580" s="39"/>
      <c r="J580" s="39"/>
    </row>
    <row r="581" spans="1:10" ht="15.75" customHeight="1" x14ac:dyDescent="0.25">
      <c r="A581" s="11"/>
      <c r="B581" s="11"/>
      <c r="D581" s="11"/>
      <c r="E581" s="38"/>
      <c r="F581" s="38"/>
      <c r="G581" s="39"/>
      <c r="H581" s="39"/>
      <c r="I581" s="39"/>
      <c r="J581" s="39"/>
    </row>
    <row r="582" spans="1:10" ht="15.75" customHeight="1" x14ac:dyDescent="0.25">
      <c r="A582" s="11"/>
      <c r="B582" s="11"/>
      <c r="D582" s="11"/>
      <c r="E582" s="38"/>
      <c r="F582" s="38"/>
      <c r="G582" s="39"/>
      <c r="H582" s="39"/>
      <c r="I582" s="39"/>
      <c r="J582" s="39"/>
    </row>
    <row r="583" spans="1:10" ht="15.75" customHeight="1" x14ac:dyDescent="0.25">
      <c r="A583" s="11"/>
      <c r="B583" s="11"/>
      <c r="D583" s="11"/>
      <c r="E583" s="38"/>
      <c r="F583" s="38"/>
      <c r="G583" s="39"/>
      <c r="H583" s="39"/>
      <c r="I583" s="39"/>
      <c r="J583" s="39"/>
    </row>
    <row r="584" spans="1:10" ht="15.75" customHeight="1" x14ac:dyDescent="0.25">
      <c r="A584" s="11"/>
      <c r="B584" s="11"/>
      <c r="D584" s="11"/>
      <c r="E584" s="38"/>
      <c r="F584" s="38"/>
      <c r="G584" s="39"/>
      <c r="H584" s="39"/>
      <c r="I584" s="39"/>
      <c r="J584" s="39"/>
    </row>
    <row r="585" spans="1:10" ht="15.75" customHeight="1" x14ac:dyDescent="0.25">
      <c r="A585" s="11"/>
      <c r="B585" s="11"/>
      <c r="D585" s="11"/>
      <c r="E585" s="38"/>
      <c r="F585" s="38"/>
      <c r="G585" s="39"/>
      <c r="H585" s="39"/>
      <c r="I585" s="39"/>
      <c r="J585" s="39"/>
    </row>
    <row r="586" spans="1:10" ht="15.75" customHeight="1" x14ac:dyDescent="0.25">
      <c r="A586" s="11"/>
      <c r="B586" s="11"/>
      <c r="D586" s="11"/>
      <c r="E586" s="38"/>
      <c r="F586" s="38"/>
      <c r="G586" s="39"/>
      <c r="H586" s="39"/>
      <c r="I586" s="39"/>
      <c r="J586" s="39"/>
    </row>
    <row r="587" spans="1:10" ht="15.75" customHeight="1" x14ac:dyDescent="0.25">
      <c r="A587" s="11"/>
      <c r="B587" s="11"/>
      <c r="D587" s="11"/>
      <c r="E587" s="38"/>
      <c r="F587" s="38"/>
      <c r="G587" s="39"/>
      <c r="H587" s="39"/>
      <c r="I587" s="39"/>
      <c r="J587" s="39"/>
    </row>
    <row r="588" spans="1:10" ht="15.75" customHeight="1" x14ac:dyDescent="0.25">
      <c r="A588" s="11"/>
      <c r="B588" s="11"/>
      <c r="D588" s="11"/>
      <c r="E588" s="38"/>
      <c r="F588" s="38"/>
      <c r="G588" s="39"/>
      <c r="H588" s="39"/>
      <c r="I588" s="39"/>
      <c r="J588" s="39"/>
    </row>
    <row r="589" spans="1:10" ht="15.75" customHeight="1" x14ac:dyDescent="0.25">
      <c r="A589" s="11"/>
      <c r="B589" s="11"/>
      <c r="D589" s="11"/>
      <c r="E589" s="38"/>
      <c r="F589" s="38"/>
      <c r="G589" s="39"/>
      <c r="H589" s="39"/>
      <c r="I589" s="39"/>
      <c r="J589" s="39"/>
    </row>
    <row r="590" spans="1:10" ht="15.75" customHeight="1" x14ac:dyDescent="0.25">
      <c r="A590" s="11"/>
      <c r="B590" s="11"/>
      <c r="D590" s="11"/>
      <c r="E590" s="38"/>
      <c r="F590" s="38"/>
      <c r="G590" s="39"/>
      <c r="H590" s="39"/>
      <c r="I590" s="39"/>
      <c r="J590" s="39"/>
    </row>
    <row r="591" spans="1:10" ht="15.75" customHeight="1" x14ac:dyDescent="0.25">
      <c r="A591" s="11"/>
      <c r="B591" s="11"/>
      <c r="D591" s="11"/>
      <c r="E591" s="38"/>
      <c r="F591" s="38"/>
      <c r="G591" s="39"/>
      <c r="H591" s="39"/>
      <c r="I591" s="39"/>
      <c r="J591" s="39"/>
    </row>
    <row r="592" spans="1:10" ht="15.75" customHeight="1" x14ac:dyDescent="0.25">
      <c r="A592" s="11"/>
      <c r="B592" s="11"/>
      <c r="D592" s="11"/>
      <c r="E592" s="38"/>
      <c r="F592" s="38"/>
      <c r="G592" s="39"/>
      <c r="H592" s="39"/>
      <c r="I592" s="39"/>
      <c r="J592" s="39"/>
    </row>
    <row r="593" spans="1:10" ht="15.75" customHeight="1" x14ac:dyDescent="0.25">
      <c r="A593" s="11"/>
      <c r="B593" s="11"/>
      <c r="D593" s="11"/>
      <c r="E593" s="38"/>
      <c r="F593" s="38"/>
      <c r="G593" s="39"/>
      <c r="H593" s="39"/>
      <c r="I593" s="39"/>
      <c r="J593" s="39"/>
    </row>
    <row r="594" spans="1:10" ht="15.75" customHeight="1" x14ac:dyDescent="0.25">
      <c r="A594" s="11"/>
      <c r="B594" s="11"/>
      <c r="D594" s="11"/>
      <c r="E594" s="38"/>
      <c r="F594" s="38"/>
      <c r="G594" s="39"/>
      <c r="H594" s="39"/>
      <c r="I594" s="39"/>
      <c r="J594" s="39"/>
    </row>
    <row r="595" spans="1:10" ht="15.75" customHeight="1" x14ac:dyDescent="0.25">
      <c r="A595" s="11"/>
      <c r="B595" s="11"/>
      <c r="D595" s="11"/>
      <c r="E595" s="38"/>
      <c r="F595" s="38"/>
      <c r="G595" s="39"/>
      <c r="H595" s="39"/>
      <c r="I595" s="39"/>
      <c r="J595" s="39"/>
    </row>
    <row r="596" spans="1:10" ht="15.75" customHeight="1" x14ac:dyDescent="0.25">
      <c r="A596" s="11"/>
      <c r="B596" s="11"/>
      <c r="D596" s="11"/>
      <c r="E596" s="38"/>
      <c r="F596" s="38"/>
      <c r="G596" s="39"/>
      <c r="H596" s="39"/>
      <c r="I596" s="39"/>
      <c r="J596" s="39"/>
    </row>
    <row r="597" spans="1:10" ht="15.75" customHeight="1" x14ac:dyDescent="0.25">
      <c r="A597" s="11"/>
      <c r="B597" s="11"/>
      <c r="D597" s="11"/>
      <c r="E597" s="38"/>
      <c r="F597" s="38"/>
      <c r="G597" s="39"/>
      <c r="H597" s="39"/>
      <c r="I597" s="39"/>
      <c r="J597" s="39"/>
    </row>
    <row r="598" spans="1:10" ht="15.75" customHeight="1" x14ac:dyDescent="0.25">
      <c r="A598" s="11"/>
      <c r="B598" s="11"/>
      <c r="D598" s="11"/>
      <c r="E598" s="38"/>
      <c r="F598" s="38"/>
      <c r="G598" s="39"/>
      <c r="H598" s="39"/>
      <c r="I598" s="39"/>
      <c r="J598" s="39"/>
    </row>
    <row r="599" spans="1:10" ht="15.75" customHeight="1" x14ac:dyDescent="0.25">
      <c r="A599" s="11"/>
      <c r="B599" s="11"/>
      <c r="D599" s="11"/>
      <c r="E599" s="38"/>
      <c r="F599" s="38"/>
      <c r="G599" s="39"/>
      <c r="H599" s="39"/>
      <c r="I599" s="39"/>
      <c r="J599" s="39"/>
    </row>
    <row r="600" spans="1:10" ht="15.75" customHeight="1" x14ac:dyDescent="0.25">
      <c r="A600" s="11"/>
      <c r="B600" s="11"/>
      <c r="D600" s="11"/>
      <c r="E600" s="38"/>
      <c r="F600" s="38"/>
      <c r="G600" s="39"/>
      <c r="H600" s="39"/>
      <c r="I600" s="39"/>
      <c r="J600" s="39"/>
    </row>
    <row r="601" spans="1:10" ht="15.75" customHeight="1" x14ac:dyDescent="0.25">
      <c r="A601" s="11"/>
      <c r="B601" s="11"/>
      <c r="D601" s="11"/>
      <c r="E601" s="38"/>
      <c r="F601" s="38"/>
      <c r="G601" s="39"/>
      <c r="H601" s="39"/>
      <c r="I601" s="39"/>
      <c r="J601" s="39"/>
    </row>
    <row r="602" spans="1:10" ht="15.75" customHeight="1" x14ac:dyDescent="0.25">
      <c r="A602" s="11"/>
      <c r="B602" s="11"/>
      <c r="D602" s="11"/>
      <c r="E602" s="38"/>
      <c r="F602" s="38"/>
      <c r="G602" s="39"/>
      <c r="H602" s="39"/>
      <c r="I602" s="39"/>
      <c r="J602" s="39"/>
    </row>
    <row r="603" spans="1:10" ht="15.75" customHeight="1" x14ac:dyDescent="0.25">
      <c r="A603" s="11"/>
      <c r="B603" s="11"/>
      <c r="D603" s="11"/>
      <c r="E603" s="38"/>
      <c r="F603" s="38"/>
      <c r="G603" s="39"/>
      <c r="H603" s="39"/>
      <c r="I603" s="39"/>
      <c r="J603" s="39"/>
    </row>
    <row r="604" spans="1:10" ht="15.75" customHeight="1" x14ac:dyDescent="0.25">
      <c r="A604" s="11"/>
      <c r="B604" s="11"/>
      <c r="D604" s="11"/>
      <c r="E604" s="38"/>
      <c r="F604" s="38"/>
      <c r="G604" s="39"/>
      <c r="H604" s="39"/>
      <c r="I604" s="39"/>
      <c r="J604" s="39"/>
    </row>
    <row r="605" spans="1:10" ht="15.75" customHeight="1" x14ac:dyDescent="0.25">
      <c r="A605" s="11"/>
      <c r="B605" s="11"/>
      <c r="D605" s="11"/>
      <c r="E605" s="38"/>
      <c r="F605" s="38"/>
      <c r="G605" s="39"/>
      <c r="H605" s="39"/>
      <c r="I605" s="39"/>
      <c r="J605" s="39"/>
    </row>
    <row r="606" spans="1:10" ht="15.75" customHeight="1" x14ac:dyDescent="0.25">
      <c r="A606" s="11"/>
      <c r="B606" s="11"/>
      <c r="D606" s="11"/>
      <c r="E606" s="38"/>
      <c r="F606" s="38"/>
      <c r="G606" s="39"/>
      <c r="H606" s="39"/>
      <c r="I606" s="39"/>
      <c r="J606" s="39"/>
    </row>
    <row r="607" spans="1:10" ht="15.75" customHeight="1" x14ac:dyDescent="0.25">
      <c r="A607" s="11"/>
      <c r="B607" s="11"/>
      <c r="D607" s="11"/>
      <c r="E607" s="38"/>
      <c r="F607" s="38"/>
      <c r="G607" s="39"/>
      <c r="H607" s="39"/>
      <c r="I607" s="39"/>
      <c r="J607" s="39"/>
    </row>
    <row r="608" spans="1:10" ht="15.75" customHeight="1" x14ac:dyDescent="0.25">
      <c r="A608" s="11"/>
      <c r="B608" s="11"/>
      <c r="D608" s="11"/>
      <c r="E608" s="38"/>
      <c r="F608" s="38"/>
      <c r="G608" s="39"/>
      <c r="H608" s="39"/>
      <c r="I608" s="39"/>
      <c r="J608" s="39"/>
    </row>
    <row r="609" spans="1:10" ht="15.75" customHeight="1" x14ac:dyDescent="0.25">
      <c r="A609" s="11"/>
      <c r="B609" s="11"/>
      <c r="D609" s="11"/>
      <c r="E609" s="38"/>
      <c r="F609" s="38"/>
      <c r="G609" s="39"/>
      <c r="H609" s="39"/>
      <c r="I609" s="39"/>
      <c r="J609" s="39"/>
    </row>
    <row r="610" spans="1:10" ht="15.75" customHeight="1" x14ac:dyDescent="0.25">
      <c r="A610" s="11"/>
      <c r="B610" s="11"/>
      <c r="D610" s="11"/>
      <c r="E610" s="38"/>
      <c r="F610" s="38"/>
      <c r="G610" s="39"/>
      <c r="H610" s="39"/>
      <c r="I610" s="39"/>
      <c r="J610" s="39"/>
    </row>
    <row r="611" spans="1:10" ht="15.75" customHeight="1" x14ac:dyDescent="0.25">
      <c r="A611" s="11"/>
      <c r="B611" s="11"/>
      <c r="D611" s="11"/>
      <c r="E611" s="38"/>
      <c r="F611" s="38"/>
      <c r="G611" s="39"/>
      <c r="H611" s="39"/>
      <c r="I611" s="39"/>
      <c r="J611" s="39"/>
    </row>
    <row r="612" spans="1:10" ht="15.75" customHeight="1" x14ac:dyDescent="0.25">
      <c r="A612" s="11"/>
      <c r="B612" s="11"/>
      <c r="D612" s="11"/>
      <c r="E612" s="38"/>
      <c r="F612" s="38"/>
      <c r="G612" s="39"/>
      <c r="H612" s="39"/>
      <c r="I612" s="39"/>
      <c r="J612" s="39"/>
    </row>
    <row r="613" spans="1:10" ht="15.75" customHeight="1" x14ac:dyDescent="0.25">
      <c r="A613" s="11"/>
      <c r="B613" s="11"/>
      <c r="D613" s="11"/>
      <c r="E613" s="38"/>
      <c r="F613" s="38"/>
      <c r="G613" s="39"/>
      <c r="H613" s="39"/>
      <c r="I613" s="39"/>
      <c r="J613" s="39"/>
    </row>
    <row r="614" spans="1:10" ht="15.75" customHeight="1" x14ac:dyDescent="0.25">
      <c r="A614" s="11"/>
      <c r="B614" s="11"/>
      <c r="D614" s="11"/>
      <c r="E614" s="38"/>
      <c r="F614" s="38"/>
      <c r="G614" s="39"/>
      <c r="H614" s="39"/>
      <c r="I614" s="39"/>
      <c r="J614" s="39"/>
    </row>
    <row r="615" spans="1:10" ht="15.75" customHeight="1" x14ac:dyDescent="0.25">
      <c r="A615" s="11"/>
      <c r="B615" s="11"/>
      <c r="D615" s="11"/>
      <c r="E615" s="38"/>
      <c r="F615" s="38"/>
      <c r="G615" s="39"/>
      <c r="H615" s="39"/>
      <c r="I615" s="39"/>
      <c r="J615" s="39"/>
    </row>
    <row r="616" spans="1:10" ht="15.75" customHeight="1" x14ac:dyDescent="0.25">
      <c r="A616" s="11"/>
      <c r="B616" s="11"/>
      <c r="D616" s="11"/>
      <c r="E616" s="38"/>
      <c r="F616" s="38"/>
      <c r="G616" s="39"/>
      <c r="H616" s="39"/>
      <c r="I616" s="39"/>
      <c r="J616" s="39"/>
    </row>
    <row r="617" spans="1:10" ht="15.75" customHeight="1" x14ac:dyDescent="0.25">
      <c r="A617" s="11"/>
      <c r="B617" s="11"/>
      <c r="D617" s="11"/>
      <c r="E617" s="38"/>
      <c r="F617" s="38"/>
      <c r="G617" s="39"/>
      <c r="H617" s="39"/>
      <c r="I617" s="39"/>
      <c r="J617" s="39"/>
    </row>
    <row r="618" spans="1:10" ht="15.75" customHeight="1" x14ac:dyDescent="0.25">
      <c r="A618" s="11"/>
      <c r="B618" s="11"/>
      <c r="D618" s="11"/>
      <c r="E618" s="38"/>
      <c r="F618" s="38"/>
      <c r="G618" s="39"/>
      <c r="H618" s="39"/>
      <c r="I618" s="39"/>
      <c r="J618" s="39"/>
    </row>
    <row r="619" spans="1:10" ht="15.75" customHeight="1" x14ac:dyDescent="0.25">
      <c r="A619" s="11"/>
      <c r="B619" s="11"/>
      <c r="D619" s="11"/>
      <c r="E619" s="38"/>
      <c r="F619" s="38"/>
      <c r="G619" s="39"/>
      <c r="H619" s="39"/>
      <c r="I619" s="39"/>
      <c r="J619" s="39"/>
    </row>
    <row r="620" spans="1:10" ht="15.75" customHeight="1" x14ac:dyDescent="0.25">
      <c r="A620" s="11"/>
      <c r="B620" s="11"/>
      <c r="D620" s="11"/>
      <c r="E620" s="38"/>
      <c r="F620" s="38"/>
      <c r="G620" s="39"/>
      <c r="H620" s="39"/>
      <c r="I620" s="39"/>
      <c r="J620" s="39"/>
    </row>
    <row r="621" spans="1:10" ht="15.75" customHeight="1" x14ac:dyDescent="0.25">
      <c r="A621" s="11"/>
      <c r="B621" s="11"/>
      <c r="D621" s="11"/>
      <c r="E621" s="38"/>
      <c r="F621" s="38"/>
      <c r="G621" s="39"/>
      <c r="H621" s="39"/>
      <c r="I621" s="39"/>
      <c r="J621" s="39"/>
    </row>
    <row r="622" spans="1:10" ht="15.75" customHeight="1" x14ac:dyDescent="0.25">
      <c r="A622" s="11"/>
      <c r="B622" s="11"/>
      <c r="D622" s="11"/>
      <c r="E622" s="38"/>
      <c r="F622" s="38"/>
      <c r="G622" s="39"/>
      <c r="H622" s="39"/>
      <c r="I622" s="39"/>
      <c r="J622" s="39"/>
    </row>
    <row r="623" spans="1:10" ht="15.75" customHeight="1" x14ac:dyDescent="0.25">
      <c r="A623" s="11"/>
      <c r="B623" s="11"/>
      <c r="D623" s="11"/>
      <c r="E623" s="38"/>
      <c r="F623" s="38"/>
      <c r="G623" s="39"/>
      <c r="H623" s="39"/>
      <c r="I623" s="39"/>
      <c r="J623" s="39"/>
    </row>
    <row r="624" spans="1:10" ht="15.75" customHeight="1" x14ac:dyDescent="0.25">
      <c r="A624" s="11"/>
      <c r="B624" s="11"/>
      <c r="D624" s="11"/>
      <c r="E624" s="38"/>
      <c r="F624" s="38"/>
      <c r="G624" s="39"/>
      <c r="H624" s="39"/>
      <c r="I624" s="39"/>
      <c r="J624" s="39"/>
    </row>
    <row r="625" spans="1:10" ht="15.75" customHeight="1" x14ac:dyDescent="0.25">
      <c r="A625" s="11"/>
      <c r="B625" s="11"/>
      <c r="D625" s="11"/>
      <c r="E625" s="38"/>
      <c r="F625" s="38"/>
      <c r="G625" s="39"/>
      <c r="H625" s="39"/>
      <c r="I625" s="39"/>
      <c r="J625" s="39"/>
    </row>
    <row r="626" spans="1:10" ht="15.75" customHeight="1" x14ac:dyDescent="0.25">
      <c r="A626" s="11"/>
      <c r="B626" s="11"/>
      <c r="D626" s="11"/>
      <c r="E626" s="38"/>
      <c r="F626" s="38"/>
      <c r="G626" s="39"/>
      <c r="H626" s="39"/>
      <c r="I626" s="39"/>
      <c r="J626" s="39"/>
    </row>
    <row r="627" spans="1:10" ht="15.75" customHeight="1" x14ac:dyDescent="0.25">
      <c r="A627" s="11"/>
      <c r="B627" s="11"/>
      <c r="D627" s="11"/>
      <c r="E627" s="38"/>
      <c r="F627" s="38"/>
      <c r="G627" s="39"/>
      <c r="H627" s="39"/>
      <c r="I627" s="39"/>
      <c r="J627" s="39"/>
    </row>
    <row r="628" spans="1:10" ht="15.75" customHeight="1" x14ac:dyDescent="0.25">
      <c r="A628" s="11"/>
      <c r="B628" s="11"/>
      <c r="D628" s="11"/>
      <c r="E628" s="38"/>
      <c r="F628" s="38"/>
      <c r="G628" s="39"/>
      <c r="H628" s="39"/>
      <c r="I628" s="39"/>
      <c r="J628" s="39"/>
    </row>
    <row r="629" spans="1:10" ht="15.75" customHeight="1" x14ac:dyDescent="0.25">
      <c r="A629" s="11"/>
      <c r="B629" s="11"/>
      <c r="D629" s="11"/>
      <c r="E629" s="38"/>
      <c r="F629" s="38"/>
      <c r="G629" s="39"/>
      <c r="H629" s="39"/>
      <c r="I629" s="39"/>
      <c r="J629" s="39"/>
    </row>
    <row r="630" spans="1:10" ht="15.75" customHeight="1" x14ac:dyDescent="0.25">
      <c r="A630" s="11"/>
      <c r="B630" s="11"/>
      <c r="D630" s="11"/>
      <c r="E630" s="38"/>
      <c r="F630" s="38"/>
      <c r="G630" s="39"/>
      <c r="H630" s="39"/>
      <c r="I630" s="39"/>
      <c r="J630" s="39"/>
    </row>
    <row r="631" spans="1:10" ht="15.75" customHeight="1" x14ac:dyDescent="0.25">
      <c r="A631" s="11"/>
      <c r="B631" s="11"/>
      <c r="D631" s="11"/>
      <c r="E631" s="38"/>
      <c r="F631" s="38"/>
      <c r="G631" s="39"/>
      <c r="H631" s="39"/>
      <c r="I631" s="39"/>
      <c r="J631" s="39"/>
    </row>
    <row r="632" spans="1:10" ht="15.75" customHeight="1" x14ac:dyDescent="0.25">
      <c r="A632" s="11"/>
      <c r="B632" s="11"/>
      <c r="D632" s="11"/>
      <c r="E632" s="38"/>
      <c r="F632" s="38"/>
      <c r="G632" s="39"/>
      <c r="H632" s="39"/>
      <c r="I632" s="39"/>
      <c r="J632" s="39"/>
    </row>
    <row r="633" spans="1:10" ht="15.75" customHeight="1" x14ac:dyDescent="0.25">
      <c r="A633" s="11"/>
      <c r="B633" s="11"/>
      <c r="D633" s="11"/>
      <c r="E633" s="38"/>
      <c r="F633" s="38"/>
      <c r="G633" s="39"/>
      <c r="H633" s="39"/>
      <c r="I633" s="39"/>
      <c r="J633" s="39"/>
    </row>
    <row r="634" spans="1:10" ht="15.75" customHeight="1" x14ac:dyDescent="0.25">
      <c r="A634" s="11"/>
      <c r="B634" s="11"/>
      <c r="D634" s="11"/>
      <c r="E634" s="38"/>
      <c r="F634" s="38"/>
      <c r="G634" s="39"/>
      <c r="H634" s="39"/>
      <c r="I634" s="39"/>
      <c r="J634" s="39"/>
    </row>
    <row r="635" spans="1:10" ht="15.75" customHeight="1" x14ac:dyDescent="0.25">
      <c r="A635" s="11"/>
      <c r="B635" s="11"/>
      <c r="D635" s="11"/>
      <c r="E635" s="38"/>
      <c r="F635" s="38"/>
      <c r="G635" s="39"/>
      <c r="H635" s="39"/>
      <c r="I635" s="39"/>
      <c r="J635" s="39"/>
    </row>
    <row r="636" spans="1:10" ht="15.75" customHeight="1" x14ac:dyDescent="0.25">
      <c r="A636" s="11"/>
      <c r="B636" s="11"/>
      <c r="D636" s="11"/>
      <c r="E636" s="38"/>
      <c r="F636" s="38"/>
      <c r="G636" s="39"/>
      <c r="H636" s="39"/>
      <c r="I636" s="39"/>
      <c r="J636" s="39"/>
    </row>
    <row r="637" spans="1:10" ht="15.75" customHeight="1" x14ac:dyDescent="0.25">
      <c r="A637" s="11"/>
      <c r="B637" s="11"/>
      <c r="D637" s="11"/>
      <c r="E637" s="38"/>
      <c r="F637" s="38"/>
      <c r="G637" s="39"/>
      <c r="H637" s="39"/>
      <c r="I637" s="39"/>
      <c r="J637" s="39"/>
    </row>
    <row r="638" spans="1:10" ht="15.75" customHeight="1" x14ac:dyDescent="0.25">
      <c r="A638" s="11"/>
      <c r="B638" s="11"/>
      <c r="D638" s="11"/>
      <c r="E638" s="38"/>
      <c r="F638" s="38"/>
      <c r="G638" s="39"/>
      <c r="H638" s="39"/>
      <c r="I638" s="39"/>
      <c r="J638" s="39"/>
    </row>
    <row r="639" spans="1:10" ht="15.75" customHeight="1" x14ac:dyDescent="0.25">
      <c r="A639" s="11"/>
      <c r="B639" s="11"/>
      <c r="D639" s="11"/>
      <c r="E639" s="38"/>
      <c r="F639" s="38"/>
      <c r="G639" s="39"/>
      <c r="H639" s="39"/>
      <c r="I639" s="39"/>
      <c r="J639" s="39"/>
    </row>
    <row r="640" spans="1:10" ht="15.75" customHeight="1" x14ac:dyDescent="0.25">
      <c r="A640" s="11"/>
      <c r="B640" s="11"/>
      <c r="D640" s="11"/>
      <c r="E640" s="38"/>
      <c r="F640" s="38"/>
      <c r="G640" s="39"/>
      <c r="H640" s="39"/>
      <c r="I640" s="39"/>
      <c r="J640" s="39"/>
    </row>
    <row r="641" spans="1:10" ht="15.75" customHeight="1" x14ac:dyDescent="0.25">
      <c r="A641" s="11"/>
      <c r="B641" s="11"/>
      <c r="D641" s="11"/>
      <c r="E641" s="38"/>
      <c r="F641" s="38"/>
      <c r="G641" s="39"/>
      <c r="H641" s="39"/>
      <c r="I641" s="39"/>
      <c r="J641" s="39"/>
    </row>
    <row r="642" spans="1:10" ht="15.75" customHeight="1" x14ac:dyDescent="0.25">
      <c r="A642" s="11"/>
      <c r="B642" s="11"/>
      <c r="D642" s="11"/>
      <c r="E642" s="38"/>
      <c r="F642" s="38"/>
      <c r="G642" s="39"/>
      <c r="H642" s="39"/>
      <c r="I642" s="39"/>
      <c r="J642" s="39"/>
    </row>
    <row r="643" spans="1:10" ht="15.75" customHeight="1" x14ac:dyDescent="0.25">
      <c r="A643" s="11"/>
      <c r="B643" s="11"/>
      <c r="D643" s="11"/>
      <c r="E643" s="38"/>
      <c r="F643" s="38"/>
      <c r="G643" s="39"/>
      <c r="H643" s="39"/>
      <c r="I643" s="39"/>
      <c r="J643" s="39"/>
    </row>
    <row r="644" spans="1:10" ht="15.75" customHeight="1" x14ac:dyDescent="0.25">
      <c r="A644" s="11"/>
      <c r="B644" s="11"/>
      <c r="D644" s="11"/>
      <c r="E644" s="38"/>
      <c r="F644" s="38"/>
      <c r="G644" s="39"/>
      <c r="H644" s="39"/>
      <c r="I644" s="39"/>
      <c r="J644" s="39"/>
    </row>
    <row r="645" spans="1:10" ht="15.75" customHeight="1" x14ac:dyDescent="0.25">
      <c r="A645" s="11"/>
      <c r="B645" s="11"/>
      <c r="D645" s="11"/>
      <c r="E645" s="38"/>
      <c r="F645" s="38"/>
      <c r="G645" s="39"/>
      <c r="H645" s="39"/>
      <c r="I645" s="39"/>
      <c r="J645" s="39"/>
    </row>
    <row r="646" spans="1:10" ht="15.75" customHeight="1" x14ac:dyDescent="0.25">
      <c r="A646" s="11"/>
      <c r="B646" s="11"/>
      <c r="D646" s="11"/>
      <c r="E646" s="38"/>
      <c r="F646" s="38"/>
      <c r="G646" s="39"/>
      <c r="H646" s="39"/>
      <c r="I646" s="39"/>
      <c r="J646" s="39"/>
    </row>
    <row r="647" spans="1:10" ht="15.75" customHeight="1" x14ac:dyDescent="0.25">
      <c r="A647" s="11"/>
      <c r="B647" s="11"/>
      <c r="D647" s="11"/>
      <c r="E647" s="38"/>
      <c r="F647" s="38"/>
      <c r="G647" s="39"/>
      <c r="H647" s="39"/>
      <c r="I647" s="39"/>
      <c r="J647" s="39"/>
    </row>
    <row r="648" spans="1:10" ht="15.75" customHeight="1" x14ac:dyDescent="0.25">
      <c r="A648" s="11"/>
      <c r="B648" s="11"/>
      <c r="D648" s="11"/>
      <c r="E648" s="38"/>
      <c r="F648" s="38"/>
      <c r="G648" s="39"/>
      <c r="H648" s="39"/>
      <c r="I648" s="39"/>
      <c r="J648" s="39"/>
    </row>
    <row r="649" spans="1:10" ht="15.75" customHeight="1" x14ac:dyDescent="0.25">
      <c r="A649" s="11"/>
      <c r="B649" s="11"/>
      <c r="D649" s="11"/>
      <c r="E649" s="38"/>
      <c r="F649" s="38"/>
      <c r="G649" s="39"/>
      <c r="H649" s="39"/>
      <c r="I649" s="39"/>
      <c r="J649" s="39"/>
    </row>
    <row r="650" spans="1:10" ht="15.75" customHeight="1" x14ac:dyDescent="0.25">
      <c r="A650" s="11"/>
      <c r="B650" s="11"/>
      <c r="D650" s="11"/>
      <c r="E650" s="38"/>
      <c r="F650" s="38"/>
      <c r="G650" s="39"/>
      <c r="H650" s="39"/>
      <c r="I650" s="39"/>
      <c r="J650" s="39"/>
    </row>
    <row r="651" spans="1:10" ht="15.75" customHeight="1" x14ac:dyDescent="0.25">
      <c r="A651" s="11"/>
      <c r="B651" s="11"/>
      <c r="D651" s="11"/>
      <c r="E651" s="38"/>
      <c r="F651" s="38"/>
      <c r="G651" s="39"/>
      <c r="H651" s="39"/>
      <c r="I651" s="39"/>
      <c r="J651" s="39"/>
    </row>
    <row r="652" spans="1:10" ht="15.75" customHeight="1" x14ac:dyDescent="0.25">
      <c r="A652" s="11"/>
      <c r="B652" s="11"/>
      <c r="D652" s="11"/>
      <c r="E652" s="38"/>
      <c r="F652" s="38"/>
      <c r="G652" s="39"/>
      <c r="H652" s="39"/>
      <c r="I652" s="39"/>
      <c r="J652" s="39"/>
    </row>
    <row r="653" spans="1:10" ht="15.75" customHeight="1" x14ac:dyDescent="0.25">
      <c r="A653" s="11"/>
      <c r="B653" s="11"/>
      <c r="D653" s="11"/>
      <c r="E653" s="38"/>
      <c r="F653" s="38"/>
      <c r="G653" s="39"/>
      <c r="H653" s="39"/>
      <c r="I653" s="39"/>
      <c r="J653" s="39"/>
    </row>
    <row r="654" spans="1:10" ht="15.75" customHeight="1" x14ac:dyDescent="0.25">
      <c r="A654" s="11"/>
      <c r="B654" s="11"/>
      <c r="D654" s="11"/>
      <c r="E654" s="38"/>
      <c r="F654" s="38"/>
      <c r="G654" s="39"/>
      <c r="H654" s="39"/>
      <c r="I654" s="39"/>
      <c r="J654" s="39"/>
    </row>
    <row r="655" spans="1:10" ht="15.75" customHeight="1" x14ac:dyDescent="0.25">
      <c r="A655" s="11"/>
      <c r="B655" s="11"/>
      <c r="D655" s="11"/>
      <c r="E655" s="38"/>
      <c r="F655" s="38"/>
      <c r="G655" s="39"/>
      <c r="H655" s="39"/>
      <c r="I655" s="39"/>
      <c r="J655" s="39"/>
    </row>
    <row r="656" spans="1:10" ht="15.75" customHeight="1" x14ac:dyDescent="0.25">
      <c r="A656" s="11"/>
      <c r="B656" s="11"/>
      <c r="D656" s="11"/>
      <c r="E656" s="38"/>
      <c r="F656" s="38"/>
      <c r="G656" s="39"/>
      <c r="H656" s="39"/>
      <c r="I656" s="39"/>
      <c r="J656" s="39"/>
    </row>
    <row r="657" spans="1:10" ht="15.75" customHeight="1" x14ac:dyDescent="0.25">
      <c r="A657" s="11"/>
      <c r="B657" s="11"/>
      <c r="D657" s="11"/>
      <c r="E657" s="38"/>
      <c r="F657" s="38"/>
      <c r="G657" s="39"/>
      <c r="H657" s="39"/>
      <c r="I657" s="39"/>
      <c r="J657" s="39"/>
    </row>
    <row r="658" spans="1:10" ht="15.75" customHeight="1" x14ac:dyDescent="0.25">
      <c r="A658" s="11"/>
      <c r="B658" s="11"/>
      <c r="D658" s="11"/>
      <c r="E658" s="38"/>
      <c r="F658" s="38"/>
      <c r="G658" s="39"/>
      <c r="H658" s="39"/>
      <c r="I658" s="39"/>
      <c r="J658" s="39"/>
    </row>
    <row r="659" spans="1:10" ht="15.75" customHeight="1" x14ac:dyDescent="0.25">
      <c r="A659" s="11"/>
      <c r="B659" s="11"/>
      <c r="D659" s="11"/>
      <c r="E659" s="38"/>
      <c r="F659" s="38"/>
      <c r="G659" s="39"/>
      <c r="H659" s="39"/>
      <c r="I659" s="39"/>
      <c r="J659" s="39"/>
    </row>
    <row r="660" spans="1:10" ht="15.75" customHeight="1" x14ac:dyDescent="0.25">
      <c r="A660" s="11"/>
      <c r="B660" s="11"/>
      <c r="D660" s="11"/>
      <c r="E660" s="38"/>
      <c r="F660" s="38"/>
      <c r="G660" s="39"/>
      <c r="H660" s="39"/>
      <c r="I660" s="39"/>
      <c r="J660" s="39"/>
    </row>
    <row r="661" spans="1:10" ht="15.75" customHeight="1" x14ac:dyDescent="0.25">
      <c r="A661" s="11"/>
      <c r="B661" s="11"/>
      <c r="D661" s="11"/>
      <c r="E661" s="38"/>
      <c r="F661" s="38"/>
      <c r="G661" s="39"/>
      <c r="H661" s="39"/>
      <c r="I661" s="39"/>
      <c r="J661" s="39"/>
    </row>
    <row r="662" spans="1:10" ht="15.75" customHeight="1" x14ac:dyDescent="0.25">
      <c r="A662" s="11"/>
      <c r="B662" s="11"/>
      <c r="D662" s="11"/>
      <c r="E662" s="38"/>
      <c r="F662" s="38"/>
      <c r="G662" s="39"/>
      <c r="H662" s="39"/>
      <c r="I662" s="39"/>
      <c r="J662" s="39"/>
    </row>
    <row r="663" spans="1:10" ht="15.75" customHeight="1" x14ac:dyDescent="0.25">
      <c r="A663" s="11"/>
      <c r="B663" s="11"/>
      <c r="D663" s="11"/>
      <c r="E663" s="38"/>
      <c r="F663" s="38"/>
      <c r="G663" s="39"/>
      <c r="H663" s="39"/>
      <c r="I663" s="39"/>
      <c r="J663" s="39"/>
    </row>
    <row r="664" spans="1:10" ht="15.75" customHeight="1" x14ac:dyDescent="0.25">
      <c r="A664" s="11"/>
      <c r="B664" s="11"/>
      <c r="D664" s="11"/>
      <c r="E664" s="38"/>
      <c r="F664" s="38"/>
      <c r="G664" s="39"/>
      <c r="H664" s="39"/>
      <c r="I664" s="39"/>
      <c r="J664" s="39"/>
    </row>
    <row r="665" spans="1:10" ht="15.75" customHeight="1" x14ac:dyDescent="0.25">
      <c r="A665" s="11"/>
      <c r="B665" s="11"/>
      <c r="D665" s="11"/>
      <c r="E665" s="38"/>
      <c r="F665" s="38"/>
      <c r="G665" s="39"/>
      <c r="H665" s="39"/>
      <c r="I665" s="39"/>
      <c r="J665" s="39"/>
    </row>
    <row r="666" spans="1:10" ht="15.75" customHeight="1" x14ac:dyDescent="0.25">
      <c r="A666" s="11"/>
      <c r="B666" s="11"/>
      <c r="D666" s="11"/>
      <c r="E666" s="38"/>
      <c r="F666" s="38"/>
      <c r="G666" s="39"/>
      <c r="H666" s="39"/>
      <c r="I666" s="39"/>
      <c r="J666" s="39"/>
    </row>
    <row r="667" spans="1:10" ht="15.75" customHeight="1" x14ac:dyDescent="0.25">
      <c r="A667" s="11"/>
      <c r="B667" s="11"/>
      <c r="D667" s="11"/>
      <c r="E667" s="38"/>
      <c r="F667" s="38"/>
      <c r="G667" s="39"/>
      <c r="H667" s="39"/>
      <c r="I667" s="39"/>
      <c r="J667" s="39"/>
    </row>
    <row r="668" spans="1:10" ht="15.75" customHeight="1" x14ac:dyDescent="0.25">
      <c r="A668" s="11"/>
      <c r="B668" s="11"/>
      <c r="D668" s="11"/>
      <c r="E668" s="38"/>
      <c r="F668" s="38"/>
      <c r="G668" s="39"/>
      <c r="H668" s="39"/>
      <c r="I668" s="39"/>
      <c r="J668" s="39"/>
    </row>
    <row r="669" spans="1:10" ht="15.75" customHeight="1" x14ac:dyDescent="0.25">
      <c r="A669" s="11"/>
      <c r="B669" s="11"/>
      <c r="D669" s="11"/>
      <c r="E669" s="38"/>
      <c r="F669" s="38"/>
      <c r="G669" s="39"/>
      <c r="H669" s="39"/>
      <c r="I669" s="39"/>
      <c r="J669" s="39"/>
    </row>
    <row r="670" spans="1:10" ht="15.75" customHeight="1" x14ac:dyDescent="0.25">
      <c r="A670" s="11"/>
      <c r="B670" s="11"/>
      <c r="D670" s="11"/>
      <c r="E670" s="38"/>
      <c r="F670" s="38"/>
      <c r="G670" s="39"/>
      <c r="H670" s="39"/>
      <c r="I670" s="39"/>
      <c r="J670" s="39"/>
    </row>
    <row r="671" spans="1:10" ht="15.75" customHeight="1" x14ac:dyDescent="0.25">
      <c r="A671" s="11"/>
      <c r="B671" s="11"/>
      <c r="D671" s="11"/>
      <c r="E671" s="38"/>
      <c r="F671" s="38"/>
      <c r="G671" s="39"/>
      <c r="H671" s="39"/>
      <c r="I671" s="39"/>
      <c r="J671" s="39"/>
    </row>
    <row r="672" spans="1:10" ht="15.75" customHeight="1" x14ac:dyDescent="0.25">
      <c r="A672" s="11"/>
      <c r="B672" s="11"/>
      <c r="D672" s="11"/>
      <c r="E672" s="38"/>
      <c r="F672" s="38"/>
      <c r="G672" s="39"/>
      <c r="H672" s="39"/>
      <c r="I672" s="39"/>
      <c r="J672" s="39"/>
    </row>
    <row r="673" spans="1:10" ht="15.75" customHeight="1" x14ac:dyDescent="0.25">
      <c r="A673" s="11"/>
      <c r="B673" s="11"/>
      <c r="D673" s="11"/>
      <c r="E673" s="38"/>
      <c r="F673" s="38"/>
      <c r="G673" s="39"/>
      <c r="H673" s="39"/>
      <c r="I673" s="39"/>
      <c r="J673" s="39"/>
    </row>
    <row r="674" spans="1:10" ht="15.75" customHeight="1" x14ac:dyDescent="0.25">
      <c r="A674" s="11"/>
      <c r="B674" s="11"/>
      <c r="D674" s="11"/>
      <c r="E674" s="38"/>
      <c r="F674" s="38"/>
      <c r="G674" s="39"/>
      <c r="H674" s="39"/>
      <c r="I674" s="39"/>
      <c r="J674" s="39"/>
    </row>
    <row r="675" spans="1:10" ht="15.75" customHeight="1" x14ac:dyDescent="0.25">
      <c r="A675" s="11"/>
      <c r="B675" s="11"/>
      <c r="D675" s="11"/>
      <c r="E675" s="38"/>
      <c r="F675" s="38"/>
      <c r="G675" s="39"/>
      <c r="H675" s="39"/>
      <c r="I675" s="39"/>
      <c r="J675" s="39"/>
    </row>
    <row r="676" spans="1:10" ht="15.75" customHeight="1" x14ac:dyDescent="0.25">
      <c r="A676" s="11"/>
      <c r="B676" s="11"/>
      <c r="D676" s="11"/>
      <c r="E676" s="38"/>
      <c r="F676" s="38"/>
      <c r="G676" s="39"/>
      <c r="H676" s="39"/>
      <c r="I676" s="39"/>
      <c r="J676" s="39"/>
    </row>
    <row r="677" spans="1:10" ht="15.75" customHeight="1" x14ac:dyDescent="0.25">
      <c r="A677" s="11"/>
      <c r="B677" s="11"/>
      <c r="D677" s="11"/>
      <c r="E677" s="38"/>
      <c r="F677" s="38"/>
      <c r="G677" s="39"/>
      <c r="H677" s="39"/>
      <c r="I677" s="39"/>
      <c r="J677" s="39"/>
    </row>
    <row r="678" spans="1:10" ht="15.75" customHeight="1" x14ac:dyDescent="0.25">
      <c r="A678" s="11"/>
      <c r="B678" s="11"/>
      <c r="D678" s="11"/>
      <c r="E678" s="38"/>
      <c r="F678" s="38"/>
      <c r="G678" s="39"/>
      <c r="H678" s="39"/>
      <c r="I678" s="39"/>
      <c r="J678" s="39"/>
    </row>
    <row r="679" spans="1:10" ht="15.75" customHeight="1" x14ac:dyDescent="0.25">
      <c r="A679" s="11"/>
      <c r="B679" s="11"/>
      <c r="D679" s="11"/>
      <c r="E679" s="38"/>
      <c r="F679" s="38"/>
      <c r="G679" s="39"/>
      <c r="H679" s="39"/>
      <c r="I679" s="39"/>
      <c r="J679" s="39"/>
    </row>
    <row r="680" spans="1:10" ht="15.75" customHeight="1" x14ac:dyDescent="0.25">
      <c r="A680" s="11"/>
      <c r="B680" s="11"/>
      <c r="D680" s="11"/>
      <c r="E680" s="38"/>
      <c r="F680" s="38"/>
      <c r="G680" s="39"/>
      <c r="H680" s="39"/>
      <c r="I680" s="39"/>
      <c r="J680" s="39"/>
    </row>
    <row r="681" spans="1:10" ht="15.75" customHeight="1" x14ac:dyDescent="0.25">
      <c r="A681" s="11"/>
      <c r="B681" s="11"/>
      <c r="D681" s="11"/>
      <c r="E681" s="38"/>
      <c r="F681" s="38"/>
      <c r="G681" s="39"/>
      <c r="H681" s="39"/>
      <c r="I681" s="39"/>
      <c r="J681" s="39"/>
    </row>
    <row r="682" spans="1:10" ht="15.75" customHeight="1" x14ac:dyDescent="0.25">
      <c r="A682" s="11"/>
      <c r="B682" s="11"/>
      <c r="D682" s="11"/>
      <c r="E682" s="38"/>
      <c r="F682" s="38"/>
      <c r="G682" s="39"/>
      <c r="H682" s="39"/>
      <c r="I682" s="39"/>
      <c r="J682" s="39"/>
    </row>
    <row r="683" spans="1:10" ht="15.75" customHeight="1" x14ac:dyDescent="0.25">
      <c r="A683" s="11"/>
      <c r="B683" s="11"/>
      <c r="D683" s="11"/>
      <c r="E683" s="38"/>
      <c r="F683" s="38"/>
      <c r="G683" s="39"/>
      <c r="H683" s="39"/>
      <c r="I683" s="39"/>
      <c r="J683" s="39"/>
    </row>
    <row r="684" spans="1:10" ht="15.75" customHeight="1" x14ac:dyDescent="0.25">
      <c r="A684" s="11"/>
      <c r="B684" s="11"/>
      <c r="D684" s="11"/>
      <c r="E684" s="38"/>
      <c r="F684" s="38"/>
      <c r="G684" s="39"/>
      <c r="H684" s="39"/>
      <c r="I684" s="39"/>
      <c r="J684" s="39"/>
    </row>
    <row r="685" spans="1:10" ht="15.75" customHeight="1" x14ac:dyDescent="0.25">
      <c r="A685" s="11"/>
      <c r="B685" s="11"/>
      <c r="D685" s="11"/>
      <c r="E685" s="38"/>
      <c r="F685" s="38"/>
      <c r="G685" s="39"/>
      <c r="H685" s="39"/>
      <c r="I685" s="39"/>
      <c r="J685" s="39"/>
    </row>
    <row r="686" spans="1:10" ht="15.75" customHeight="1" x14ac:dyDescent="0.25">
      <c r="A686" s="11"/>
      <c r="B686" s="11"/>
      <c r="D686" s="11"/>
      <c r="E686" s="38"/>
      <c r="F686" s="38"/>
      <c r="G686" s="39"/>
      <c r="H686" s="39"/>
      <c r="I686" s="39"/>
      <c r="J686" s="39"/>
    </row>
    <row r="687" spans="1:10" ht="15.75" customHeight="1" x14ac:dyDescent="0.25">
      <c r="A687" s="11"/>
      <c r="B687" s="11"/>
      <c r="D687" s="11"/>
      <c r="E687" s="38"/>
      <c r="F687" s="38"/>
      <c r="G687" s="39"/>
      <c r="H687" s="39"/>
      <c r="I687" s="39"/>
      <c r="J687" s="39"/>
    </row>
    <row r="688" spans="1:10" ht="15.75" customHeight="1" x14ac:dyDescent="0.25">
      <c r="A688" s="11"/>
      <c r="B688" s="11"/>
      <c r="D688" s="11"/>
      <c r="E688" s="38"/>
      <c r="F688" s="38"/>
      <c r="G688" s="39"/>
      <c r="H688" s="39"/>
      <c r="I688" s="39"/>
      <c r="J688" s="39"/>
    </row>
    <row r="689" spans="1:10" ht="15.75" customHeight="1" x14ac:dyDescent="0.25">
      <c r="A689" s="11"/>
      <c r="B689" s="11"/>
      <c r="D689" s="11"/>
      <c r="E689" s="38"/>
      <c r="F689" s="38"/>
      <c r="G689" s="39"/>
      <c r="H689" s="39"/>
      <c r="I689" s="39"/>
      <c r="J689" s="39"/>
    </row>
    <row r="690" spans="1:10" ht="15.75" customHeight="1" x14ac:dyDescent="0.25">
      <c r="A690" s="11"/>
      <c r="B690" s="11"/>
      <c r="D690" s="11"/>
      <c r="E690" s="38"/>
      <c r="F690" s="38"/>
      <c r="G690" s="39"/>
      <c r="H690" s="39"/>
      <c r="I690" s="39"/>
      <c r="J690" s="39"/>
    </row>
    <row r="691" spans="1:10" ht="15.75" customHeight="1" x14ac:dyDescent="0.25">
      <c r="A691" s="11"/>
      <c r="B691" s="11"/>
      <c r="D691" s="11"/>
      <c r="E691" s="38"/>
      <c r="F691" s="38"/>
      <c r="G691" s="39"/>
      <c r="H691" s="39"/>
      <c r="I691" s="39"/>
      <c r="J691" s="39"/>
    </row>
    <row r="692" spans="1:10" ht="15.75" customHeight="1" x14ac:dyDescent="0.25">
      <c r="A692" s="11"/>
      <c r="B692" s="11"/>
      <c r="D692" s="11"/>
      <c r="E692" s="38"/>
      <c r="F692" s="38"/>
      <c r="G692" s="39"/>
      <c r="H692" s="39"/>
      <c r="I692" s="39"/>
      <c r="J692" s="39"/>
    </row>
    <row r="693" spans="1:10" ht="15.75" customHeight="1" x14ac:dyDescent="0.25">
      <c r="A693" s="11"/>
      <c r="B693" s="11"/>
      <c r="D693" s="11"/>
      <c r="E693" s="38"/>
      <c r="F693" s="38"/>
      <c r="G693" s="39"/>
      <c r="H693" s="39"/>
      <c r="I693" s="39"/>
      <c r="J693" s="39"/>
    </row>
    <row r="694" spans="1:10" ht="15.75" customHeight="1" x14ac:dyDescent="0.25">
      <c r="A694" s="11"/>
      <c r="B694" s="11"/>
      <c r="D694" s="11"/>
      <c r="E694" s="38"/>
      <c r="F694" s="38"/>
      <c r="G694" s="39"/>
      <c r="H694" s="39"/>
      <c r="I694" s="39"/>
      <c r="J694" s="39"/>
    </row>
    <row r="695" spans="1:10" ht="15.75" customHeight="1" x14ac:dyDescent="0.25">
      <c r="A695" s="11"/>
      <c r="B695" s="11"/>
      <c r="D695" s="11"/>
      <c r="E695" s="38"/>
      <c r="F695" s="38"/>
      <c r="G695" s="39"/>
      <c r="H695" s="39"/>
      <c r="I695" s="39"/>
      <c r="J695" s="39"/>
    </row>
    <row r="696" spans="1:10" ht="15.75" customHeight="1" x14ac:dyDescent="0.25">
      <c r="A696" s="11"/>
      <c r="B696" s="11"/>
      <c r="D696" s="11"/>
      <c r="E696" s="38"/>
      <c r="F696" s="38"/>
      <c r="G696" s="39"/>
      <c r="H696" s="39"/>
      <c r="I696" s="39"/>
      <c r="J696" s="39"/>
    </row>
    <row r="697" spans="1:10" ht="15.75" customHeight="1" x14ac:dyDescent="0.25">
      <c r="A697" s="11"/>
      <c r="B697" s="11"/>
      <c r="D697" s="11"/>
      <c r="E697" s="38"/>
      <c r="F697" s="38"/>
      <c r="G697" s="39"/>
      <c r="H697" s="39"/>
      <c r="I697" s="39"/>
      <c r="J697" s="39"/>
    </row>
    <row r="698" spans="1:10" ht="15.75" customHeight="1" x14ac:dyDescent="0.25">
      <c r="A698" s="11"/>
      <c r="B698" s="11"/>
      <c r="D698" s="11"/>
      <c r="E698" s="38"/>
      <c r="F698" s="38"/>
      <c r="G698" s="39"/>
      <c r="H698" s="39"/>
      <c r="I698" s="39"/>
      <c r="J698" s="39"/>
    </row>
    <row r="699" spans="1:10" ht="15.75" customHeight="1" x14ac:dyDescent="0.25">
      <c r="A699" s="11"/>
      <c r="B699" s="11"/>
      <c r="D699" s="11"/>
      <c r="E699" s="38"/>
      <c r="F699" s="38"/>
      <c r="G699" s="39"/>
      <c r="H699" s="39"/>
      <c r="I699" s="39"/>
      <c r="J699" s="39"/>
    </row>
    <row r="700" spans="1:10" ht="15.75" customHeight="1" x14ac:dyDescent="0.25">
      <c r="A700" s="11"/>
      <c r="B700" s="11"/>
      <c r="D700" s="11"/>
      <c r="E700" s="38"/>
      <c r="F700" s="38"/>
      <c r="G700" s="39"/>
      <c r="H700" s="39"/>
      <c r="I700" s="39"/>
      <c r="J700" s="39"/>
    </row>
    <row r="701" spans="1:10" ht="15.75" customHeight="1" x14ac:dyDescent="0.25">
      <c r="A701" s="11"/>
      <c r="B701" s="11"/>
      <c r="D701" s="11"/>
      <c r="E701" s="38"/>
      <c r="F701" s="38"/>
      <c r="G701" s="39"/>
      <c r="H701" s="39"/>
      <c r="I701" s="39"/>
      <c r="J701" s="39"/>
    </row>
    <row r="702" spans="1:10" ht="15.75" customHeight="1" x14ac:dyDescent="0.25">
      <c r="A702" s="11"/>
      <c r="B702" s="11"/>
      <c r="D702" s="11"/>
      <c r="E702" s="38"/>
      <c r="F702" s="38"/>
      <c r="G702" s="39"/>
      <c r="H702" s="39"/>
      <c r="I702" s="39"/>
      <c r="J702" s="39"/>
    </row>
    <row r="703" spans="1:10" ht="15.75" customHeight="1" x14ac:dyDescent="0.25">
      <c r="A703" s="11"/>
      <c r="B703" s="11"/>
      <c r="D703" s="11"/>
      <c r="E703" s="38"/>
      <c r="F703" s="38"/>
      <c r="G703" s="39"/>
      <c r="H703" s="39"/>
      <c r="I703" s="39"/>
      <c r="J703" s="39"/>
    </row>
    <row r="704" spans="1:10" ht="15.75" customHeight="1" x14ac:dyDescent="0.25">
      <c r="A704" s="11"/>
      <c r="B704" s="11"/>
      <c r="D704" s="11"/>
      <c r="E704" s="38"/>
      <c r="F704" s="38"/>
      <c r="G704" s="39"/>
      <c r="H704" s="39"/>
      <c r="I704" s="39"/>
      <c r="J704" s="39"/>
    </row>
    <row r="705" spans="1:10" ht="15.75" customHeight="1" x14ac:dyDescent="0.25">
      <c r="A705" s="11"/>
      <c r="B705" s="11"/>
      <c r="D705" s="11"/>
      <c r="E705" s="38"/>
      <c r="F705" s="38"/>
      <c r="G705" s="39"/>
      <c r="H705" s="39"/>
      <c r="I705" s="39"/>
      <c r="J705" s="39"/>
    </row>
    <row r="706" spans="1:10" ht="15.75" customHeight="1" x14ac:dyDescent="0.25">
      <c r="A706" s="11"/>
      <c r="B706" s="11"/>
      <c r="D706" s="11"/>
      <c r="E706" s="38"/>
      <c r="F706" s="38"/>
      <c r="G706" s="39"/>
      <c r="H706" s="39"/>
      <c r="I706" s="39"/>
      <c r="J706" s="39"/>
    </row>
    <row r="707" spans="1:10" ht="15.75" customHeight="1" x14ac:dyDescent="0.25">
      <c r="A707" s="11"/>
      <c r="B707" s="11"/>
      <c r="D707" s="11"/>
      <c r="E707" s="38"/>
      <c r="F707" s="38"/>
      <c r="G707" s="39"/>
      <c r="H707" s="39"/>
      <c r="I707" s="39"/>
      <c r="J707" s="39"/>
    </row>
    <row r="708" spans="1:10" ht="15.75" customHeight="1" x14ac:dyDescent="0.25">
      <c r="A708" s="11"/>
      <c r="B708" s="11"/>
      <c r="D708" s="11"/>
      <c r="E708" s="38"/>
      <c r="F708" s="38"/>
      <c r="G708" s="39"/>
      <c r="H708" s="39"/>
      <c r="I708" s="39"/>
      <c r="J708" s="39"/>
    </row>
    <row r="709" spans="1:10" ht="15.75" customHeight="1" x14ac:dyDescent="0.25">
      <c r="A709" s="11"/>
      <c r="B709" s="11"/>
      <c r="D709" s="11"/>
      <c r="E709" s="38"/>
      <c r="F709" s="38"/>
      <c r="G709" s="39"/>
      <c r="H709" s="39"/>
      <c r="I709" s="39"/>
      <c r="J709" s="39"/>
    </row>
    <row r="710" spans="1:10" ht="15.75" customHeight="1" x14ac:dyDescent="0.25">
      <c r="A710" s="11"/>
      <c r="B710" s="11"/>
      <c r="D710" s="11"/>
      <c r="E710" s="38"/>
      <c r="F710" s="38"/>
      <c r="G710" s="39"/>
      <c r="H710" s="39"/>
      <c r="I710" s="39"/>
      <c r="J710" s="39"/>
    </row>
    <row r="711" spans="1:10" ht="15.75" customHeight="1" x14ac:dyDescent="0.25">
      <c r="A711" s="11"/>
      <c r="B711" s="11"/>
      <c r="D711" s="11"/>
      <c r="E711" s="38"/>
      <c r="F711" s="38"/>
      <c r="G711" s="39"/>
      <c r="H711" s="39"/>
      <c r="I711" s="39"/>
      <c r="J711" s="39"/>
    </row>
    <row r="712" spans="1:10" ht="15.75" customHeight="1" x14ac:dyDescent="0.25">
      <c r="A712" s="11"/>
      <c r="B712" s="11"/>
      <c r="D712" s="11"/>
      <c r="E712" s="38"/>
      <c r="F712" s="38"/>
      <c r="G712" s="39"/>
      <c r="H712" s="39"/>
      <c r="I712" s="39"/>
      <c r="J712" s="39"/>
    </row>
    <row r="713" spans="1:10" ht="15.75" customHeight="1" x14ac:dyDescent="0.25">
      <c r="A713" s="11"/>
      <c r="B713" s="11"/>
      <c r="D713" s="11"/>
      <c r="E713" s="38"/>
      <c r="F713" s="38"/>
      <c r="G713" s="39"/>
      <c r="H713" s="39"/>
      <c r="I713" s="39"/>
      <c r="J713" s="39"/>
    </row>
    <row r="714" spans="1:10" ht="15.75" customHeight="1" x14ac:dyDescent="0.25">
      <c r="A714" s="11"/>
      <c r="B714" s="11"/>
      <c r="D714" s="11"/>
      <c r="E714" s="38"/>
      <c r="F714" s="38"/>
      <c r="G714" s="39"/>
      <c r="H714" s="39"/>
      <c r="I714" s="39"/>
      <c r="J714" s="39"/>
    </row>
    <row r="715" spans="1:10" ht="15.75" customHeight="1" x14ac:dyDescent="0.25">
      <c r="A715" s="11"/>
      <c r="B715" s="11"/>
      <c r="D715" s="11"/>
      <c r="E715" s="38"/>
      <c r="F715" s="38"/>
      <c r="G715" s="39"/>
      <c r="H715" s="39"/>
      <c r="I715" s="39"/>
      <c r="J715" s="39"/>
    </row>
    <row r="716" spans="1:10" ht="15.75" customHeight="1" x14ac:dyDescent="0.25">
      <c r="A716" s="11"/>
      <c r="B716" s="11"/>
      <c r="D716" s="11"/>
      <c r="E716" s="38"/>
      <c r="F716" s="38"/>
      <c r="G716" s="39"/>
      <c r="H716" s="39"/>
      <c r="I716" s="39"/>
      <c r="J716" s="39"/>
    </row>
    <row r="717" spans="1:10" ht="15.75" customHeight="1" x14ac:dyDescent="0.25">
      <c r="A717" s="11"/>
      <c r="B717" s="11"/>
      <c r="D717" s="11"/>
      <c r="E717" s="38"/>
      <c r="F717" s="38"/>
      <c r="G717" s="39"/>
      <c r="H717" s="39"/>
      <c r="I717" s="39"/>
      <c r="J717" s="39"/>
    </row>
    <row r="718" spans="1:10" ht="15.75" customHeight="1" x14ac:dyDescent="0.25">
      <c r="A718" s="11"/>
      <c r="B718" s="11"/>
      <c r="D718" s="11"/>
      <c r="E718" s="38"/>
      <c r="F718" s="38"/>
      <c r="G718" s="39"/>
      <c r="H718" s="39"/>
      <c r="I718" s="39"/>
      <c r="J718" s="39"/>
    </row>
    <row r="719" spans="1:10" ht="15.75" customHeight="1" x14ac:dyDescent="0.25">
      <c r="A719" s="11"/>
      <c r="B719" s="11"/>
      <c r="D719" s="11"/>
      <c r="E719" s="38"/>
      <c r="F719" s="38"/>
      <c r="G719" s="39"/>
      <c r="H719" s="39"/>
      <c r="I719" s="39"/>
      <c r="J719" s="39"/>
    </row>
    <row r="720" spans="1:10" ht="15.75" customHeight="1" x14ac:dyDescent="0.25">
      <c r="A720" s="11"/>
      <c r="B720" s="11"/>
      <c r="D720" s="11"/>
      <c r="E720" s="38"/>
      <c r="F720" s="38"/>
      <c r="G720" s="39"/>
      <c r="H720" s="39"/>
      <c r="I720" s="39"/>
      <c r="J720" s="39"/>
    </row>
    <row r="721" spans="1:10" ht="15.75" customHeight="1" x14ac:dyDescent="0.25">
      <c r="A721" s="11"/>
      <c r="B721" s="11"/>
      <c r="D721" s="11"/>
      <c r="E721" s="38"/>
      <c r="F721" s="38"/>
      <c r="G721" s="39"/>
      <c r="H721" s="39"/>
      <c r="I721" s="39"/>
      <c r="J721" s="39"/>
    </row>
    <row r="722" spans="1:10" ht="15.75" customHeight="1" x14ac:dyDescent="0.25">
      <c r="A722" s="11"/>
      <c r="B722" s="11"/>
      <c r="D722" s="11"/>
      <c r="E722" s="38"/>
      <c r="F722" s="38"/>
      <c r="G722" s="39"/>
      <c r="H722" s="39"/>
      <c r="I722" s="39"/>
      <c r="J722" s="39"/>
    </row>
    <row r="723" spans="1:10" ht="15.75" customHeight="1" x14ac:dyDescent="0.25">
      <c r="A723" s="11"/>
      <c r="B723" s="11"/>
      <c r="D723" s="11"/>
      <c r="E723" s="38"/>
      <c r="F723" s="38"/>
      <c r="G723" s="39"/>
      <c r="H723" s="39"/>
      <c r="I723" s="39"/>
      <c r="J723" s="39"/>
    </row>
    <row r="724" spans="1:10" ht="15.75" customHeight="1" x14ac:dyDescent="0.25">
      <c r="A724" s="11"/>
      <c r="B724" s="11"/>
      <c r="D724" s="11"/>
      <c r="E724" s="38"/>
      <c r="F724" s="38"/>
      <c r="G724" s="39"/>
      <c r="H724" s="39"/>
      <c r="I724" s="39"/>
      <c r="J724" s="39"/>
    </row>
    <row r="725" spans="1:10" ht="15.75" customHeight="1" x14ac:dyDescent="0.25">
      <c r="A725" s="11"/>
      <c r="B725" s="11"/>
      <c r="D725" s="11"/>
      <c r="E725" s="38"/>
      <c r="F725" s="38"/>
      <c r="G725" s="39"/>
      <c r="H725" s="39"/>
      <c r="I725" s="39"/>
      <c r="J725" s="39"/>
    </row>
    <row r="726" spans="1:10" ht="15.75" customHeight="1" x14ac:dyDescent="0.25">
      <c r="A726" s="11"/>
      <c r="B726" s="11"/>
      <c r="D726" s="11"/>
      <c r="E726" s="38"/>
      <c r="F726" s="38"/>
      <c r="G726" s="39"/>
      <c r="H726" s="39"/>
      <c r="I726" s="39"/>
      <c r="J726" s="39"/>
    </row>
    <row r="727" spans="1:10" ht="15.75" customHeight="1" x14ac:dyDescent="0.25">
      <c r="A727" s="11"/>
      <c r="B727" s="11"/>
      <c r="D727" s="11"/>
      <c r="E727" s="38"/>
      <c r="F727" s="38"/>
      <c r="G727" s="39"/>
      <c r="H727" s="39"/>
      <c r="I727" s="39"/>
      <c r="J727" s="39"/>
    </row>
    <row r="728" spans="1:10" ht="15.75" customHeight="1" x14ac:dyDescent="0.25">
      <c r="A728" s="11"/>
      <c r="B728" s="11"/>
      <c r="D728" s="11"/>
      <c r="E728" s="38"/>
      <c r="F728" s="38"/>
      <c r="G728" s="39"/>
      <c r="H728" s="39"/>
      <c r="I728" s="39"/>
      <c r="J728" s="39"/>
    </row>
    <row r="729" spans="1:10" ht="15.75" customHeight="1" x14ac:dyDescent="0.25">
      <c r="A729" s="11"/>
      <c r="B729" s="11"/>
      <c r="D729" s="11"/>
      <c r="E729" s="38"/>
      <c r="F729" s="38"/>
      <c r="G729" s="39"/>
      <c r="H729" s="39"/>
      <c r="I729" s="39"/>
      <c r="J729" s="39"/>
    </row>
    <row r="730" spans="1:10" ht="15.75" customHeight="1" x14ac:dyDescent="0.25">
      <c r="A730" s="11"/>
      <c r="B730" s="11"/>
      <c r="D730" s="11"/>
      <c r="E730" s="38"/>
      <c r="F730" s="38"/>
      <c r="G730" s="39"/>
      <c r="H730" s="39"/>
      <c r="I730" s="39"/>
      <c r="J730" s="39"/>
    </row>
    <row r="731" spans="1:10" ht="15.75" customHeight="1" x14ac:dyDescent="0.25">
      <c r="A731" s="11"/>
      <c r="B731" s="11"/>
      <c r="D731" s="11"/>
      <c r="E731" s="38"/>
      <c r="F731" s="38"/>
      <c r="G731" s="39"/>
      <c r="H731" s="39"/>
      <c r="I731" s="39"/>
      <c r="J731" s="39"/>
    </row>
    <row r="732" spans="1:10" ht="15.75" customHeight="1" x14ac:dyDescent="0.25">
      <c r="A732" s="11"/>
      <c r="B732" s="11"/>
      <c r="D732" s="11"/>
      <c r="E732" s="38"/>
      <c r="F732" s="38"/>
      <c r="G732" s="39"/>
      <c r="H732" s="39"/>
      <c r="I732" s="39"/>
      <c r="J732" s="39"/>
    </row>
    <row r="733" spans="1:10" ht="15.75" customHeight="1" x14ac:dyDescent="0.25">
      <c r="A733" s="11"/>
      <c r="B733" s="11"/>
      <c r="D733" s="11"/>
      <c r="E733" s="38"/>
      <c r="F733" s="38"/>
      <c r="G733" s="39"/>
      <c r="H733" s="39"/>
      <c r="I733" s="39"/>
      <c r="J733" s="39"/>
    </row>
    <row r="734" spans="1:10" ht="15.75" customHeight="1" x14ac:dyDescent="0.25">
      <c r="A734" s="11"/>
      <c r="B734" s="11"/>
      <c r="D734" s="11"/>
      <c r="E734" s="38"/>
      <c r="F734" s="38"/>
      <c r="G734" s="39"/>
      <c r="H734" s="39"/>
      <c r="I734" s="39"/>
      <c r="J734" s="39"/>
    </row>
    <row r="735" spans="1:10" ht="15.75" customHeight="1" x14ac:dyDescent="0.25">
      <c r="A735" s="11"/>
      <c r="B735" s="11"/>
      <c r="D735" s="11"/>
      <c r="E735" s="38"/>
      <c r="F735" s="38"/>
      <c r="G735" s="39"/>
      <c r="H735" s="39"/>
      <c r="I735" s="39"/>
      <c r="J735" s="39"/>
    </row>
    <row r="736" spans="1:10" ht="15.75" customHeight="1" x14ac:dyDescent="0.25">
      <c r="A736" s="11"/>
      <c r="B736" s="11"/>
      <c r="D736" s="11"/>
      <c r="E736" s="38"/>
      <c r="F736" s="38"/>
      <c r="G736" s="39"/>
      <c r="H736" s="39"/>
      <c r="I736" s="39"/>
      <c r="J736" s="39"/>
    </row>
    <row r="737" spans="1:10" ht="15.75" customHeight="1" x14ac:dyDescent="0.25">
      <c r="A737" s="11"/>
      <c r="B737" s="11"/>
      <c r="D737" s="11"/>
      <c r="E737" s="38"/>
      <c r="F737" s="38"/>
      <c r="G737" s="39"/>
      <c r="H737" s="39"/>
      <c r="I737" s="39"/>
      <c r="J737" s="39"/>
    </row>
    <row r="738" spans="1:10" ht="15.75" customHeight="1" x14ac:dyDescent="0.25">
      <c r="A738" s="11"/>
      <c r="B738" s="11"/>
      <c r="D738" s="11"/>
      <c r="E738" s="38"/>
      <c r="F738" s="38"/>
      <c r="G738" s="39"/>
      <c r="H738" s="39"/>
      <c r="I738" s="39"/>
      <c r="J738" s="39"/>
    </row>
    <row r="739" spans="1:10" ht="15.75" customHeight="1" x14ac:dyDescent="0.25">
      <c r="A739" s="11"/>
      <c r="B739" s="11"/>
      <c r="D739" s="11"/>
      <c r="E739" s="38"/>
      <c r="F739" s="38"/>
      <c r="G739" s="39"/>
      <c r="H739" s="39"/>
      <c r="I739" s="39"/>
      <c r="J739" s="39"/>
    </row>
    <row r="740" spans="1:10" ht="15.75" customHeight="1" x14ac:dyDescent="0.25">
      <c r="A740" s="11"/>
      <c r="B740" s="11"/>
      <c r="D740" s="11"/>
      <c r="E740" s="38"/>
      <c r="F740" s="38"/>
      <c r="G740" s="39"/>
      <c r="H740" s="39"/>
      <c r="I740" s="39"/>
      <c r="J740" s="39"/>
    </row>
    <row r="741" spans="1:10" ht="15.75" customHeight="1" x14ac:dyDescent="0.25">
      <c r="A741" s="11"/>
      <c r="B741" s="11"/>
      <c r="D741" s="11"/>
      <c r="E741" s="38"/>
      <c r="F741" s="38"/>
      <c r="G741" s="39"/>
      <c r="H741" s="39"/>
      <c r="I741" s="39"/>
      <c r="J741" s="39"/>
    </row>
    <row r="742" spans="1:10" ht="15.75" customHeight="1" x14ac:dyDescent="0.25">
      <c r="A742" s="11"/>
      <c r="B742" s="11"/>
      <c r="D742" s="11"/>
      <c r="E742" s="38"/>
      <c r="F742" s="38"/>
      <c r="G742" s="39"/>
      <c r="H742" s="39"/>
      <c r="I742" s="39"/>
      <c r="J742" s="39"/>
    </row>
    <row r="743" spans="1:10" ht="15.75" customHeight="1" x14ac:dyDescent="0.25">
      <c r="A743" s="11"/>
      <c r="B743" s="11"/>
      <c r="D743" s="11"/>
      <c r="E743" s="38"/>
      <c r="F743" s="38"/>
      <c r="G743" s="39"/>
      <c r="H743" s="39"/>
      <c r="I743" s="39"/>
      <c r="J743" s="39"/>
    </row>
    <row r="744" spans="1:10" ht="15.75" customHeight="1" x14ac:dyDescent="0.25">
      <c r="A744" s="11"/>
      <c r="B744" s="11"/>
      <c r="D744" s="11"/>
      <c r="E744" s="38"/>
      <c r="F744" s="38"/>
      <c r="G744" s="39"/>
      <c r="H744" s="39"/>
      <c r="I744" s="39"/>
      <c r="J744" s="39"/>
    </row>
    <row r="745" spans="1:10" ht="15.75" customHeight="1" x14ac:dyDescent="0.25">
      <c r="A745" s="11"/>
      <c r="B745" s="11"/>
      <c r="D745" s="11"/>
      <c r="E745" s="38"/>
      <c r="F745" s="38"/>
      <c r="G745" s="39"/>
      <c r="H745" s="39"/>
      <c r="I745" s="39"/>
      <c r="J745" s="39"/>
    </row>
    <row r="746" spans="1:10" ht="15.75" customHeight="1" x14ac:dyDescent="0.25">
      <c r="A746" s="11"/>
      <c r="B746" s="11"/>
      <c r="D746" s="11"/>
      <c r="E746" s="38"/>
      <c r="F746" s="38"/>
      <c r="G746" s="39"/>
      <c r="H746" s="39"/>
      <c r="I746" s="39"/>
      <c r="J746" s="39"/>
    </row>
    <row r="747" spans="1:10" ht="15.75" customHeight="1" x14ac:dyDescent="0.25">
      <c r="A747" s="11"/>
      <c r="B747" s="11"/>
      <c r="D747" s="11"/>
      <c r="E747" s="38"/>
      <c r="F747" s="38"/>
      <c r="G747" s="39"/>
      <c r="H747" s="39"/>
      <c r="I747" s="39"/>
      <c r="J747" s="39"/>
    </row>
    <row r="748" spans="1:10" ht="15.75" customHeight="1" x14ac:dyDescent="0.25">
      <c r="A748" s="11"/>
      <c r="B748" s="11"/>
      <c r="D748" s="11"/>
      <c r="E748" s="38"/>
      <c r="F748" s="38"/>
      <c r="G748" s="39"/>
      <c r="H748" s="39"/>
      <c r="I748" s="39"/>
      <c r="J748" s="39"/>
    </row>
    <row r="749" spans="1:10" ht="15.75" customHeight="1" x14ac:dyDescent="0.25">
      <c r="A749" s="11"/>
      <c r="B749" s="11"/>
      <c r="D749" s="11"/>
      <c r="E749" s="38"/>
      <c r="F749" s="38"/>
      <c r="G749" s="39"/>
      <c r="H749" s="39"/>
      <c r="I749" s="39"/>
      <c r="J749" s="39"/>
    </row>
    <row r="750" spans="1:10" ht="15.75" customHeight="1" x14ac:dyDescent="0.25">
      <c r="A750" s="11"/>
      <c r="B750" s="11"/>
      <c r="D750" s="11"/>
      <c r="E750" s="38"/>
      <c r="F750" s="38"/>
      <c r="G750" s="39"/>
      <c r="H750" s="39"/>
      <c r="I750" s="39"/>
      <c r="J750" s="39"/>
    </row>
    <row r="751" spans="1:10" ht="15.75" customHeight="1" x14ac:dyDescent="0.25">
      <c r="A751" s="11"/>
      <c r="B751" s="11"/>
      <c r="D751" s="11"/>
      <c r="E751" s="38"/>
      <c r="F751" s="38"/>
      <c r="G751" s="39"/>
      <c r="H751" s="39"/>
      <c r="I751" s="39"/>
      <c r="J751" s="39"/>
    </row>
    <row r="752" spans="1:10" ht="15.75" customHeight="1" x14ac:dyDescent="0.25">
      <c r="A752" s="11"/>
      <c r="B752" s="11"/>
      <c r="D752" s="11"/>
      <c r="E752" s="38"/>
      <c r="F752" s="38"/>
      <c r="G752" s="39"/>
      <c r="H752" s="39"/>
      <c r="I752" s="39"/>
      <c r="J752" s="39"/>
    </row>
    <row r="753" spans="1:10" ht="15.75" customHeight="1" x14ac:dyDescent="0.25">
      <c r="A753" s="11"/>
      <c r="B753" s="11"/>
      <c r="D753" s="11"/>
      <c r="E753" s="38"/>
      <c r="F753" s="38"/>
      <c r="G753" s="39"/>
      <c r="H753" s="39"/>
      <c r="I753" s="39"/>
      <c r="J753" s="39"/>
    </row>
    <row r="754" spans="1:10" ht="15.75" customHeight="1" x14ac:dyDescent="0.25">
      <c r="A754" s="11"/>
      <c r="B754" s="11"/>
      <c r="D754" s="11"/>
      <c r="E754" s="38"/>
      <c r="F754" s="38"/>
      <c r="G754" s="39"/>
      <c r="H754" s="39"/>
      <c r="I754" s="39"/>
      <c r="J754" s="39"/>
    </row>
    <row r="755" spans="1:10" ht="15.75" customHeight="1" x14ac:dyDescent="0.25">
      <c r="A755" s="11"/>
      <c r="B755" s="11"/>
      <c r="D755" s="11"/>
      <c r="E755" s="38"/>
      <c r="F755" s="38"/>
      <c r="G755" s="39"/>
      <c r="H755" s="39"/>
      <c r="I755" s="39"/>
      <c r="J755" s="39"/>
    </row>
    <row r="756" spans="1:10" ht="15.75" customHeight="1" x14ac:dyDescent="0.25">
      <c r="A756" s="11"/>
      <c r="B756" s="11"/>
      <c r="D756" s="11"/>
      <c r="E756" s="38"/>
      <c r="F756" s="38"/>
      <c r="G756" s="39"/>
      <c r="H756" s="39"/>
      <c r="I756" s="39"/>
      <c r="J756" s="39"/>
    </row>
    <row r="757" spans="1:10" ht="15.75" customHeight="1" x14ac:dyDescent="0.25">
      <c r="A757" s="11"/>
      <c r="B757" s="11"/>
      <c r="D757" s="11"/>
      <c r="E757" s="38"/>
      <c r="F757" s="38"/>
      <c r="G757" s="39"/>
      <c r="H757" s="39"/>
      <c r="I757" s="39"/>
      <c r="J757" s="39"/>
    </row>
    <row r="758" spans="1:10" ht="15.75" customHeight="1" x14ac:dyDescent="0.25">
      <c r="A758" s="11"/>
      <c r="B758" s="11"/>
      <c r="D758" s="11"/>
      <c r="E758" s="38"/>
      <c r="F758" s="38"/>
      <c r="G758" s="39"/>
      <c r="H758" s="39"/>
      <c r="I758" s="39"/>
      <c r="J758" s="39"/>
    </row>
    <row r="759" spans="1:10" ht="15.75" customHeight="1" x14ac:dyDescent="0.25">
      <c r="A759" s="11"/>
      <c r="B759" s="11"/>
      <c r="D759" s="11"/>
      <c r="E759" s="38"/>
      <c r="F759" s="38"/>
      <c r="G759" s="39"/>
      <c r="H759" s="39"/>
      <c r="I759" s="39"/>
      <c r="J759" s="39"/>
    </row>
    <row r="760" spans="1:10" ht="15.75" customHeight="1" x14ac:dyDescent="0.25">
      <c r="A760" s="11"/>
      <c r="B760" s="11"/>
      <c r="D760" s="11"/>
      <c r="E760" s="38"/>
      <c r="F760" s="38"/>
      <c r="G760" s="39"/>
      <c r="H760" s="39"/>
      <c r="I760" s="39"/>
      <c r="J760" s="39"/>
    </row>
    <row r="761" spans="1:10" ht="15.75" customHeight="1" x14ac:dyDescent="0.25">
      <c r="A761" s="11"/>
      <c r="B761" s="11"/>
      <c r="D761" s="11"/>
      <c r="E761" s="38"/>
      <c r="F761" s="38"/>
      <c r="G761" s="39"/>
      <c r="H761" s="39"/>
      <c r="I761" s="39"/>
      <c r="J761" s="39"/>
    </row>
    <row r="762" spans="1:10" ht="15.75" customHeight="1" x14ac:dyDescent="0.25">
      <c r="A762" s="11"/>
      <c r="B762" s="11"/>
      <c r="D762" s="11"/>
      <c r="E762" s="38"/>
      <c r="F762" s="38"/>
      <c r="G762" s="39"/>
      <c r="H762" s="39"/>
      <c r="I762" s="39"/>
      <c r="J762" s="39"/>
    </row>
    <row r="763" spans="1:10" ht="15.75" customHeight="1" x14ac:dyDescent="0.25">
      <c r="A763" s="11"/>
      <c r="B763" s="11"/>
      <c r="D763" s="11"/>
      <c r="E763" s="38"/>
      <c r="F763" s="38"/>
      <c r="G763" s="39"/>
      <c r="H763" s="39"/>
      <c r="I763" s="39"/>
      <c r="J763" s="39"/>
    </row>
    <row r="764" spans="1:10" ht="15.75" customHeight="1" x14ac:dyDescent="0.25">
      <c r="A764" s="11"/>
      <c r="B764" s="11"/>
      <c r="D764" s="11"/>
      <c r="E764" s="38"/>
      <c r="F764" s="38"/>
      <c r="G764" s="39"/>
      <c r="H764" s="39"/>
      <c r="I764" s="39"/>
      <c r="J764" s="39"/>
    </row>
    <row r="765" spans="1:10" ht="15.75" customHeight="1" x14ac:dyDescent="0.25">
      <c r="A765" s="11"/>
      <c r="B765" s="11"/>
      <c r="D765" s="11"/>
      <c r="E765" s="38"/>
      <c r="F765" s="38"/>
      <c r="G765" s="39"/>
      <c r="H765" s="39"/>
      <c r="I765" s="39"/>
      <c r="J765" s="39"/>
    </row>
    <row r="766" spans="1:10" ht="15.75" customHeight="1" x14ac:dyDescent="0.25">
      <c r="A766" s="11"/>
      <c r="B766" s="11"/>
      <c r="D766" s="11"/>
      <c r="E766" s="38"/>
      <c r="F766" s="38"/>
      <c r="G766" s="39"/>
      <c r="H766" s="39"/>
      <c r="I766" s="39"/>
      <c r="J766" s="39"/>
    </row>
    <row r="767" spans="1:10" ht="15.75" customHeight="1" x14ac:dyDescent="0.25">
      <c r="A767" s="11"/>
      <c r="B767" s="11"/>
      <c r="D767" s="11"/>
      <c r="E767" s="38"/>
      <c r="F767" s="38"/>
      <c r="G767" s="39"/>
      <c r="H767" s="39"/>
      <c r="I767" s="39"/>
      <c r="J767" s="39"/>
    </row>
    <row r="768" spans="1:10" ht="15.75" customHeight="1" x14ac:dyDescent="0.25">
      <c r="A768" s="11"/>
      <c r="B768" s="11"/>
      <c r="D768" s="11"/>
      <c r="E768" s="38"/>
      <c r="F768" s="38"/>
      <c r="G768" s="39"/>
      <c r="H768" s="39"/>
      <c r="I768" s="39"/>
      <c r="J768" s="39"/>
    </row>
    <row r="769" spans="1:10" ht="15.75" customHeight="1" x14ac:dyDescent="0.25">
      <c r="A769" s="11"/>
      <c r="B769" s="11"/>
      <c r="D769" s="11"/>
      <c r="E769" s="38"/>
      <c r="F769" s="38"/>
      <c r="G769" s="39"/>
      <c r="H769" s="39"/>
      <c r="I769" s="39"/>
      <c r="J769" s="39"/>
    </row>
    <row r="770" spans="1:10" ht="15.75" customHeight="1" x14ac:dyDescent="0.25">
      <c r="A770" s="11"/>
      <c r="B770" s="11"/>
      <c r="D770" s="11"/>
      <c r="E770" s="38"/>
      <c r="F770" s="38"/>
      <c r="G770" s="39"/>
      <c r="H770" s="39"/>
      <c r="I770" s="39"/>
      <c r="J770" s="39"/>
    </row>
    <row r="771" spans="1:10" ht="15.75" customHeight="1" x14ac:dyDescent="0.25">
      <c r="A771" s="11"/>
      <c r="B771" s="11"/>
      <c r="D771" s="11"/>
      <c r="E771" s="38"/>
      <c r="F771" s="38"/>
      <c r="G771" s="39"/>
      <c r="H771" s="39"/>
      <c r="I771" s="39"/>
      <c r="J771" s="39"/>
    </row>
    <row r="772" spans="1:10" ht="15.75" customHeight="1" x14ac:dyDescent="0.25">
      <c r="A772" s="11"/>
      <c r="B772" s="11"/>
      <c r="D772" s="11"/>
      <c r="E772" s="38"/>
      <c r="F772" s="38"/>
      <c r="G772" s="39"/>
      <c r="H772" s="39"/>
      <c r="I772" s="39"/>
      <c r="J772" s="39"/>
    </row>
    <row r="773" spans="1:10" ht="15.75" customHeight="1" x14ac:dyDescent="0.25">
      <c r="A773" s="11"/>
      <c r="B773" s="11"/>
      <c r="D773" s="11"/>
      <c r="E773" s="38"/>
      <c r="F773" s="38"/>
      <c r="G773" s="39"/>
      <c r="H773" s="39"/>
      <c r="I773" s="39"/>
      <c r="J773" s="39"/>
    </row>
    <row r="774" spans="1:10" ht="15.75" customHeight="1" x14ac:dyDescent="0.25">
      <c r="A774" s="11"/>
      <c r="B774" s="11"/>
      <c r="D774" s="11"/>
      <c r="E774" s="38"/>
      <c r="F774" s="38"/>
      <c r="G774" s="39"/>
      <c r="H774" s="39"/>
      <c r="I774" s="39"/>
      <c r="J774" s="39"/>
    </row>
    <row r="775" spans="1:10" ht="15.75" customHeight="1" x14ac:dyDescent="0.25">
      <c r="A775" s="11"/>
      <c r="B775" s="11"/>
      <c r="D775" s="11"/>
      <c r="E775" s="38"/>
      <c r="F775" s="38"/>
      <c r="G775" s="39"/>
      <c r="H775" s="39"/>
      <c r="I775" s="39"/>
      <c r="J775" s="39"/>
    </row>
    <row r="776" spans="1:10" ht="15.75" customHeight="1" x14ac:dyDescent="0.25">
      <c r="A776" s="11"/>
      <c r="B776" s="11"/>
      <c r="D776" s="11"/>
      <c r="E776" s="38"/>
      <c r="F776" s="38"/>
      <c r="G776" s="39"/>
      <c r="H776" s="39"/>
      <c r="I776" s="39"/>
      <c r="J776" s="39"/>
    </row>
    <row r="777" spans="1:10" ht="15.75" customHeight="1" x14ac:dyDescent="0.25">
      <c r="A777" s="11"/>
      <c r="B777" s="11"/>
      <c r="D777" s="11"/>
      <c r="E777" s="38"/>
      <c r="F777" s="38"/>
      <c r="G777" s="39"/>
      <c r="H777" s="39"/>
      <c r="I777" s="39"/>
      <c r="J777" s="39"/>
    </row>
    <row r="778" spans="1:10" ht="15.75" customHeight="1" x14ac:dyDescent="0.25">
      <c r="A778" s="11"/>
      <c r="B778" s="11"/>
      <c r="D778" s="11"/>
      <c r="E778" s="38"/>
      <c r="F778" s="38"/>
      <c r="G778" s="39"/>
      <c r="H778" s="39"/>
      <c r="I778" s="39"/>
      <c r="J778" s="39"/>
    </row>
    <row r="779" spans="1:10" ht="15.75" customHeight="1" x14ac:dyDescent="0.25">
      <c r="A779" s="11"/>
      <c r="B779" s="11"/>
      <c r="D779" s="11"/>
      <c r="E779" s="38"/>
      <c r="F779" s="38"/>
      <c r="G779" s="39"/>
      <c r="H779" s="39"/>
      <c r="I779" s="39"/>
      <c r="J779" s="39"/>
    </row>
    <row r="780" spans="1:10" ht="15.75" customHeight="1" x14ac:dyDescent="0.25">
      <c r="A780" s="11"/>
      <c r="B780" s="11"/>
      <c r="D780" s="11"/>
      <c r="E780" s="38"/>
      <c r="F780" s="38"/>
      <c r="G780" s="39"/>
      <c r="H780" s="39"/>
      <c r="I780" s="39"/>
      <c r="J780" s="39"/>
    </row>
    <row r="781" spans="1:10" ht="15.75" customHeight="1" x14ac:dyDescent="0.25">
      <c r="A781" s="11"/>
      <c r="B781" s="11"/>
      <c r="D781" s="11"/>
      <c r="E781" s="38"/>
      <c r="F781" s="38"/>
      <c r="G781" s="39"/>
      <c r="H781" s="39"/>
      <c r="I781" s="39"/>
      <c r="J781" s="39"/>
    </row>
    <row r="782" spans="1:10" ht="15.75" customHeight="1" x14ac:dyDescent="0.25">
      <c r="A782" s="11"/>
      <c r="B782" s="11"/>
      <c r="D782" s="11"/>
      <c r="E782" s="38"/>
      <c r="F782" s="38"/>
      <c r="G782" s="39"/>
      <c r="H782" s="39"/>
      <c r="I782" s="39"/>
      <c r="J782" s="39"/>
    </row>
    <row r="783" spans="1:10" ht="15.75" customHeight="1" x14ac:dyDescent="0.25">
      <c r="A783" s="11"/>
      <c r="B783" s="11"/>
      <c r="D783" s="11"/>
      <c r="E783" s="38"/>
      <c r="F783" s="38"/>
      <c r="G783" s="39"/>
      <c r="H783" s="39"/>
      <c r="I783" s="39"/>
      <c r="J783" s="39"/>
    </row>
    <row r="784" spans="1:10" ht="15.75" customHeight="1" x14ac:dyDescent="0.25">
      <c r="A784" s="11"/>
      <c r="B784" s="11"/>
      <c r="D784" s="11"/>
      <c r="E784" s="38"/>
      <c r="F784" s="38"/>
      <c r="G784" s="39"/>
      <c r="H784" s="39"/>
      <c r="I784" s="39"/>
      <c r="J784" s="39"/>
    </row>
    <row r="785" spans="1:10" ht="15.75" customHeight="1" x14ac:dyDescent="0.25">
      <c r="A785" s="11"/>
      <c r="B785" s="11"/>
      <c r="D785" s="11"/>
      <c r="E785" s="38"/>
      <c r="F785" s="38"/>
      <c r="G785" s="39"/>
      <c r="H785" s="39"/>
      <c r="I785" s="39"/>
      <c r="J785" s="39"/>
    </row>
    <row r="786" spans="1:10" ht="15.75" customHeight="1" x14ac:dyDescent="0.25">
      <c r="A786" s="11"/>
      <c r="B786" s="11"/>
      <c r="D786" s="11"/>
      <c r="E786" s="38"/>
      <c r="F786" s="38"/>
      <c r="G786" s="39"/>
      <c r="H786" s="39"/>
      <c r="I786" s="39"/>
      <c r="J786" s="39"/>
    </row>
    <row r="787" spans="1:10" ht="15.75" customHeight="1" x14ac:dyDescent="0.25">
      <c r="A787" s="11"/>
      <c r="B787" s="11"/>
      <c r="D787" s="11"/>
      <c r="E787" s="38"/>
      <c r="F787" s="38"/>
      <c r="G787" s="39"/>
      <c r="H787" s="39"/>
      <c r="I787" s="39"/>
      <c r="J787" s="39"/>
    </row>
    <row r="788" spans="1:10" ht="15.75" customHeight="1" x14ac:dyDescent="0.25">
      <c r="A788" s="11"/>
      <c r="B788" s="11"/>
      <c r="D788" s="11"/>
      <c r="E788" s="38"/>
      <c r="F788" s="38"/>
      <c r="G788" s="39"/>
      <c r="H788" s="39"/>
      <c r="I788" s="39"/>
      <c r="J788" s="39"/>
    </row>
    <row r="789" spans="1:10" ht="15.75" customHeight="1" x14ac:dyDescent="0.25">
      <c r="A789" s="11"/>
      <c r="B789" s="11"/>
      <c r="D789" s="11"/>
      <c r="E789" s="38"/>
      <c r="F789" s="38"/>
      <c r="G789" s="39"/>
      <c r="H789" s="39"/>
      <c r="I789" s="39"/>
      <c r="J789" s="39"/>
    </row>
    <row r="790" spans="1:10" ht="15.75" customHeight="1" x14ac:dyDescent="0.25">
      <c r="A790" s="11"/>
      <c r="B790" s="11"/>
      <c r="D790" s="11"/>
      <c r="E790" s="38"/>
      <c r="F790" s="38"/>
      <c r="G790" s="39"/>
      <c r="H790" s="39"/>
      <c r="I790" s="39"/>
      <c r="J790" s="39"/>
    </row>
    <row r="791" spans="1:10" ht="15.75" customHeight="1" x14ac:dyDescent="0.25">
      <c r="A791" s="11"/>
      <c r="B791" s="11"/>
      <c r="D791" s="11"/>
      <c r="E791" s="38"/>
      <c r="F791" s="38"/>
      <c r="G791" s="39"/>
      <c r="H791" s="39"/>
      <c r="I791" s="39"/>
      <c r="J791" s="39"/>
    </row>
    <row r="792" spans="1:10" ht="15.75" customHeight="1" x14ac:dyDescent="0.25">
      <c r="A792" s="11"/>
      <c r="B792" s="11"/>
      <c r="D792" s="11"/>
      <c r="E792" s="38"/>
      <c r="F792" s="38"/>
      <c r="G792" s="39"/>
      <c r="H792" s="39"/>
      <c r="I792" s="39"/>
      <c r="J792" s="39"/>
    </row>
    <row r="793" spans="1:10" ht="15.75" customHeight="1" x14ac:dyDescent="0.25">
      <c r="A793" s="11"/>
      <c r="B793" s="11"/>
      <c r="D793" s="11"/>
      <c r="E793" s="38"/>
      <c r="F793" s="38"/>
      <c r="G793" s="39"/>
      <c r="H793" s="39"/>
      <c r="I793" s="39"/>
      <c r="J793" s="39"/>
    </row>
    <row r="794" spans="1:10" ht="15.75" customHeight="1" x14ac:dyDescent="0.25">
      <c r="A794" s="11"/>
      <c r="B794" s="11"/>
      <c r="D794" s="11"/>
      <c r="E794" s="38"/>
      <c r="F794" s="38"/>
      <c r="G794" s="39"/>
      <c r="H794" s="39"/>
      <c r="I794" s="39"/>
      <c r="J794" s="39"/>
    </row>
    <row r="795" spans="1:10" ht="15.75" customHeight="1" x14ac:dyDescent="0.25">
      <c r="A795" s="11"/>
      <c r="B795" s="11"/>
      <c r="D795" s="11"/>
      <c r="E795" s="38"/>
      <c r="F795" s="38"/>
      <c r="G795" s="39"/>
      <c r="H795" s="39"/>
      <c r="I795" s="39"/>
      <c r="J795" s="39"/>
    </row>
    <row r="796" spans="1:10" ht="15.75" customHeight="1" x14ac:dyDescent="0.25">
      <c r="A796" s="11"/>
      <c r="B796" s="11"/>
      <c r="D796" s="11"/>
      <c r="E796" s="38"/>
      <c r="F796" s="38"/>
      <c r="G796" s="39"/>
      <c r="H796" s="39"/>
      <c r="I796" s="39"/>
      <c r="J796" s="39"/>
    </row>
    <row r="797" spans="1:10" ht="15.75" customHeight="1" x14ac:dyDescent="0.25">
      <c r="A797" s="11"/>
      <c r="B797" s="11"/>
      <c r="D797" s="11"/>
      <c r="E797" s="38"/>
      <c r="F797" s="38"/>
      <c r="G797" s="39"/>
      <c r="H797" s="39"/>
      <c r="I797" s="39"/>
      <c r="J797" s="39"/>
    </row>
    <row r="798" spans="1:10" ht="15.75" customHeight="1" x14ac:dyDescent="0.25">
      <c r="A798" s="11"/>
      <c r="B798" s="11"/>
      <c r="D798" s="11"/>
      <c r="E798" s="38"/>
      <c r="F798" s="38"/>
      <c r="G798" s="39"/>
      <c r="H798" s="39"/>
      <c r="I798" s="39"/>
      <c r="J798" s="39"/>
    </row>
    <row r="799" spans="1:10" ht="15.75" customHeight="1" x14ac:dyDescent="0.25">
      <c r="A799" s="11"/>
      <c r="B799" s="11"/>
      <c r="D799" s="11"/>
      <c r="E799" s="38"/>
      <c r="F799" s="38"/>
      <c r="G799" s="39"/>
      <c r="H799" s="39"/>
      <c r="I799" s="39"/>
      <c r="J799" s="39"/>
    </row>
    <row r="800" spans="1:10" ht="15.75" customHeight="1" x14ac:dyDescent="0.25">
      <c r="A800" s="11"/>
      <c r="B800" s="11"/>
      <c r="D800" s="11"/>
      <c r="E800" s="38"/>
      <c r="F800" s="38"/>
      <c r="G800" s="39"/>
      <c r="H800" s="39"/>
      <c r="I800" s="39"/>
      <c r="J800" s="39"/>
    </row>
    <row r="801" spans="1:10" ht="15.75" customHeight="1" x14ac:dyDescent="0.25">
      <c r="A801" s="11"/>
      <c r="B801" s="11"/>
      <c r="D801" s="11"/>
      <c r="E801" s="38"/>
      <c r="F801" s="38"/>
      <c r="G801" s="39"/>
      <c r="H801" s="39"/>
      <c r="I801" s="39"/>
      <c r="J801" s="39"/>
    </row>
    <row r="802" spans="1:10" ht="15.75" customHeight="1" x14ac:dyDescent="0.25">
      <c r="A802" s="11"/>
      <c r="B802" s="11"/>
      <c r="D802" s="11"/>
      <c r="E802" s="38"/>
      <c r="F802" s="38"/>
      <c r="G802" s="39"/>
      <c r="H802" s="39"/>
      <c r="I802" s="39"/>
      <c r="J802" s="39"/>
    </row>
    <row r="803" spans="1:10" ht="15.75" customHeight="1" x14ac:dyDescent="0.25">
      <c r="A803" s="11"/>
      <c r="B803" s="11"/>
      <c r="D803" s="11"/>
      <c r="E803" s="38"/>
      <c r="F803" s="38"/>
      <c r="G803" s="39"/>
      <c r="H803" s="39"/>
      <c r="I803" s="39"/>
      <c r="J803" s="39"/>
    </row>
    <row r="804" spans="1:10" ht="15.75" customHeight="1" x14ac:dyDescent="0.25">
      <c r="A804" s="11"/>
      <c r="B804" s="11"/>
      <c r="D804" s="11"/>
      <c r="E804" s="38"/>
      <c r="F804" s="38"/>
      <c r="G804" s="39"/>
      <c r="H804" s="39"/>
      <c r="I804" s="39"/>
      <c r="J804" s="39"/>
    </row>
    <row r="805" spans="1:10" ht="15.75" customHeight="1" x14ac:dyDescent="0.25">
      <c r="A805" s="11"/>
      <c r="B805" s="11"/>
      <c r="D805" s="11"/>
      <c r="E805" s="38"/>
      <c r="F805" s="38"/>
      <c r="G805" s="39"/>
      <c r="H805" s="39"/>
      <c r="I805" s="39"/>
      <c r="J805" s="39"/>
    </row>
    <row r="806" spans="1:10" ht="15.75" customHeight="1" x14ac:dyDescent="0.25">
      <c r="A806" s="11"/>
      <c r="B806" s="11"/>
      <c r="D806" s="11"/>
      <c r="E806" s="38"/>
      <c r="F806" s="38"/>
      <c r="G806" s="39"/>
      <c r="H806" s="39"/>
      <c r="I806" s="39"/>
      <c r="J806" s="39"/>
    </row>
    <row r="807" spans="1:10" ht="15.75" customHeight="1" x14ac:dyDescent="0.25">
      <c r="A807" s="11"/>
      <c r="B807" s="11"/>
      <c r="D807" s="11"/>
      <c r="E807" s="38"/>
      <c r="F807" s="38"/>
      <c r="G807" s="39"/>
      <c r="H807" s="39"/>
      <c r="I807" s="39"/>
      <c r="J807" s="39"/>
    </row>
    <row r="808" spans="1:10" ht="15.75" customHeight="1" x14ac:dyDescent="0.25">
      <c r="A808" s="11"/>
      <c r="B808" s="11"/>
      <c r="D808" s="11"/>
      <c r="E808" s="38"/>
      <c r="F808" s="38"/>
      <c r="G808" s="39"/>
      <c r="H808" s="39"/>
      <c r="I808" s="39"/>
      <c r="J808" s="39"/>
    </row>
    <row r="809" spans="1:10" ht="15.75" customHeight="1" x14ac:dyDescent="0.25">
      <c r="A809" s="11"/>
      <c r="B809" s="11"/>
      <c r="D809" s="11"/>
      <c r="E809" s="38"/>
      <c r="F809" s="38"/>
      <c r="G809" s="39"/>
      <c r="H809" s="39"/>
      <c r="I809" s="39"/>
      <c r="J809" s="39"/>
    </row>
    <row r="810" spans="1:10" ht="15.75" customHeight="1" x14ac:dyDescent="0.25">
      <c r="A810" s="11"/>
      <c r="B810" s="11"/>
      <c r="D810" s="11"/>
      <c r="E810" s="38"/>
      <c r="F810" s="38"/>
      <c r="G810" s="39"/>
      <c r="H810" s="39"/>
      <c r="I810" s="39"/>
      <c r="J810" s="39"/>
    </row>
    <row r="811" spans="1:10" ht="15.75" customHeight="1" x14ac:dyDescent="0.25">
      <c r="A811" s="11"/>
      <c r="B811" s="11"/>
      <c r="D811" s="11"/>
      <c r="E811" s="38"/>
      <c r="F811" s="38"/>
      <c r="G811" s="39"/>
      <c r="H811" s="39"/>
      <c r="I811" s="39"/>
      <c r="J811" s="39"/>
    </row>
    <row r="812" spans="1:10" ht="15.75" customHeight="1" x14ac:dyDescent="0.25">
      <c r="A812" s="11"/>
      <c r="B812" s="11"/>
      <c r="D812" s="11"/>
      <c r="E812" s="38"/>
      <c r="F812" s="38"/>
      <c r="G812" s="39"/>
      <c r="H812" s="39"/>
      <c r="I812" s="39"/>
      <c r="J812" s="39"/>
    </row>
    <row r="813" spans="1:10" ht="15.75" customHeight="1" x14ac:dyDescent="0.25">
      <c r="A813" s="11"/>
      <c r="B813" s="11"/>
      <c r="D813" s="11"/>
      <c r="E813" s="38"/>
      <c r="F813" s="38"/>
      <c r="G813" s="39"/>
      <c r="H813" s="39"/>
      <c r="I813" s="39"/>
      <c r="J813" s="39"/>
    </row>
    <row r="814" spans="1:10" ht="15.75" customHeight="1" x14ac:dyDescent="0.25">
      <c r="A814" s="11"/>
      <c r="B814" s="11"/>
      <c r="D814" s="11"/>
      <c r="E814" s="38"/>
      <c r="F814" s="38"/>
      <c r="G814" s="39"/>
      <c r="H814" s="39"/>
      <c r="I814" s="39"/>
      <c r="J814" s="39"/>
    </row>
    <row r="815" spans="1:10" ht="15.75" customHeight="1" x14ac:dyDescent="0.25">
      <c r="A815" s="11"/>
      <c r="B815" s="11"/>
      <c r="D815" s="11"/>
      <c r="E815" s="38"/>
      <c r="F815" s="38"/>
      <c r="G815" s="39"/>
      <c r="H815" s="39"/>
      <c r="I815" s="39"/>
      <c r="J815" s="39"/>
    </row>
    <row r="816" spans="1:10" ht="15.75" customHeight="1" x14ac:dyDescent="0.25">
      <c r="A816" s="11"/>
      <c r="B816" s="11"/>
      <c r="D816" s="11"/>
      <c r="E816" s="38"/>
      <c r="F816" s="38"/>
      <c r="G816" s="39"/>
      <c r="H816" s="39"/>
      <c r="I816" s="39"/>
      <c r="J816" s="39"/>
    </row>
    <row r="817" spans="1:10" ht="15.75" customHeight="1" x14ac:dyDescent="0.25">
      <c r="A817" s="11"/>
      <c r="B817" s="11"/>
      <c r="D817" s="11"/>
      <c r="E817" s="38"/>
      <c r="F817" s="38"/>
      <c r="G817" s="39"/>
      <c r="H817" s="39"/>
      <c r="I817" s="39"/>
      <c r="J817" s="39"/>
    </row>
    <row r="818" spans="1:10" ht="15.75" customHeight="1" x14ac:dyDescent="0.25">
      <c r="A818" s="11"/>
      <c r="B818" s="11"/>
      <c r="D818" s="11"/>
      <c r="E818" s="38"/>
      <c r="F818" s="38"/>
      <c r="G818" s="39"/>
      <c r="H818" s="39"/>
      <c r="I818" s="39"/>
      <c r="J818" s="39"/>
    </row>
    <row r="819" spans="1:10" ht="15.75" customHeight="1" x14ac:dyDescent="0.25">
      <c r="A819" s="11"/>
      <c r="B819" s="11"/>
      <c r="D819" s="11"/>
      <c r="E819" s="38"/>
      <c r="F819" s="38"/>
      <c r="G819" s="39"/>
      <c r="H819" s="39"/>
      <c r="I819" s="39"/>
      <c r="J819" s="39"/>
    </row>
    <row r="820" spans="1:10" ht="15.75" customHeight="1" x14ac:dyDescent="0.25">
      <c r="A820" s="11"/>
      <c r="B820" s="11"/>
      <c r="D820" s="11"/>
      <c r="E820" s="38"/>
      <c r="F820" s="38"/>
      <c r="G820" s="39"/>
      <c r="H820" s="39"/>
      <c r="I820" s="39"/>
      <c r="J820" s="39"/>
    </row>
    <row r="821" spans="1:10" ht="15.75" customHeight="1" x14ac:dyDescent="0.25">
      <c r="A821" s="11"/>
      <c r="B821" s="11"/>
      <c r="D821" s="11"/>
      <c r="E821" s="38"/>
      <c r="F821" s="38"/>
      <c r="G821" s="39"/>
      <c r="H821" s="39"/>
      <c r="I821" s="39"/>
      <c r="J821" s="39"/>
    </row>
    <row r="822" spans="1:10" ht="15.75" customHeight="1" x14ac:dyDescent="0.25">
      <c r="A822" s="11"/>
      <c r="B822" s="11"/>
      <c r="D822" s="11"/>
      <c r="E822" s="38"/>
      <c r="F822" s="38"/>
      <c r="G822" s="39"/>
      <c r="H822" s="39"/>
      <c r="I822" s="39"/>
      <c r="J822" s="39"/>
    </row>
    <row r="823" spans="1:10" ht="15.75" customHeight="1" x14ac:dyDescent="0.25">
      <c r="A823" s="11"/>
      <c r="B823" s="11"/>
      <c r="D823" s="11"/>
      <c r="E823" s="38"/>
      <c r="F823" s="38"/>
      <c r="G823" s="39"/>
      <c r="H823" s="39"/>
      <c r="I823" s="39"/>
      <c r="J823" s="39"/>
    </row>
    <row r="824" spans="1:10" ht="15.75" customHeight="1" x14ac:dyDescent="0.25">
      <c r="A824" s="11"/>
      <c r="B824" s="11"/>
      <c r="D824" s="11"/>
      <c r="E824" s="38"/>
      <c r="F824" s="38"/>
      <c r="G824" s="39"/>
      <c r="H824" s="39"/>
      <c r="I824" s="39"/>
      <c r="J824" s="39"/>
    </row>
    <row r="825" spans="1:10" ht="15.75" customHeight="1" x14ac:dyDescent="0.25">
      <c r="A825" s="11"/>
      <c r="B825" s="11"/>
      <c r="D825" s="11"/>
      <c r="E825" s="38"/>
      <c r="F825" s="38"/>
      <c r="G825" s="39"/>
      <c r="H825" s="39"/>
      <c r="I825" s="39"/>
      <c r="J825" s="39"/>
    </row>
    <row r="826" spans="1:10" ht="15.75" customHeight="1" x14ac:dyDescent="0.25">
      <c r="A826" s="11"/>
      <c r="B826" s="11"/>
      <c r="D826" s="11"/>
      <c r="E826" s="38"/>
      <c r="F826" s="38"/>
      <c r="G826" s="39"/>
      <c r="H826" s="39"/>
      <c r="I826" s="39"/>
      <c r="J826" s="39"/>
    </row>
    <row r="827" spans="1:10" ht="15.75" customHeight="1" x14ac:dyDescent="0.25">
      <c r="A827" s="11"/>
      <c r="B827" s="11"/>
      <c r="D827" s="11"/>
      <c r="E827" s="38"/>
      <c r="F827" s="38"/>
      <c r="G827" s="39"/>
      <c r="H827" s="39"/>
      <c r="I827" s="39"/>
      <c r="J827" s="39"/>
    </row>
    <row r="828" spans="1:10" ht="15.75" customHeight="1" x14ac:dyDescent="0.25">
      <c r="A828" s="11"/>
      <c r="B828" s="11"/>
      <c r="D828" s="11"/>
      <c r="E828" s="38"/>
      <c r="F828" s="38"/>
      <c r="G828" s="39"/>
      <c r="H828" s="39"/>
      <c r="I828" s="39"/>
      <c r="J828" s="39"/>
    </row>
    <row r="829" spans="1:10" ht="15.75" customHeight="1" x14ac:dyDescent="0.25">
      <c r="A829" s="11"/>
      <c r="B829" s="11"/>
      <c r="D829" s="11"/>
      <c r="E829" s="38"/>
      <c r="F829" s="38"/>
      <c r="G829" s="39"/>
      <c r="H829" s="39"/>
      <c r="I829" s="39"/>
      <c r="J829" s="39"/>
    </row>
    <row r="830" spans="1:10" ht="15.75" customHeight="1" x14ac:dyDescent="0.25">
      <c r="A830" s="11"/>
      <c r="B830" s="11"/>
      <c r="D830" s="11"/>
      <c r="E830" s="38"/>
      <c r="F830" s="38"/>
      <c r="G830" s="39"/>
      <c r="H830" s="39"/>
      <c r="I830" s="39"/>
      <c r="J830" s="39"/>
    </row>
    <row r="831" spans="1:10" ht="15.75" customHeight="1" x14ac:dyDescent="0.25">
      <c r="A831" s="11"/>
      <c r="B831" s="11"/>
      <c r="D831" s="11"/>
      <c r="E831" s="38"/>
      <c r="F831" s="38"/>
      <c r="G831" s="39"/>
      <c r="H831" s="39"/>
      <c r="I831" s="39"/>
      <c r="J831" s="39"/>
    </row>
    <row r="832" spans="1:10" ht="15.75" customHeight="1" x14ac:dyDescent="0.25">
      <c r="A832" s="11"/>
      <c r="B832" s="11"/>
      <c r="D832" s="11"/>
      <c r="E832" s="38"/>
      <c r="F832" s="38"/>
      <c r="G832" s="39"/>
      <c r="H832" s="39"/>
      <c r="I832" s="39"/>
      <c r="J832" s="39"/>
    </row>
    <row r="833" spans="1:10" ht="15.75" customHeight="1" x14ac:dyDescent="0.25">
      <c r="A833" s="11"/>
      <c r="B833" s="11"/>
      <c r="D833" s="11"/>
      <c r="E833" s="38"/>
      <c r="F833" s="38"/>
      <c r="G833" s="39"/>
      <c r="H833" s="39"/>
      <c r="I833" s="39"/>
      <c r="J833" s="39"/>
    </row>
    <row r="834" spans="1:10" ht="15.75" customHeight="1" x14ac:dyDescent="0.25">
      <c r="A834" s="11"/>
      <c r="B834" s="11"/>
      <c r="D834" s="11"/>
      <c r="E834" s="38"/>
      <c r="F834" s="38"/>
      <c r="G834" s="39"/>
      <c r="H834" s="39"/>
      <c r="I834" s="39"/>
      <c r="J834" s="39"/>
    </row>
    <row r="835" spans="1:10" ht="15.75" customHeight="1" x14ac:dyDescent="0.25">
      <c r="A835" s="11"/>
      <c r="B835" s="11"/>
      <c r="D835" s="11"/>
      <c r="E835" s="38"/>
      <c r="F835" s="38"/>
      <c r="G835" s="39"/>
      <c r="H835" s="39"/>
      <c r="I835" s="39"/>
      <c r="J835" s="39"/>
    </row>
    <row r="836" spans="1:10" ht="15.75" customHeight="1" x14ac:dyDescent="0.25">
      <c r="A836" s="11"/>
      <c r="B836" s="11"/>
      <c r="D836" s="11"/>
      <c r="E836" s="38"/>
      <c r="F836" s="38"/>
      <c r="G836" s="39"/>
      <c r="H836" s="39"/>
      <c r="I836" s="39"/>
      <c r="J836" s="39"/>
    </row>
    <row r="837" spans="1:10" ht="15.75" customHeight="1" x14ac:dyDescent="0.25">
      <c r="A837" s="11"/>
      <c r="B837" s="11"/>
      <c r="D837" s="11"/>
      <c r="E837" s="38"/>
      <c r="F837" s="38"/>
      <c r="G837" s="39"/>
      <c r="H837" s="39"/>
      <c r="I837" s="39"/>
      <c r="J837" s="39"/>
    </row>
    <row r="838" spans="1:10" ht="15.75" customHeight="1" x14ac:dyDescent="0.25">
      <c r="A838" s="11"/>
      <c r="B838" s="11"/>
      <c r="D838" s="11"/>
      <c r="E838" s="38"/>
      <c r="F838" s="38"/>
      <c r="G838" s="39"/>
      <c r="H838" s="39"/>
      <c r="I838" s="39"/>
      <c r="J838" s="39"/>
    </row>
    <row r="839" spans="1:10" ht="15.75" customHeight="1" x14ac:dyDescent="0.25">
      <c r="A839" s="11"/>
      <c r="B839" s="11"/>
      <c r="D839" s="11"/>
      <c r="E839" s="38"/>
      <c r="F839" s="38"/>
      <c r="G839" s="39"/>
      <c r="H839" s="39"/>
      <c r="I839" s="39"/>
      <c r="J839" s="39"/>
    </row>
    <row r="840" spans="1:10" ht="15.75" customHeight="1" x14ac:dyDescent="0.25">
      <c r="A840" s="11"/>
      <c r="B840" s="11"/>
      <c r="D840" s="11"/>
      <c r="E840" s="38"/>
      <c r="F840" s="38"/>
      <c r="G840" s="39"/>
      <c r="H840" s="39"/>
      <c r="I840" s="39"/>
      <c r="J840" s="39"/>
    </row>
    <row r="841" spans="1:10" ht="15.75" customHeight="1" x14ac:dyDescent="0.25">
      <c r="A841" s="11"/>
      <c r="B841" s="11"/>
      <c r="D841" s="11"/>
      <c r="E841" s="38"/>
      <c r="F841" s="38"/>
      <c r="G841" s="39"/>
      <c r="H841" s="39"/>
      <c r="I841" s="39"/>
      <c r="J841" s="39"/>
    </row>
    <row r="842" spans="1:10" ht="15.75" customHeight="1" x14ac:dyDescent="0.25">
      <c r="A842" s="11"/>
      <c r="B842" s="11"/>
      <c r="D842" s="11"/>
      <c r="E842" s="38"/>
      <c r="F842" s="38"/>
      <c r="G842" s="39"/>
      <c r="H842" s="39"/>
      <c r="I842" s="39"/>
      <c r="J842" s="39"/>
    </row>
    <row r="843" spans="1:10" ht="15.75" customHeight="1" x14ac:dyDescent="0.25">
      <c r="A843" s="11"/>
      <c r="B843" s="11"/>
      <c r="D843" s="11"/>
      <c r="E843" s="38"/>
      <c r="F843" s="38"/>
      <c r="G843" s="39"/>
      <c r="H843" s="39"/>
      <c r="I843" s="39"/>
      <c r="J843" s="39"/>
    </row>
    <row r="844" spans="1:10" ht="15.75" customHeight="1" x14ac:dyDescent="0.25">
      <c r="A844" s="11"/>
      <c r="B844" s="11"/>
      <c r="D844" s="11"/>
      <c r="E844" s="38"/>
      <c r="F844" s="38"/>
      <c r="G844" s="39"/>
      <c r="H844" s="39"/>
      <c r="I844" s="39"/>
      <c r="J844" s="39"/>
    </row>
    <row r="845" spans="1:10" ht="15.75" customHeight="1" x14ac:dyDescent="0.25">
      <c r="A845" s="11"/>
      <c r="B845" s="11"/>
      <c r="D845" s="11"/>
      <c r="E845" s="38"/>
      <c r="F845" s="38"/>
      <c r="G845" s="39"/>
      <c r="H845" s="39"/>
      <c r="I845" s="39"/>
      <c r="J845" s="39"/>
    </row>
    <row r="846" spans="1:10" ht="15.75" customHeight="1" x14ac:dyDescent="0.25">
      <c r="A846" s="11"/>
      <c r="B846" s="11"/>
      <c r="D846" s="11"/>
      <c r="E846" s="38"/>
      <c r="F846" s="38"/>
      <c r="G846" s="39"/>
      <c r="H846" s="39"/>
      <c r="I846" s="39"/>
      <c r="J846" s="39"/>
    </row>
    <row r="847" spans="1:10" ht="15.75" customHeight="1" x14ac:dyDescent="0.25">
      <c r="A847" s="11"/>
      <c r="B847" s="11"/>
      <c r="D847" s="11"/>
      <c r="E847" s="38"/>
      <c r="F847" s="38"/>
      <c r="G847" s="39"/>
      <c r="H847" s="39"/>
      <c r="I847" s="39"/>
      <c r="J847" s="39"/>
    </row>
    <row r="848" spans="1:10" ht="15.75" customHeight="1" x14ac:dyDescent="0.25">
      <c r="A848" s="11"/>
      <c r="B848" s="11"/>
      <c r="D848" s="11"/>
      <c r="E848" s="38"/>
      <c r="F848" s="38"/>
      <c r="G848" s="39"/>
      <c r="H848" s="39"/>
      <c r="I848" s="39"/>
      <c r="J848" s="39"/>
    </row>
    <row r="849" spans="1:10" ht="15.75" customHeight="1" x14ac:dyDescent="0.25">
      <c r="A849" s="11"/>
      <c r="B849" s="11"/>
      <c r="D849" s="11"/>
      <c r="E849" s="38"/>
      <c r="F849" s="38"/>
      <c r="G849" s="39"/>
      <c r="H849" s="39"/>
      <c r="I849" s="39"/>
      <c r="J849" s="39"/>
    </row>
    <row r="850" spans="1:10" ht="15.75" customHeight="1" x14ac:dyDescent="0.25">
      <c r="A850" s="11"/>
      <c r="B850" s="11"/>
      <c r="D850" s="11"/>
      <c r="E850" s="38"/>
      <c r="F850" s="38"/>
      <c r="G850" s="39"/>
      <c r="H850" s="39"/>
      <c r="I850" s="39"/>
      <c r="J850" s="39"/>
    </row>
    <row r="851" spans="1:10" ht="15.75" customHeight="1" x14ac:dyDescent="0.25">
      <c r="A851" s="11"/>
      <c r="B851" s="11"/>
      <c r="D851" s="11"/>
      <c r="E851" s="38"/>
      <c r="F851" s="38"/>
      <c r="G851" s="39"/>
      <c r="H851" s="39"/>
      <c r="I851" s="39"/>
      <c r="J851" s="39"/>
    </row>
    <row r="852" spans="1:10" ht="15.75" customHeight="1" x14ac:dyDescent="0.25">
      <c r="A852" s="11"/>
      <c r="B852" s="11"/>
      <c r="D852" s="11"/>
      <c r="E852" s="38"/>
      <c r="F852" s="38"/>
      <c r="G852" s="39"/>
      <c r="H852" s="39"/>
      <c r="I852" s="39"/>
      <c r="J852" s="39"/>
    </row>
    <row r="853" spans="1:10" ht="15.75" customHeight="1" x14ac:dyDescent="0.25">
      <c r="A853" s="11"/>
      <c r="B853" s="11"/>
      <c r="D853" s="11"/>
      <c r="E853" s="38"/>
      <c r="F853" s="38"/>
      <c r="G853" s="39"/>
      <c r="H853" s="39"/>
      <c r="I853" s="39"/>
      <c r="J853" s="39"/>
    </row>
    <row r="854" spans="1:10" ht="15.75" customHeight="1" x14ac:dyDescent="0.25">
      <c r="A854" s="11"/>
      <c r="B854" s="11"/>
      <c r="D854" s="11"/>
      <c r="E854" s="38"/>
      <c r="F854" s="38"/>
      <c r="G854" s="39"/>
      <c r="H854" s="39"/>
      <c r="I854" s="39"/>
      <c r="J854" s="39"/>
    </row>
    <row r="855" spans="1:10" ht="15.75" customHeight="1" x14ac:dyDescent="0.25">
      <c r="A855" s="11"/>
      <c r="B855" s="11"/>
      <c r="D855" s="11"/>
      <c r="E855" s="38"/>
      <c r="F855" s="38"/>
      <c r="G855" s="39"/>
      <c r="H855" s="39"/>
      <c r="I855" s="39"/>
      <c r="J855" s="39"/>
    </row>
    <row r="856" spans="1:10" ht="15.75" customHeight="1" x14ac:dyDescent="0.25">
      <c r="A856" s="11"/>
      <c r="B856" s="11"/>
      <c r="D856" s="11"/>
      <c r="E856" s="38"/>
      <c r="F856" s="38"/>
      <c r="G856" s="39"/>
      <c r="H856" s="39"/>
      <c r="I856" s="39"/>
      <c r="J856" s="39"/>
    </row>
    <row r="857" spans="1:10" ht="15.75" customHeight="1" x14ac:dyDescent="0.25">
      <c r="A857" s="11"/>
      <c r="B857" s="11"/>
      <c r="D857" s="11"/>
      <c r="E857" s="38"/>
      <c r="F857" s="38"/>
      <c r="G857" s="39"/>
      <c r="H857" s="39"/>
      <c r="I857" s="39"/>
      <c r="J857" s="39"/>
    </row>
    <row r="858" spans="1:10" ht="15.75" customHeight="1" x14ac:dyDescent="0.25">
      <c r="A858" s="11"/>
      <c r="B858" s="11"/>
      <c r="D858" s="11"/>
      <c r="E858" s="38"/>
      <c r="F858" s="38"/>
      <c r="G858" s="39"/>
      <c r="H858" s="39"/>
      <c r="I858" s="39"/>
      <c r="J858" s="39"/>
    </row>
    <row r="859" spans="1:10" ht="15.75" customHeight="1" x14ac:dyDescent="0.25">
      <c r="A859" s="11"/>
      <c r="B859" s="11"/>
      <c r="D859" s="11"/>
      <c r="E859" s="38"/>
      <c r="F859" s="38"/>
      <c r="G859" s="39"/>
      <c r="H859" s="39"/>
      <c r="I859" s="39"/>
      <c r="J859" s="39"/>
    </row>
    <row r="860" spans="1:10" ht="15.75" customHeight="1" x14ac:dyDescent="0.25">
      <c r="A860" s="11"/>
      <c r="B860" s="11"/>
      <c r="D860" s="11"/>
      <c r="E860" s="38"/>
      <c r="F860" s="38"/>
      <c r="G860" s="39"/>
      <c r="H860" s="39"/>
      <c r="I860" s="39"/>
      <c r="J860" s="39"/>
    </row>
    <row r="861" spans="1:10" ht="15.75" customHeight="1" x14ac:dyDescent="0.25">
      <c r="A861" s="11"/>
      <c r="B861" s="11"/>
      <c r="D861" s="11"/>
      <c r="E861" s="38"/>
      <c r="F861" s="38"/>
      <c r="G861" s="39"/>
      <c r="H861" s="39"/>
      <c r="I861" s="39"/>
      <c r="J861" s="39"/>
    </row>
    <row r="862" spans="1:10" ht="15.75" customHeight="1" x14ac:dyDescent="0.25">
      <c r="A862" s="11"/>
      <c r="B862" s="11"/>
      <c r="D862" s="11"/>
      <c r="E862" s="38"/>
      <c r="F862" s="38"/>
      <c r="G862" s="39"/>
      <c r="H862" s="39"/>
      <c r="I862" s="39"/>
      <c r="J862" s="39"/>
    </row>
    <row r="863" spans="1:10" ht="15.75" customHeight="1" x14ac:dyDescent="0.25">
      <c r="A863" s="11"/>
      <c r="B863" s="11"/>
      <c r="D863" s="11"/>
      <c r="E863" s="38"/>
      <c r="F863" s="38"/>
      <c r="G863" s="39"/>
      <c r="H863" s="39"/>
      <c r="I863" s="39"/>
      <c r="J863" s="39"/>
    </row>
    <row r="864" spans="1:10" ht="15.75" customHeight="1" x14ac:dyDescent="0.25">
      <c r="A864" s="11"/>
      <c r="B864" s="11"/>
      <c r="D864" s="11"/>
      <c r="E864" s="38"/>
      <c r="F864" s="38"/>
      <c r="G864" s="39"/>
      <c r="H864" s="39"/>
      <c r="I864" s="39"/>
      <c r="J864" s="39"/>
    </row>
    <row r="865" spans="1:10" ht="15.75" customHeight="1" x14ac:dyDescent="0.25">
      <c r="A865" s="11"/>
      <c r="B865" s="11"/>
      <c r="D865" s="11"/>
      <c r="E865" s="38"/>
      <c r="F865" s="38"/>
      <c r="G865" s="39"/>
      <c r="H865" s="39"/>
      <c r="I865" s="39"/>
      <c r="J865" s="39"/>
    </row>
    <row r="866" spans="1:10" ht="15.75" customHeight="1" x14ac:dyDescent="0.25">
      <c r="A866" s="11"/>
      <c r="B866" s="11"/>
      <c r="D866" s="11"/>
      <c r="E866" s="38"/>
      <c r="F866" s="38"/>
      <c r="G866" s="39"/>
      <c r="H866" s="39"/>
      <c r="I866" s="39"/>
      <c r="J866" s="39"/>
    </row>
    <row r="867" spans="1:10" ht="15.75" customHeight="1" x14ac:dyDescent="0.25">
      <c r="A867" s="11"/>
      <c r="B867" s="11"/>
      <c r="D867" s="11"/>
      <c r="E867" s="38"/>
      <c r="F867" s="38"/>
      <c r="G867" s="39"/>
      <c r="H867" s="39"/>
      <c r="I867" s="39"/>
      <c r="J867" s="39"/>
    </row>
    <row r="868" spans="1:10" ht="15.75" customHeight="1" x14ac:dyDescent="0.25">
      <c r="A868" s="11"/>
      <c r="B868" s="11"/>
      <c r="D868" s="11"/>
      <c r="E868" s="38"/>
      <c r="F868" s="38"/>
      <c r="G868" s="39"/>
      <c r="H868" s="39"/>
      <c r="I868" s="39"/>
      <c r="J868" s="39"/>
    </row>
    <row r="869" spans="1:10" ht="15.75" customHeight="1" x14ac:dyDescent="0.25">
      <c r="A869" s="11"/>
      <c r="B869" s="11"/>
      <c r="D869" s="11"/>
      <c r="E869" s="38"/>
      <c r="F869" s="38"/>
      <c r="G869" s="39"/>
      <c r="H869" s="39"/>
      <c r="I869" s="39"/>
      <c r="J869" s="39"/>
    </row>
    <row r="870" spans="1:10" ht="15.75" customHeight="1" x14ac:dyDescent="0.25">
      <c r="A870" s="11"/>
      <c r="B870" s="11"/>
      <c r="D870" s="11"/>
      <c r="E870" s="38"/>
      <c r="F870" s="38"/>
      <c r="G870" s="39"/>
      <c r="H870" s="39"/>
      <c r="I870" s="39"/>
      <c r="J870" s="39"/>
    </row>
    <row r="871" spans="1:10" ht="15.75" customHeight="1" x14ac:dyDescent="0.25">
      <c r="A871" s="11"/>
      <c r="B871" s="11"/>
      <c r="D871" s="11"/>
      <c r="E871" s="38"/>
      <c r="F871" s="38"/>
      <c r="G871" s="39"/>
      <c r="H871" s="39"/>
      <c r="I871" s="39"/>
      <c r="J871" s="39"/>
    </row>
    <row r="872" spans="1:10" ht="15.75" customHeight="1" x14ac:dyDescent="0.25">
      <c r="A872" s="11"/>
      <c r="B872" s="11"/>
      <c r="D872" s="11"/>
      <c r="E872" s="38"/>
      <c r="F872" s="38"/>
      <c r="G872" s="39"/>
      <c r="H872" s="39"/>
      <c r="I872" s="39"/>
      <c r="J872" s="39"/>
    </row>
    <row r="873" spans="1:10" ht="15.75" customHeight="1" x14ac:dyDescent="0.25">
      <c r="A873" s="11"/>
      <c r="B873" s="11"/>
      <c r="D873" s="11"/>
      <c r="E873" s="38"/>
      <c r="F873" s="38"/>
      <c r="G873" s="39"/>
      <c r="H873" s="39"/>
      <c r="I873" s="39"/>
      <c r="J873" s="39"/>
    </row>
    <row r="874" spans="1:10" ht="15.75" customHeight="1" x14ac:dyDescent="0.25">
      <c r="A874" s="11"/>
      <c r="B874" s="11"/>
      <c r="D874" s="11"/>
      <c r="E874" s="38"/>
      <c r="F874" s="38"/>
      <c r="G874" s="39"/>
      <c r="H874" s="39"/>
      <c r="I874" s="39"/>
      <c r="J874" s="39"/>
    </row>
    <row r="875" spans="1:10" ht="15.75" customHeight="1" x14ac:dyDescent="0.25">
      <c r="A875" s="11"/>
      <c r="B875" s="11"/>
      <c r="D875" s="11"/>
      <c r="E875" s="38"/>
      <c r="F875" s="38"/>
      <c r="G875" s="39"/>
      <c r="H875" s="39"/>
      <c r="I875" s="39"/>
      <c r="J875" s="39"/>
    </row>
    <row r="876" spans="1:10" ht="15.75" customHeight="1" x14ac:dyDescent="0.25">
      <c r="A876" s="11"/>
      <c r="B876" s="11"/>
      <c r="D876" s="11"/>
      <c r="E876" s="38"/>
      <c r="F876" s="38"/>
      <c r="G876" s="39"/>
      <c r="H876" s="39"/>
      <c r="I876" s="39"/>
      <c r="J876" s="39"/>
    </row>
    <row r="877" spans="1:10" ht="15.75" customHeight="1" x14ac:dyDescent="0.25">
      <c r="A877" s="11"/>
      <c r="B877" s="11"/>
      <c r="D877" s="11"/>
      <c r="E877" s="38"/>
      <c r="F877" s="38"/>
      <c r="G877" s="39"/>
      <c r="H877" s="39"/>
      <c r="I877" s="39"/>
      <c r="J877" s="39"/>
    </row>
    <row r="878" spans="1:10" ht="15.75" customHeight="1" x14ac:dyDescent="0.25">
      <c r="A878" s="11"/>
      <c r="B878" s="11"/>
      <c r="D878" s="11"/>
      <c r="E878" s="38"/>
      <c r="F878" s="38"/>
      <c r="G878" s="39"/>
      <c r="H878" s="39"/>
      <c r="I878" s="39"/>
      <c r="J878" s="39"/>
    </row>
    <row r="879" spans="1:10" ht="15.75" customHeight="1" x14ac:dyDescent="0.25">
      <c r="A879" s="11"/>
      <c r="B879" s="11"/>
      <c r="D879" s="11"/>
      <c r="E879" s="38"/>
      <c r="F879" s="38"/>
      <c r="G879" s="39"/>
      <c r="H879" s="39"/>
      <c r="I879" s="39"/>
      <c r="J879" s="39"/>
    </row>
    <row r="880" spans="1:10" ht="15.75" customHeight="1" x14ac:dyDescent="0.25">
      <c r="A880" s="11"/>
      <c r="B880" s="11"/>
      <c r="D880" s="11"/>
      <c r="E880" s="38"/>
      <c r="F880" s="38"/>
      <c r="G880" s="39"/>
      <c r="H880" s="39"/>
      <c r="I880" s="39"/>
      <c r="J880" s="39"/>
    </row>
    <row r="881" spans="1:10" ht="15.75" customHeight="1" x14ac:dyDescent="0.25">
      <c r="A881" s="11"/>
      <c r="B881" s="11"/>
      <c r="D881" s="11"/>
      <c r="E881" s="38"/>
      <c r="F881" s="38"/>
      <c r="G881" s="39"/>
      <c r="H881" s="39"/>
      <c r="I881" s="39"/>
      <c r="J881" s="39"/>
    </row>
    <row r="882" spans="1:10" ht="15.75" customHeight="1" x14ac:dyDescent="0.25">
      <c r="A882" s="11"/>
      <c r="B882" s="11"/>
      <c r="D882" s="11"/>
      <c r="E882" s="38"/>
      <c r="F882" s="38"/>
      <c r="G882" s="39"/>
      <c r="H882" s="39"/>
      <c r="I882" s="39"/>
      <c r="J882" s="39"/>
    </row>
    <row r="883" spans="1:10" ht="15.75" customHeight="1" x14ac:dyDescent="0.25">
      <c r="A883" s="11"/>
      <c r="B883" s="11"/>
      <c r="D883" s="11"/>
      <c r="E883" s="38"/>
      <c r="F883" s="38"/>
      <c r="G883" s="39"/>
      <c r="H883" s="39"/>
      <c r="I883" s="39"/>
      <c r="J883" s="39"/>
    </row>
    <row r="884" spans="1:10" ht="15.75" customHeight="1" x14ac:dyDescent="0.25">
      <c r="A884" s="11"/>
      <c r="B884" s="11"/>
      <c r="D884" s="11"/>
      <c r="E884" s="38"/>
      <c r="F884" s="38"/>
      <c r="G884" s="39"/>
      <c r="H884" s="39"/>
      <c r="I884" s="39"/>
      <c r="J884" s="39"/>
    </row>
    <row r="885" spans="1:10" ht="15.75" customHeight="1" x14ac:dyDescent="0.25">
      <c r="A885" s="11"/>
      <c r="B885" s="11"/>
      <c r="D885" s="11"/>
      <c r="E885" s="38"/>
      <c r="F885" s="38"/>
      <c r="G885" s="39"/>
      <c r="H885" s="39"/>
      <c r="I885" s="39"/>
      <c r="J885" s="39"/>
    </row>
    <row r="886" spans="1:10" ht="15.75" customHeight="1" x14ac:dyDescent="0.25">
      <c r="A886" s="11"/>
      <c r="B886" s="11"/>
      <c r="D886" s="11"/>
      <c r="E886" s="38"/>
      <c r="F886" s="38"/>
      <c r="G886" s="39"/>
      <c r="H886" s="39"/>
      <c r="I886" s="39"/>
      <c r="J886" s="39"/>
    </row>
    <row r="887" spans="1:10" ht="15.75" customHeight="1" x14ac:dyDescent="0.25">
      <c r="A887" s="11"/>
      <c r="B887" s="11"/>
      <c r="D887" s="11"/>
      <c r="E887" s="38"/>
      <c r="F887" s="38"/>
      <c r="G887" s="39"/>
      <c r="H887" s="39"/>
      <c r="I887" s="39"/>
      <c r="J887" s="39"/>
    </row>
    <row r="888" spans="1:10" ht="15.75" customHeight="1" x14ac:dyDescent="0.25">
      <c r="A888" s="11"/>
      <c r="B888" s="11"/>
      <c r="D888" s="11"/>
      <c r="E888" s="38"/>
      <c r="F888" s="38"/>
      <c r="G888" s="39"/>
      <c r="H888" s="39"/>
      <c r="I888" s="39"/>
      <c r="J888" s="39"/>
    </row>
    <row r="889" spans="1:10" ht="15.75" customHeight="1" x14ac:dyDescent="0.25">
      <c r="A889" s="11"/>
      <c r="B889" s="11"/>
      <c r="D889" s="11"/>
      <c r="E889" s="38"/>
      <c r="F889" s="38"/>
      <c r="G889" s="39"/>
      <c r="H889" s="39"/>
      <c r="I889" s="39"/>
      <c r="J889" s="39"/>
    </row>
    <row r="890" spans="1:10" ht="15.75" customHeight="1" x14ac:dyDescent="0.25">
      <c r="A890" s="11"/>
      <c r="B890" s="11"/>
      <c r="D890" s="11"/>
      <c r="E890" s="38"/>
      <c r="F890" s="38"/>
      <c r="G890" s="39"/>
      <c r="H890" s="39"/>
      <c r="I890" s="39"/>
      <c r="J890" s="39"/>
    </row>
    <row r="891" spans="1:10" ht="15.75" customHeight="1" x14ac:dyDescent="0.25">
      <c r="A891" s="11"/>
      <c r="B891" s="11"/>
      <c r="D891" s="11"/>
      <c r="E891" s="38"/>
      <c r="F891" s="38"/>
      <c r="G891" s="39"/>
      <c r="H891" s="39"/>
      <c r="I891" s="39"/>
      <c r="J891" s="39"/>
    </row>
    <row r="892" spans="1:10" ht="15.75" customHeight="1" x14ac:dyDescent="0.25">
      <c r="A892" s="11"/>
      <c r="B892" s="11"/>
      <c r="D892" s="11"/>
      <c r="E892" s="38"/>
      <c r="F892" s="38"/>
      <c r="G892" s="39"/>
      <c r="H892" s="39"/>
      <c r="I892" s="39"/>
      <c r="J892" s="39"/>
    </row>
    <row r="893" spans="1:10" ht="15.75" customHeight="1" x14ac:dyDescent="0.25">
      <c r="A893" s="11"/>
      <c r="B893" s="11"/>
      <c r="D893" s="11"/>
      <c r="E893" s="38"/>
      <c r="F893" s="38"/>
      <c r="G893" s="39"/>
      <c r="H893" s="39"/>
      <c r="I893" s="39"/>
      <c r="J893" s="39"/>
    </row>
    <row r="894" spans="1:10" ht="15.75" customHeight="1" x14ac:dyDescent="0.25">
      <c r="A894" s="11"/>
      <c r="B894" s="11"/>
      <c r="D894" s="11"/>
      <c r="E894" s="38"/>
      <c r="F894" s="38"/>
      <c r="G894" s="39"/>
      <c r="H894" s="39"/>
      <c r="I894" s="39"/>
      <c r="J894" s="39"/>
    </row>
    <row r="895" spans="1:10" ht="15.75" customHeight="1" x14ac:dyDescent="0.25">
      <c r="A895" s="11"/>
      <c r="B895" s="11"/>
      <c r="D895" s="11"/>
      <c r="E895" s="38"/>
      <c r="F895" s="38"/>
      <c r="G895" s="39"/>
      <c r="H895" s="39"/>
      <c r="I895" s="39"/>
      <c r="J895" s="39"/>
    </row>
    <row r="896" spans="1:10" ht="15.75" customHeight="1" x14ac:dyDescent="0.25">
      <c r="A896" s="11"/>
      <c r="B896" s="11"/>
      <c r="D896" s="11"/>
      <c r="E896" s="38"/>
      <c r="F896" s="38"/>
      <c r="G896" s="39"/>
      <c r="H896" s="39"/>
      <c r="I896" s="39"/>
      <c r="J896" s="39"/>
    </row>
    <row r="897" spans="1:10" ht="15.75" customHeight="1" x14ac:dyDescent="0.25">
      <c r="A897" s="11"/>
      <c r="B897" s="11"/>
      <c r="D897" s="11"/>
      <c r="E897" s="38"/>
      <c r="F897" s="38"/>
      <c r="G897" s="39"/>
      <c r="H897" s="39"/>
      <c r="I897" s="39"/>
      <c r="J897" s="39"/>
    </row>
    <row r="898" spans="1:10" ht="15.75" customHeight="1" x14ac:dyDescent="0.25">
      <c r="A898" s="11"/>
      <c r="B898" s="11"/>
      <c r="D898" s="11"/>
      <c r="E898" s="38"/>
      <c r="F898" s="38"/>
      <c r="G898" s="39"/>
      <c r="H898" s="39"/>
      <c r="I898" s="39"/>
      <c r="J898" s="39"/>
    </row>
    <row r="899" spans="1:10" ht="15.75" customHeight="1" x14ac:dyDescent="0.25">
      <c r="A899" s="11"/>
      <c r="B899" s="11"/>
      <c r="D899" s="11"/>
      <c r="E899" s="38"/>
      <c r="F899" s="38"/>
      <c r="G899" s="39"/>
      <c r="H899" s="39"/>
      <c r="I899" s="39"/>
      <c r="J899" s="39"/>
    </row>
    <row r="900" spans="1:10" ht="15.75" customHeight="1" x14ac:dyDescent="0.25">
      <c r="A900" s="11"/>
      <c r="B900" s="11"/>
      <c r="D900" s="11"/>
      <c r="E900" s="38"/>
      <c r="F900" s="38"/>
      <c r="G900" s="39"/>
      <c r="H900" s="39"/>
      <c r="I900" s="39"/>
      <c r="J900" s="39"/>
    </row>
    <row r="901" spans="1:10" ht="15.75" customHeight="1" x14ac:dyDescent="0.25">
      <c r="A901" s="11"/>
      <c r="B901" s="11"/>
      <c r="D901" s="11"/>
      <c r="E901" s="38"/>
      <c r="F901" s="38"/>
      <c r="G901" s="39"/>
      <c r="H901" s="39"/>
      <c r="I901" s="39"/>
      <c r="J901" s="39"/>
    </row>
    <row r="902" spans="1:10" ht="15.75" customHeight="1" x14ac:dyDescent="0.25">
      <c r="A902" s="11"/>
      <c r="B902" s="11"/>
      <c r="D902" s="11"/>
      <c r="E902" s="38"/>
      <c r="F902" s="38"/>
      <c r="G902" s="39"/>
      <c r="H902" s="39"/>
      <c r="I902" s="39"/>
      <c r="J902" s="39"/>
    </row>
    <row r="903" spans="1:10" ht="15.75" customHeight="1" x14ac:dyDescent="0.25">
      <c r="A903" s="11"/>
      <c r="B903" s="11"/>
      <c r="D903" s="11"/>
      <c r="E903" s="38"/>
      <c r="F903" s="38"/>
      <c r="G903" s="39"/>
      <c r="H903" s="39"/>
      <c r="I903" s="39"/>
      <c r="J903" s="39"/>
    </row>
    <row r="904" spans="1:10" ht="15.75" customHeight="1" x14ac:dyDescent="0.25">
      <c r="A904" s="11"/>
      <c r="B904" s="11"/>
      <c r="D904" s="11"/>
      <c r="E904" s="38"/>
      <c r="F904" s="38"/>
      <c r="G904" s="39"/>
      <c r="H904" s="39"/>
      <c r="I904" s="39"/>
      <c r="J904" s="39"/>
    </row>
    <row r="905" spans="1:10" ht="15.75" customHeight="1" x14ac:dyDescent="0.25">
      <c r="A905" s="11"/>
      <c r="B905" s="11"/>
      <c r="D905" s="11"/>
      <c r="E905" s="38"/>
      <c r="F905" s="38"/>
      <c r="G905" s="39"/>
      <c r="H905" s="39"/>
      <c r="I905" s="39"/>
      <c r="J905" s="39"/>
    </row>
    <row r="906" spans="1:10" ht="15.75" customHeight="1" x14ac:dyDescent="0.25">
      <c r="A906" s="11"/>
      <c r="B906" s="11"/>
      <c r="D906" s="11"/>
      <c r="E906" s="38"/>
      <c r="F906" s="38"/>
      <c r="G906" s="39"/>
      <c r="H906" s="39"/>
      <c r="I906" s="39"/>
      <c r="J906" s="39"/>
    </row>
    <row r="907" spans="1:10" ht="15.75" customHeight="1" x14ac:dyDescent="0.25">
      <c r="A907" s="11"/>
      <c r="B907" s="11"/>
      <c r="D907" s="11"/>
      <c r="E907" s="38"/>
      <c r="F907" s="38"/>
      <c r="G907" s="39"/>
      <c r="H907" s="39"/>
      <c r="I907" s="39"/>
      <c r="J907" s="39"/>
    </row>
    <row r="908" spans="1:10" ht="15.75" customHeight="1" x14ac:dyDescent="0.25">
      <c r="A908" s="11"/>
      <c r="B908" s="11"/>
      <c r="D908" s="11"/>
      <c r="E908" s="38"/>
      <c r="F908" s="38"/>
      <c r="G908" s="39"/>
      <c r="H908" s="39"/>
      <c r="I908" s="39"/>
      <c r="J908" s="39"/>
    </row>
    <row r="909" spans="1:10" ht="15.75" customHeight="1" x14ac:dyDescent="0.25">
      <c r="A909" s="11"/>
      <c r="B909" s="11"/>
      <c r="D909" s="11"/>
      <c r="E909" s="38"/>
      <c r="F909" s="38"/>
      <c r="G909" s="39"/>
      <c r="H909" s="39"/>
      <c r="I909" s="39"/>
      <c r="J909" s="39"/>
    </row>
    <row r="910" spans="1:10" ht="15.75" customHeight="1" x14ac:dyDescent="0.25">
      <c r="A910" s="11"/>
      <c r="B910" s="11"/>
      <c r="D910" s="11"/>
      <c r="E910" s="38"/>
      <c r="F910" s="38"/>
      <c r="G910" s="39"/>
      <c r="H910" s="39"/>
      <c r="I910" s="39"/>
      <c r="J910" s="39"/>
    </row>
    <row r="911" spans="1:10" ht="15.75" customHeight="1" x14ac:dyDescent="0.25">
      <c r="A911" s="11"/>
      <c r="B911" s="11"/>
      <c r="D911" s="11"/>
      <c r="E911" s="38"/>
      <c r="F911" s="38"/>
      <c r="G911" s="39"/>
      <c r="H911" s="39"/>
      <c r="I911" s="39"/>
      <c r="J911" s="39"/>
    </row>
    <row r="912" spans="1:10" ht="15.75" customHeight="1" x14ac:dyDescent="0.25">
      <c r="A912" s="11"/>
      <c r="B912" s="11"/>
      <c r="D912" s="11"/>
      <c r="E912" s="38"/>
      <c r="F912" s="38"/>
      <c r="G912" s="39"/>
      <c r="H912" s="39"/>
      <c r="I912" s="39"/>
      <c r="J912" s="39"/>
    </row>
    <row r="913" spans="1:10" ht="15.75" customHeight="1" x14ac:dyDescent="0.25">
      <c r="A913" s="11"/>
      <c r="B913" s="11"/>
      <c r="D913" s="11"/>
      <c r="E913" s="38"/>
      <c r="F913" s="38"/>
      <c r="G913" s="39"/>
      <c r="H913" s="39"/>
      <c r="I913" s="39"/>
      <c r="J913" s="39"/>
    </row>
    <row r="914" spans="1:10" ht="15.75" customHeight="1" x14ac:dyDescent="0.25">
      <c r="A914" s="11"/>
      <c r="B914" s="11"/>
      <c r="D914" s="11"/>
      <c r="E914" s="38"/>
      <c r="F914" s="38"/>
      <c r="G914" s="39"/>
      <c r="H914" s="39"/>
      <c r="I914" s="39"/>
      <c r="J914" s="39"/>
    </row>
    <row r="915" spans="1:10" ht="15.75" customHeight="1" x14ac:dyDescent="0.25">
      <c r="A915" s="11"/>
      <c r="B915" s="11"/>
      <c r="D915" s="11"/>
      <c r="E915" s="38"/>
      <c r="F915" s="38"/>
      <c r="G915" s="39"/>
      <c r="H915" s="39"/>
      <c r="I915" s="39"/>
      <c r="J915" s="39"/>
    </row>
    <row r="916" spans="1:10" ht="15.75" customHeight="1" x14ac:dyDescent="0.25">
      <c r="A916" s="11"/>
      <c r="B916" s="11"/>
      <c r="D916" s="11"/>
      <c r="E916" s="38"/>
      <c r="F916" s="38"/>
      <c r="G916" s="39"/>
      <c r="H916" s="39"/>
      <c r="I916" s="39"/>
      <c r="J916" s="39"/>
    </row>
    <row r="917" spans="1:10" ht="15.75" customHeight="1" x14ac:dyDescent="0.25">
      <c r="A917" s="11"/>
      <c r="B917" s="11"/>
      <c r="D917" s="11"/>
      <c r="E917" s="38"/>
      <c r="F917" s="38"/>
      <c r="G917" s="39"/>
      <c r="H917" s="39"/>
      <c r="I917" s="39"/>
      <c r="J917" s="39"/>
    </row>
    <row r="918" spans="1:10" ht="15.75" customHeight="1" x14ac:dyDescent="0.25">
      <c r="A918" s="11"/>
      <c r="B918" s="11"/>
      <c r="D918" s="11"/>
      <c r="E918" s="38"/>
      <c r="F918" s="38"/>
      <c r="G918" s="39"/>
      <c r="H918" s="39"/>
      <c r="I918" s="39"/>
      <c r="J918" s="39"/>
    </row>
    <row r="919" spans="1:10" ht="15.75" customHeight="1" x14ac:dyDescent="0.25">
      <c r="A919" s="11"/>
      <c r="B919" s="11"/>
      <c r="D919" s="11"/>
      <c r="E919" s="38"/>
      <c r="F919" s="38"/>
      <c r="G919" s="39"/>
      <c r="H919" s="39"/>
      <c r="I919" s="39"/>
      <c r="J919" s="39"/>
    </row>
    <row r="920" spans="1:10" ht="15.75" customHeight="1" x14ac:dyDescent="0.25">
      <c r="A920" s="11"/>
      <c r="B920" s="11"/>
      <c r="D920" s="11"/>
      <c r="E920" s="38"/>
      <c r="F920" s="38"/>
      <c r="G920" s="39"/>
      <c r="H920" s="39"/>
      <c r="I920" s="39"/>
      <c r="J920" s="39"/>
    </row>
    <row r="921" spans="1:10" ht="15.75" customHeight="1" x14ac:dyDescent="0.25">
      <c r="A921" s="11"/>
      <c r="B921" s="11"/>
      <c r="D921" s="11"/>
      <c r="E921" s="38"/>
      <c r="F921" s="38"/>
      <c r="G921" s="39"/>
      <c r="H921" s="39"/>
      <c r="I921" s="39"/>
      <c r="J921" s="39"/>
    </row>
    <row r="922" spans="1:10" ht="15.75" customHeight="1" x14ac:dyDescent="0.25">
      <c r="A922" s="11"/>
      <c r="B922" s="11"/>
      <c r="D922" s="11"/>
      <c r="E922" s="38"/>
      <c r="F922" s="38"/>
      <c r="G922" s="39"/>
      <c r="H922" s="39"/>
      <c r="I922" s="39"/>
      <c r="J922" s="39"/>
    </row>
    <row r="923" spans="1:10" ht="15.75" customHeight="1" x14ac:dyDescent="0.25">
      <c r="A923" s="11"/>
      <c r="B923" s="11"/>
      <c r="D923" s="11"/>
      <c r="E923" s="38"/>
      <c r="F923" s="38"/>
      <c r="G923" s="39"/>
      <c r="H923" s="39"/>
      <c r="I923" s="39"/>
      <c r="J923" s="39"/>
    </row>
    <row r="924" spans="1:10" ht="15.75" customHeight="1" x14ac:dyDescent="0.25">
      <c r="A924" s="11"/>
      <c r="B924" s="11"/>
      <c r="D924" s="11"/>
      <c r="E924" s="38"/>
      <c r="F924" s="38"/>
      <c r="G924" s="39"/>
      <c r="H924" s="39"/>
      <c r="I924" s="39"/>
      <c r="J924" s="39"/>
    </row>
    <row r="925" spans="1:10" ht="15.75" customHeight="1" x14ac:dyDescent="0.25">
      <c r="A925" s="11"/>
      <c r="B925" s="11"/>
      <c r="D925" s="11"/>
      <c r="E925" s="38"/>
      <c r="F925" s="38"/>
      <c r="G925" s="39"/>
      <c r="H925" s="39"/>
      <c r="I925" s="39"/>
      <c r="J925" s="39"/>
    </row>
    <row r="926" spans="1:10" ht="15.75" customHeight="1" x14ac:dyDescent="0.25">
      <c r="A926" s="11"/>
      <c r="B926" s="11"/>
      <c r="D926" s="11"/>
      <c r="E926" s="38"/>
      <c r="F926" s="38"/>
      <c r="G926" s="39"/>
      <c r="H926" s="39"/>
      <c r="I926" s="39"/>
      <c r="J926" s="39"/>
    </row>
    <row r="927" spans="1:10" ht="15.75" customHeight="1" x14ac:dyDescent="0.25">
      <c r="A927" s="11"/>
      <c r="B927" s="11"/>
      <c r="D927" s="11"/>
      <c r="E927" s="38"/>
      <c r="F927" s="38"/>
      <c r="G927" s="39"/>
      <c r="H927" s="39"/>
      <c r="I927" s="39"/>
      <c r="J927" s="39"/>
    </row>
    <row r="928" spans="1:10" ht="15.75" customHeight="1" x14ac:dyDescent="0.25">
      <c r="A928" s="11"/>
      <c r="B928" s="11"/>
      <c r="D928" s="11"/>
      <c r="E928" s="38"/>
      <c r="F928" s="38"/>
      <c r="G928" s="39"/>
      <c r="H928" s="39"/>
      <c r="I928" s="39"/>
      <c r="J928" s="39"/>
    </row>
    <row r="929" spans="1:10" ht="15.75" customHeight="1" x14ac:dyDescent="0.25">
      <c r="A929" s="11"/>
      <c r="B929" s="11"/>
      <c r="D929" s="11"/>
      <c r="E929" s="38"/>
      <c r="F929" s="38"/>
      <c r="G929" s="39"/>
      <c r="H929" s="39"/>
      <c r="I929" s="39"/>
      <c r="J929" s="39"/>
    </row>
    <row r="930" spans="1:10" ht="15.75" customHeight="1" x14ac:dyDescent="0.25">
      <c r="A930" s="11"/>
      <c r="B930" s="11"/>
      <c r="D930" s="11"/>
      <c r="E930" s="38"/>
      <c r="F930" s="38"/>
      <c r="G930" s="39"/>
      <c r="H930" s="39"/>
      <c r="I930" s="39"/>
      <c r="J930" s="39"/>
    </row>
    <row r="931" spans="1:10" ht="15.75" customHeight="1" x14ac:dyDescent="0.25">
      <c r="A931" s="11"/>
      <c r="B931" s="11"/>
      <c r="D931" s="11"/>
      <c r="E931" s="38"/>
      <c r="F931" s="38"/>
      <c r="G931" s="39"/>
      <c r="H931" s="39"/>
      <c r="I931" s="39"/>
      <c r="J931" s="39"/>
    </row>
    <row r="932" spans="1:10" ht="15.75" customHeight="1" x14ac:dyDescent="0.25">
      <c r="A932" s="11"/>
      <c r="B932" s="11"/>
      <c r="D932" s="11"/>
      <c r="E932" s="38"/>
      <c r="F932" s="38"/>
      <c r="G932" s="39"/>
      <c r="H932" s="39"/>
      <c r="I932" s="39"/>
      <c r="J932" s="39"/>
    </row>
    <row r="933" spans="1:10" ht="15.75" customHeight="1" x14ac:dyDescent="0.25">
      <c r="A933" s="11"/>
      <c r="B933" s="11"/>
      <c r="D933" s="11"/>
      <c r="E933" s="38"/>
      <c r="F933" s="38"/>
      <c r="G933" s="39"/>
      <c r="H933" s="39"/>
      <c r="I933" s="39"/>
      <c r="J933" s="39"/>
    </row>
    <row r="934" spans="1:10" ht="15.75" customHeight="1" x14ac:dyDescent="0.25">
      <c r="A934" s="11"/>
      <c r="B934" s="11"/>
      <c r="D934" s="11"/>
      <c r="E934" s="38"/>
      <c r="F934" s="38"/>
      <c r="G934" s="39"/>
      <c r="H934" s="39"/>
      <c r="I934" s="39"/>
      <c r="J934" s="39"/>
    </row>
    <row r="935" spans="1:10" ht="15.75" customHeight="1" x14ac:dyDescent="0.25">
      <c r="A935" s="11"/>
      <c r="B935" s="11"/>
      <c r="D935" s="11"/>
      <c r="E935" s="38"/>
      <c r="F935" s="38"/>
      <c r="G935" s="39"/>
      <c r="H935" s="39"/>
      <c r="I935" s="39"/>
      <c r="J935" s="39"/>
    </row>
    <row r="936" spans="1:10" ht="15.75" customHeight="1" x14ac:dyDescent="0.25">
      <c r="A936" s="11"/>
      <c r="B936" s="11"/>
      <c r="D936" s="11"/>
      <c r="E936" s="38"/>
      <c r="F936" s="38"/>
      <c r="G936" s="39"/>
      <c r="H936" s="39"/>
      <c r="I936" s="39"/>
      <c r="J936" s="39"/>
    </row>
    <row r="937" spans="1:10" ht="15.75" customHeight="1" x14ac:dyDescent="0.25">
      <c r="A937" s="11"/>
      <c r="B937" s="11"/>
      <c r="D937" s="11"/>
      <c r="E937" s="38"/>
      <c r="F937" s="38"/>
      <c r="G937" s="39"/>
      <c r="H937" s="39"/>
      <c r="I937" s="39"/>
      <c r="J937" s="39"/>
    </row>
    <row r="938" spans="1:10" ht="15.75" customHeight="1" x14ac:dyDescent="0.25">
      <c r="A938" s="11"/>
      <c r="B938" s="11"/>
      <c r="D938" s="11"/>
      <c r="E938" s="38"/>
      <c r="F938" s="38"/>
      <c r="G938" s="39"/>
      <c r="H938" s="39"/>
      <c r="I938" s="39"/>
      <c r="J938" s="39"/>
    </row>
    <row r="939" spans="1:10" ht="15.75" customHeight="1" x14ac:dyDescent="0.25">
      <c r="A939" s="11"/>
      <c r="B939" s="11"/>
      <c r="D939" s="11"/>
      <c r="E939" s="38"/>
      <c r="F939" s="38"/>
      <c r="G939" s="39"/>
      <c r="H939" s="39"/>
      <c r="I939" s="39"/>
      <c r="J939" s="39"/>
    </row>
    <row r="940" spans="1:10" ht="15.75" customHeight="1" x14ac:dyDescent="0.25">
      <c r="A940" s="11"/>
      <c r="B940" s="11"/>
      <c r="D940" s="11"/>
      <c r="E940" s="38"/>
      <c r="F940" s="38"/>
      <c r="G940" s="39"/>
      <c r="H940" s="39"/>
      <c r="I940" s="39"/>
      <c r="J940" s="39"/>
    </row>
    <row r="941" spans="1:10" ht="15.75" customHeight="1" x14ac:dyDescent="0.25">
      <c r="A941" s="11"/>
      <c r="B941" s="11"/>
      <c r="D941" s="11"/>
      <c r="E941" s="38"/>
      <c r="F941" s="38"/>
      <c r="G941" s="39"/>
      <c r="H941" s="39"/>
      <c r="I941" s="39"/>
      <c r="J941" s="39"/>
    </row>
    <row r="942" spans="1:10" ht="15.75" customHeight="1" x14ac:dyDescent="0.25">
      <c r="A942" s="11"/>
      <c r="B942" s="11"/>
      <c r="D942" s="11"/>
      <c r="E942" s="38"/>
      <c r="F942" s="38"/>
      <c r="G942" s="39"/>
      <c r="H942" s="39"/>
      <c r="I942" s="39"/>
      <c r="J942" s="39"/>
    </row>
    <row r="943" spans="1:10" ht="15.75" customHeight="1" x14ac:dyDescent="0.25">
      <c r="A943" s="11"/>
      <c r="B943" s="11"/>
      <c r="D943" s="11"/>
      <c r="E943" s="38"/>
      <c r="F943" s="38"/>
      <c r="G943" s="39"/>
      <c r="H943" s="39"/>
      <c r="I943" s="39"/>
      <c r="J943" s="39"/>
    </row>
    <row r="944" spans="1:10" ht="15.75" customHeight="1" x14ac:dyDescent="0.25">
      <c r="A944" s="11"/>
      <c r="B944" s="11"/>
      <c r="D944" s="11"/>
      <c r="E944" s="38"/>
      <c r="F944" s="38"/>
      <c r="G944" s="39"/>
      <c r="H944" s="39"/>
      <c r="I944" s="39"/>
      <c r="J944" s="39"/>
    </row>
    <row r="945" spans="1:10" ht="15.75" customHeight="1" x14ac:dyDescent="0.25">
      <c r="A945" s="11"/>
      <c r="B945" s="11"/>
      <c r="D945" s="11"/>
      <c r="E945" s="38"/>
      <c r="F945" s="38"/>
      <c r="G945" s="39"/>
      <c r="H945" s="39"/>
      <c r="I945" s="39"/>
      <c r="J945" s="39"/>
    </row>
    <row r="946" spans="1:10" ht="15.75" customHeight="1" x14ac:dyDescent="0.25">
      <c r="A946" s="11"/>
      <c r="B946" s="11"/>
      <c r="D946" s="11"/>
      <c r="E946" s="38"/>
      <c r="F946" s="38"/>
      <c r="G946" s="39"/>
      <c r="H946" s="39"/>
      <c r="I946" s="39"/>
      <c r="J946" s="39"/>
    </row>
    <row r="947" spans="1:10" ht="15.75" customHeight="1" x14ac:dyDescent="0.25">
      <c r="A947" s="11"/>
      <c r="B947" s="11"/>
      <c r="D947" s="11"/>
      <c r="E947" s="38"/>
      <c r="F947" s="38"/>
      <c r="G947" s="39"/>
      <c r="H947" s="39"/>
      <c r="I947" s="39"/>
      <c r="J947" s="39"/>
    </row>
    <row r="948" spans="1:10" ht="15.75" customHeight="1" x14ac:dyDescent="0.25">
      <c r="A948" s="11"/>
      <c r="B948" s="11"/>
      <c r="D948" s="11"/>
      <c r="E948" s="38"/>
      <c r="F948" s="38"/>
      <c r="G948" s="39"/>
      <c r="H948" s="39"/>
      <c r="I948" s="39"/>
      <c r="J948" s="39"/>
    </row>
    <row r="949" spans="1:10" ht="15.75" customHeight="1" x14ac:dyDescent="0.25">
      <c r="A949" s="11"/>
      <c r="B949" s="11"/>
      <c r="D949" s="11"/>
      <c r="E949" s="38"/>
      <c r="F949" s="38"/>
      <c r="G949" s="39"/>
      <c r="H949" s="39"/>
      <c r="I949" s="39"/>
      <c r="J949" s="39"/>
    </row>
    <row r="950" spans="1:10" ht="15.75" customHeight="1" x14ac:dyDescent="0.25">
      <c r="A950" s="11"/>
      <c r="B950" s="11"/>
      <c r="D950" s="11"/>
      <c r="E950" s="38"/>
      <c r="F950" s="38"/>
      <c r="G950" s="39"/>
      <c r="H950" s="39"/>
      <c r="I950" s="39"/>
      <c r="J950" s="39"/>
    </row>
    <row r="951" spans="1:10" ht="15.75" customHeight="1" x14ac:dyDescent="0.25">
      <c r="A951" s="11"/>
      <c r="B951" s="11"/>
      <c r="D951" s="11"/>
      <c r="E951" s="38"/>
      <c r="F951" s="38"/>
      <c r="G951" s="39"/>
      <c r="H951" s="39"/>
      <c r="I951" s="39"/>
      <c r="J951" s="39"/>
    </row>
    <row r="952" spans="1:10" ht="15.75" customHeight="1" x14ac:dyDescent="0.25">
      <c r="A952" s="11"/>
      <c r="B952" s="11"/>
      <c r="D952" s="11"/>
      <c r="E952" s="38"/>
      <c r="F952" s="38"/>
      <c r="G952" s="39"/>
      <c r="H952" s="39"/>
      <c r="I952" s="39"/>
      <c r="J952" s="39"/>
    </row>
    <row r="953" spans="1:10" ht="15.75" customHeight="1" x14ac:dyDescent="0.25">
      <c r="A953" s="11"/>
      <c r="B953" s="11"/>
      <c r="D953" s="11"/>
      <c r="E953" s="38"/>
      <c r="F953" s="38"/>
      <c r="G953" s="39"/>
      <c r="H953" s="39"/>
      <c r="I953" s="39"/>
      <c r="J953" s="39"/>
    </row>
    <row r="954" spans="1:10" ht="15.75" customHeight="1" x14ac:dyDescent="0.25">
      <c r="A954" s="11"/>
      <c r="B954" s="11"/>
      <c r="D954" s="11"/>
      <c r="E954" s="38"/>
      <c r="F954" s="38"/>
      <c r="G954" s="39"/>
      <c r="H954" s="39"/>
      <c r="I954" s="39"/>
      <c r="J954" s="39"/>
    </row>
    <row r="955" spans="1:10" ht="15.75" customHeight="1" x14ac:dyDescent="0.25">
      <c r="A955" s="11"/>
      <c r="B955" s="11"/>
      <c r="D955" s="11"/>
      <c r="E955" s="38"/>
      <c r="F955" s="38"/>
      <c r="G955" s="39"/>
      <c r="H955" s="39"/>
      <c r="I955" s="39"/>
      <c r="J955" s="39"/>
    </row>
    <row r="956" spans="1:10" ht="15.75" customHeight="1" x14ac:dyDescent="0.25">
      <c r="A956" s="11"/>
      <c r="B956" s="11"/>
      <c r="D956" s="11"/>
      <c r="E956" s="38"/>
      <c r="F956" s="38"/>
      <c r="G956" s="39"/>
      <c r="H956" s="39"/>
      <c r="I956" s="39"/>
      <c r="J956" s="39"/>
    </row>
    <row r="957" spans="1:10" ht="15.75" customHeight="1" x14ac:dyDescent="0.25">
      <c r="A957" s="11"/>
      <c r="B957" s="11"/>
      <c r="D957" s="11"/>
      <c r="E957" s="38"/>
      <c r="F957" s="38"/>
      <c r="G957" s="39"/>
      <c r="H957" s="39"/>
      <c r="I957" s="39"/>
      <c r="J957" s="39"/>
    </row>
    <row r="958" spans="1:10" ht="15.75" customHeight="1" x14ac:dyDescent="0.25">
      <c r="A958" s="11"/>
      <c r="B958" s="11"/>
      <c r="D958" s="11"/>
      <c r="E958" s="38"/>
      <c r="F958" s="38"/>
      <c r="G958" s="39"/>
      <c r="H958" s="39"/>
      <c r="I958" s="39"/>
      <c r="J958" s="39"/>
    </row>
    <row r="959" spans="1:10" ht="15.75" customHeight="1" x14ac:dyDescent="0.25">
      <c r="A959" s="11"/>
      <c r="B959" s="11"/>
      <c r="D959" s="11"/>
      <c r="E959" s="38"/>
      <c r="F959" s="38"/>
      <c r="G959" s="39"/>
      <c r="H959" s="39"/>
      <c r="I959" s="39"/>
      <c r="J959" s="39"/>
    </row>
    <row r="960" spans="1:10" ht="15.75" customHeight="1" x14ac:dyDescent="0.25">
      <c r="A960" s="11"/>
      <c r="B960" s="11"/>
      <c r="D960" s="11"/>
      <c r="E960" s="38"/>
      <c r="F960" s="38"/>
      <c r="G960" s="39"/>
      <c r="H960" s="39"/>
      <c r="I960" s="39"/>
      <c r="J960" s="39"/>
    </row>
    <row r="961" spans="1:10" ht="15.75" customHeight="1" x14ac:dyDescent="0.25">
      <c r="A961" s="11"/>
      <c r="B961" s="11"/>
      <c r="D961" s="11"/>
      <c r="E961" s="38"/>
      <c r="F961" s="38"/>
      <c r="G961" s="39"/>
      <c r="H961" s="39"/>
      <c r="I961" s="39"/>
      <c r="J961" s="39"/>
    </row>
    <row r="962" spans="1:10" ht="15.75" customHeight="1" x14ac:dyDescent="0.25">
      <c r="A962" s="11"/>
      <c r="B962" s="11"/>
      <c r="D962" s="11"/>
      <c r="E962" s="38"/>
      <c r="F962" s="38"/>
      <c r="G962" s="39"/>
      <c r="H962" s="39"/>
      <c r="I962" s="39"/>
      <c r="J962" s="39"/>
    </row>
    <row r="963" spans="1:10" ht="15.75" customHeight="1" x14ac:dyDescent="0.25">
      <c r="A963" s="11"/>
      <c r="B963" s="11"/>
      <c r="D963" s="11"/>
      <c r="E963" s="38"/>
      <c r="F963" s="38"/>
      <c r="G963" s="39"/>
      <c r="H963" s="39"/>
      <c r="I963" s="39"/>
      <c r="J963" s="39"/>
    </row>
    <row r="964" spans="1:10" ht="15.75" customHeight="1" x14ac:dyDescent="0.25">
      <c r="A964" s="11"/>
      <c r="B964" s="11"/>
      <c r="D964" s="11"/>
      <c r="E964" s="38"/>
      <c r="F964" s="38"/>
      <c r="G964" s="39"/>
      <c r="H964" s="39"/>
      <c r="I964" s="39"/>
      <c r="J964" s="39"/>
    </row>
    <row r="965" spans="1:10" ht="15.75" customHeight="1" x14ac:dyDescent="0.25">
      <c r="A965" s="11"/>
      <c r="B965" s="11"/>
      <c r="D965" s="11"/>
      <c r="E965" s="38"/>
      <c r="F965" s="38"/>
      <c r="G965" s="39"/>
      <c r="H965" s="39"/>
      <c r="I965" s="39"/>
      <c r="J965" s="39"/>
    </row>
    <row r="966" spans="1:10" ht="15.75" customHeight="1" x14ac:dyDescent="0.25">
      <c r="A966" s="11"/>
      <c r="B966" s="11"/>
      <c r="D966" s="11"/>
      <c r="E966" s="38"/>
      <c r="F966" s="38"/>
      <c r="G966" s="39"/>
      <c r="H966" s="39"/>
      <c r="I966" s="39"/>
      <c r="J966" s="39"/>
    </row>
    <row r="967" spans="1:10" ht="15.75" customHeight="1" x14ac:dyDescent="0.25">
      <c r="A967" s="11"/>
      <c r="B967" s="11"/>
      <c r="D967" s="11"/>
      <c r="E967" s="38"/>
      <c r="F967" s="38"/>
      <c r="G967" s="39"/>
      <c r="H967" s="39"/>
      <c r="I967" s="39"/>
      <c r="J967" s="39"/>
    </row>
    <row r="968" spans="1:10" ht="15.75" customHeight="1" x14ac:dyDescent="0.25">
      <c r="A968" s="11"/>
      <c r="B968" s="11"/>
      <c r="D968" s="11"/>
      <c r="E968" s="38"/>
      <c r="F968" s="38"/>
      <c r="G968" s="39"/>
      <c r="H968" s="39"/>
      <c r="I968" s="39"/>
      <c r="J968" s="39"/>
    </row>
    <row r="969" spans="1:10" ht="15.75" customHeight="1" x14ac:dyDescent="0.25">
      <c r="A969" s="11"/>
      <c r="B969" s="11"/>
      <c r="D969" s="11"/>
      <c r="E969" s="38"/>
      <c r="F969" s="38"/>
      <c r="G969" s="39"/>
      <c r="H969" s="39"/>
      <c r="I969" s="39"/>
      <c r="J969" s="39"/>
    </row>
    <row r="970" spans="1:10" ht="15.75" customHeight="1" x14ac:dyDescent="0.25">
      <c r="A970" s="11"/>
      <c r="B970" s="11"/>
      <c r="D970" s="11"/>
      <c r="E970" s="38"/>
      <c r="F970" s="38"/>
      <c r="G970" s="39"/>
      <c r="H970" s="39"/>
      <c r="I970" s="39"/>
      <c r="J970" s="39"/>
    </row>
    <row r="971" spans="1:10" ht="15.75" customHeight="1" x14ac:dyDescent="0.25">
      <c r="A971" s="11"/>
      <c r="B971" s="11"/>
      <c r="D971" s="11"/>
      <c r="E971" s="38"/>
      <c r="F971" s="38"/>
      <c r="G971" s="39"/>
      <c r="H971" s="39"/>
      <c r="I971" s="39"/>
      <c r="J971" s="39"/>
    </row>
    <row r="972" spans="1:10" ht="15.75" customHeight="1" x14ac:dyDescent="0.25">
      <c r="A972" s="11"/>
      <c r="B972" s="11"/>
      <c r="D972" s="11"/>
      <c r="E972" s="38"/>
      <c r="F972" s="38"/>
      <c r="G972" s="39"/>
      <c r="H972" s="39"/>
      <c r="I972" s="39"/>
      <c r="J972" s="39"/>
    </row>
    <row r="973" spans="1:10" ht="15.75" customHeight="1" x14ac:dyDescent="0.25">
      <c r="A973" s="11"/>
      <c r="B973" s="11"/>
      <c r="D973" s="11"/>
      <c r="E973" s="38"/>
      <c r="F973" s="38"/>
      <c r="G973" s="39"/>
      <c r="H973" s="39"/>
      <c r="I973" s="39"/>
      <c r="J973" s="39"/>
    </row>
    <row r="974" spans="1:10" ht="15.75" customHeight="1" x14ac:dyDescent="0.25">
      <c r="A974" s="11"/>
      <c r="B974" s="11"/>
      <c r="D974" s="11"/>
      <c r="E974" s="38"/>
      <c r="F974" s="38"/>
      <c r="G974" s="39"/>
      <c r="H974" s="39"/>
      <c r="I974" s="39"/>
      <c r="J974" s="39"/>
    </row>
    <row r="975" spans="1:10" ht="15.75" customHeight="1" x14ac:dyDescent="0.25">
      <c r="A975" s="11"/>
      <c r="B975" s="11"/>
      <c r="D975" s="11"/>
      <c r="E975" s="38"/>
      <c r="F975" s="38"/>
      <c r="G975" s="39"/>
      <c r="H975" s="39"/>
      <c r="I975" s="39"/>
      <c r="J975" s="39"/>
    </row>
    <row r="976" spans="1:10" ht="15.75" customHeight="1" x14ac:dyDescent="0.25">
      <c r="A976" s="11"/>
      <c r="B976" s="11"/>
      <c r="D976" s="11"/>
      <c r="E976" s="38"/>
      <c r="F976" s="38"/>
      <c r="G976" s="39"/>
      <c r="H976" s="39"/>
      <c r="I976" s="39"/>
      <c r="J976" s="39"/>
    </row>
    <row r="977" spans="1:10" ht="15.75" customHeight="1" x14ac:dyDescent="0.25">
      <c r="A977" s="11"/>
      <c r="B977" s="11"/>
      <c r="D977" s="11"/>
      <c r="E977" s="38"/>
      <c r="F977" s="38"/>
      <c r="G977" s="39"/>
      <c r="H977" s="39"/>
      <c r="I977" s="39"/>
      <c r="J977" s="39"/>
    </row>
    <row r="978" spans="1:10" ht="15.75" customHeight="1" x14ac:dyDescent="0.25">
      <c r="A978" s="11"/>
      <c r="B978" s="11"/>
      <c r="D978" s="11"/>
      <c r="E978" s="38"/>
      <c r="F978" s="38"/>
      <c r="G978" s="39"/>
      <c r="H978" s="39"/>
      <c r="I978" s="39"/>
      <c r="J978" s="39"/>
    </row>
    <row r="979" spans="1:10" ht="15.75" customHeight="1" x14ac:dyDescent="0.25">
      <c r="A979" s="11"/>
      <c r="B979" s="11"/>
      <c r="D979" s="11"/>
      <c r="E979" s="38"/>
      <c r="F979" s="38"/>
      <c r="G979" s="39"/>
      <c r="H979" s="39"/>
      <c r="I979" s="39"/>
      <c r="J979" s="39"/>
    </row>
    <row r="980" spans="1:10" ht="15.75" customHeight="1" x14ac:dyDescent="0.25">
      <c r="A980" s="11"/>
      <c r="B980" s="11"/>
      <c r="D980" s="11"/>
      <c r="E980" s="38"/>
      <c r="F980" s="38"/>
      <c r="G980" s="39"/>
      <c r="H980" s="39"/>
      <c r="I980" s="39"/>
      <c r="J980" s="39"/>
    </row>
    <row r="981" spans="1:10" ht="15.75" customHeight="1" x14ac:dyDescent="0.25">
      <c r="A981" s="11"/>
      <c r="B981" s="11"/>
      <c r="D981" s="11"/>
      <c r="E981" s="38"/>
      <c r="F981" s="38"/>
      <c r="G981" s="39"/>
      <c r="H981" s="39"/>
      <c r="I981" s="39"/>
      <c r="J981" s="39"/>
    </row>
    <row r="982" spans="1:10" ht="15.75" customHeight="1" x14ac:dyDescent="0.25">
      <c r="A982" s="11"/>
      <c r="B982" s="11"/>
      <c r="D982" s="11"/>
      <c r="E982" s="38"/>
      <c r="F982" s="38"/>
      <c r="G982" s="39"/>
      <c r="H982" s="39"/>
      <c r="I982" s="39"/>
      <c r="J982" s="39"/>
    </row>
    <row r="983" spans="1:10" ht="15.75" customHeight="1" x14ac:dyDescent="0.25">
      <c r="A983" s="11"/>
      <c r="B983" s="11"/>
      <c r="D983" s="11"/>
      <c r="E983" s="38"/>
      <c r="F983" s="38"/>
      <c r="G983" s="39"/>
      <c r="H983" s="39"/>
      <c r="I983" s="39"/>
      <c r="J983" s="39"/>
    </row>
    <row r="984" spans="1:10" ht="15.75" customHeight="1" x14ac:dyDescent="0.25">
      <c r="A984" s="11"/>
      <c r="B984" s="11"/>
      <c r="D984" s="11"/>
      <c r="E984" s="38"/>
      <c r="F984" s="38"/>
      <c r="G984" s="39"/>
      <c r="H984" s="39"/>
      <c r="I984" s="39"/>
      <c r="J984" s="39"/>
    </row>
    <row r="985" spans="1:10" ht="15.75" customHeight="1" x14ac:dyDescent="0.25">
      <c r="A985" s="11"/>
      <c r="B985" s="11"/>
      <c r="D985" s="11"/>
      <c r="E985" s="38"/>
      <c r="F985" s="38"/>
      <c r="G985" s="39"/>
      <c r="H985" s="39"/>
      <c r="I985" s="39"/>
      <c r="J985" s="39"/>
    </row>
    <row r="986" spans="1:10" ht="15.75" customHeight="1" x14ac:dyDescent="0.25">
      <c r="A986" s="11"/>
      <c r="B986" s="11"/>
      <c r="D986" s="11"/>
      <c r="E986" s="38"/>
      <c r="F986" s="38"/>
      <c r="G986" s="39"/>
      <c r="H986" s="39"/>
      <c r="I986" s="39"/>
      <c r="J986" s="39"/>
    </row>
    <row r="987" spans="1:10" ht="15.75" customHeight="1" x14ac:dyDescent="0.25">
      <c r="A987" s="11"/>
      <c r="B987" s="11"/>
      <c r="D987" s="11"/>
      <c r="E987" s="38"/>
      <c r="F987" s="38"/>
      <c r="G987" s="39"/>
      <c r="H987" s="39"/>
      <c r="I987" s="39"/>
      <c r="J987" s="39"/>
    </row>
    <row r="988" spans="1:10" ht="15.75" customHeight="1" x14ac:dyDescent="0.25">
      <c r="A988" s="11"/>
      <c r="B988" s="11"/>
      <c r="D988" s="11"/>
      <c r="E988" s="38"/>
      <c r="F988" s="38"/>
      <c r="G988" s="39"/>
      <c r="H988" s="39"/>
      <c r="I988" s="39"/>
      <c r="J988" s="39"/>
    </row>
    <row r="989" spans="1:10" ht="15.75" customHeight="1" x14ac:dyDescent="0.25">
      <c r="A989" s="11"/>
      <c r="B989" s="11"/>
      <c r="D989" s="11"/>
      <c r="E989" s="38"/>
      <c r="F989" s="38"/>
      <c r="G989" s="39"/>
      <c r="H989" s="39"/>
      <c r="I989" s="39"/>
      <c r="J989" s="39"/>
    </row>
    <row r="990" spans="1:10" ht="15.75" customHeight="1" x14ac:dyDescent="0.25">
      <c r="A990" s="11"/>
      <c r="B990" s="11"/>
      <c r="D990" s="11"/>
      <c r="E990" s="38"/>
      <c r="F990" s="38"/>
      <c r="G990" s="39"/>
      <c r="H990" s="39"/>
      <c r="I990" s="39"/>
      <c r="J990" s="39"/>
    </row>
    <row r="991" spans="1:10" ht="15.75" customHeight="1" x14ac:dyDescent="0.25">
      <c r="A991" s="11"/>
      <c r="B991" s="11"/>
      <c r="D991" s="11"/>
      <c r="E991" s="38"/>
      <c r="F991" s="38"/>
      <c r="G991" s="39"/>
      <c r="H991" s="39"/>
      <c r="I991" s="39"/>
      <c r="J991" s="39"/>
    </row>
    <row r="992" spans="1:10" ht="15.75" customHeight="1" x14ac:dyDescent="0.25">
      <c r="A992" s="11"/>
      <c r="B992" s="11"/>
      <c r="D992" s="11"/>
      <c r="E992" s="38"/>
      <c r="F992" s="38"/>
      <c r="G992" s="39"/>
      <c r="H992" s="39"/>
      <c r="I992" s="39"/>
      <c r="J992" s="39"/>
    </row>
    <row r="993" spans="1:10" ht="15.75" customHeight="1" x14ac:dyDescent="0.25">
      <c r="A993" s="11"/>
      <c r="B993" s="11"/>
      <c r="D993" s="11"/>
      <c r="E993" s="38"/>
      <c r="F993" s="38"/>
      <c r="G993" s="39"/>
      <c r="H993" s="39"/>
      <c r="I993" s="39"/>
      <c r="J993" s="39"/>
    </row>
    <row r="994" spans="1:10" ht="15.75" customHeight="1" x14ac:dyDescent="0.25">
      <c r="A994" s="11"/>
      <c r="B994" s="11"/>
      <c r="D994" s="11"/>
      <c r="E994" s="38"/>
      <c r="F994" s="38"/>
      <c r="G994" s="39"/>
      <c r="H994" s="39"/>
      <c r="I994" s="39"/>
      <c r="J994" s="39"/>
    </row>
    <row r="995" spans="1:10" ht="15.75" customHeight="1" x14ac:dyDescent="0.25">
      <c r="A995" s="11"/>
      <c r="B995" s="11"/>
      <c r="D995" s="11"/>
      <c r="E995" s="38"/>
      <c r="F995" s="38"/>
      <c r="G995" s="39"/>
      <c r="H995" s="39"/>
      <c r="I995" s="39"/>
      <c r="J995" s="39"/>
    </row>
    <row r="996" spans="1:10" ht="15.75" customHeight="1" x14ac:dyDescent="0.25">
      <c r="A996" s="11"/>
      <c r="B996" s="11"/>
      <c r="D996" s="11"/>
      <c r="E996" s="38"/>
      <c r="F996" s="38"/>
      <c r="G996" s="39"/>
      <c r="H996" s="39"/>
      <c r="I996" s="39"/>
      <c r="J996" s="39"/>
    </row>
    <row r="997" spans="1:10" ht="15.75" customHeight="1" x14ac:dyDescent="0.25">
      <c r="A997" s="11"/>
      <c r="B997" s="11"/>
      <c r="D997" s="11"/>
      <c r="E997" s="38"/>
      <c r="F997" s="38"/>
      <c r="G997" s="39"/>
      <c r="H997" s="39"/>
      <c r="I997" s="39"/>
      <c r="J997" s="39"/>
    </row>
    <row r="998" spans="1:10" ht="15.75" customHeight="1" x14ac:dyDescent="0.25">
      <c r="A998" s="11"/>
      <c r="B998" s="11"/>
      <c r="D998" s="11"/>
      <c r="E998" s="38"/>
      <c r="F998" s="38"/>
      <c r="G998" s="39"/>
      <c r="H998" s="39"/>
      <c r="I998" s="39"/>
      <c r="J998" s="39"/>
    </row>
    <row r="999" spans="1:10" ht="15.75" customHeight="1" x14ac:dyDescent="0.25">
      <c r="A999" s="11"/>
      <c r="B999" s="11"/>
      <c r="D999" s="11"/>
      <c r="E999" s="38"/>
      <c r="F999" s="38"/>
      <c r="G999" s="39"/>
      <c r="H999" s="39"/>
      <c r="I999" s="39"/>
      <c r="J999" s="39"/>
    </row>
    <row r="1000" spans="1:10" ht="15.75" customHeight="1" x14ac:dyDescent="0.25">
      <c r="A1000" s="11"/>
      <c r="B1000" s="11"/>
      <c r="D1000" s="11"/>
      <c r="E1000" s="38"/>
      <c r="F1000" s="38"/>
      <c r="G1000" s="39"/>
      <c r="H1000" s="39"/>
      <c r="I1000" s="39"/>
      <c r="J1000" s="39"/>
    </row>
  </sheetData>
  <mergeCells count="17">
    <mergeCell ref="E54:E55"/>
    <mergeCell ref="H54:H55"/>
    <mergeCell ref="F3:F4"/>
    <mergeCell ref="G3:I3"/>
    <mergeCell ref="A53:H53"/>
    <mergeCell ref="A54:A55"/>
    <mergeCell ref="B54:B55"/>
    <mergeCell ref="C54:C55"/>
    <mergeCell ref="D54:D55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49" workbookViewId="0">
      <selection sqref="A1:J1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10" ht="47.25" customHeight="1" x14ac:dyDescent="0.25">
      <c r="A1" s="192" t="s">
        <v>274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272</v>
      </c>
      <c r="G3" s="200" t="s">
        <v>265</v>
      </c>
      <c r="H3" s="195"/>
      <c r="I3" s="201"/>
      <c r="J3" s="198" t="s">
        <v>266</v>
      </c>
    </row>
    <row r="4" spans="1:10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</row>
    <row r="5" spans="1:10" ht="27" customHeight="1" x14ac:dyDescent="0.25">
      <c r="A5" s="4" t="s">
        <v>20</v>
      </c>
      <c r="B5" s="4">
        <v>121</v>
      </c>
      <c r="C5" s="3" t="s">
        <v>21</v>
      </c>
      <c r="D5" s="3" t="s">
        <v>22</v>
      </c>
      <c r="E5" s="36">
        <v>9483.66</v>
      </c>
      <c r="F5" s="37">
        <v>0</v>
      </c>
      <c r="G5" s="37">
        <v>828.38</v>
      </c>
      <c r="H5" s="37">
        <v>1510.84</v>
      </c>
      <c r="I5" s="37">
        <v>0</v>
      </c>
      <c r="J5" s="37">
        <f t="shared" ref="J5:J51" si="0">E5+F5-G5-H5-I5</f>
        <v>7144.4400000000005</v>
      </c>
    </row>
    <row r="6" spans="1:10" ht="27.75" customHeight="1" x14ac:dyDescent="0.25">
      <c r="A6" s="4" t="s">
        <v>26</v>
      </c>
      <c r="B6" s="4">
        <v>127</v>
      </c>
      <c r="C6" s="3" t="s">
        <v>27</v>
      </c>
      <c r="D6" s="3" t="s">
        <v>28</v>
      </c>
      <c r="E6" s="36">
        <v>3477.34</v>
      </c>
      <c r="F6" s="37">
        <v>0</v>
      </c>
      <c r="G6" s="37">
        <v>326.27</v>
      </c>
      <c r="H6" s="37">
        <v>117.86</v>
      </c>
      <c r="I6" s="37">
        <v>0</v>
      </c>
      <c r="J6" s="37">
        <f t="shared" si="0"/>
        <v>3033.21</v>
      </c>
    </row>
    <row r="7" spans="1:10" ht="27" customHeight="1" x14ac:dyDescent="0.25">
      <c r="A7" s="4" t="s">
        <v>31</v>
      </c>
      <c r="B7" s="4">
        <v>67</v>
      </c>
      <c r="C7" s="3" t="s">
        <v>21</v>
      </c>
      <c r="D7" s="3" t="s">
        <v>32</v>
      </c>
      <c r="E7" s="36">
        <v>9483.66</v>
      </c>
      <c r="F7" s="37">
        <v>0</v>
      </c>
      <c r="G7" s="37">
        <v>828.38</v>
      </c>
      <c r="H7" s="37">
        <v>1510.84</v>
      </c>
      <c r="I7" s="37">
        <v>0</v>
      </c>
      <c r="J7" s="37">
        <f t="shared" si="0"/>
        <v>7144.4400000000005</v>
      </c>
    </row>
    <row r="8" spans="1:10" ht="27" customHeight="1" x14ac:dyDescent="0.25">
      <c r="A8" s="4" t="s">
        <v>35</v>
      </c>
      <c r="B8" s="4">
        <v>102</v>
      </c>
      <c r="C8" s="3" t="s">
        <v>36</v>
      </c>
      <c r="D8" s="3" t="s">
        <v>37</v>
      </c>
      <c r="E8" s="36">
        <v>9483.66</v>
      </c>
      <c r="F8" s="36">
        <v>0</v>
      </c>
      <c r="G8" s="37">
        <v>828.38</v>
      </c>
      <c r="H8" s="37">
        <v>1458.7</v>
      </c>
      <c r="I8" s="37">
        <v>0</v>
      </c>
      <c r="J8" s="37">
        <f t="shared" si="0"/>
        <v>7196.5800000000008</v>
      </c>
    </row>
    <row r="9" spans="1:10" ht="27" customHeight="1" x14ac:dyDescent="0.25">
      <c r="A9" s="4" t="s">
        <v>40</v>
      </c>
      <c r="B9" s="4">
        <v>91</v>
      </c>
      <c r="C9" s="3" t="s">
        <v>21</v>
      </c>
      <c r="D9" s="3" t="s">
        <v>41</v>
      </c>
      <c r="E9" s="36">
        <v>9483.66</v>
      </c>
      <c r="F9" s="36"/>
      <c r="G9" s="37">
        <v>828.38</v>
      </c>
      <c r="H9" s="37">
        <v>1354.43</v>
      </c>
      <c r="I9" s="37">
        <v>0</v>
      </c>
      <c r="J9" s="37">
        <f t="shared" si="0"/>
        <v>7300.85</v>
      </c>
    </row>
    <row r="10" spans="1:10" ht="27" customHeight="1" x14ac:dyDescent="0.25">
      <c r="A10" s="4" t="s">
        <v>44</v>
      </c>
      <c r="B10" s="4">
        <v>33</v>
      </c>
      <c r="C10" s="3" t="s">
        <v>21</v>
      </c>
      <c r="D10" s="3" t="s">
        <v>32</v>
      </c>
      <c r="E10" s="36">
        <v>9483.66</v>
      </c>
      <c r="F10" s="36">
        <f>4741.83+2107.48</f>
        <v>6849.3099999999995</v>
      </c>
      <c r="G10" s="37">
        <f>828.38+288.34</f>
        <v>1116.72</v>
      </c>
      <c r="H10" s="37">
        <f>1168.93+90.94</f>
        <v>1259.8700000000001</v>
      </c>
      <c r="I10" s="37">
        <v>0</v>
      </c>
      <c r="J10" s="37">
        <f t="shared" si="0"/>
        <v>13956.38</v>
      </c>
    </row>
    <row r="11" spans="1:10" ht="27" customHeight="1" x14ac:dyDescent="0.25">
      <c r="A11" s="4" t="s">
        <v>47</v>
      </c>
      <c r="B11" s="4">
        <v>83</v>
      </c>
      <c r="C11" s="3" t="s">
        <v>48</v>
      </c>
      <c r="D11" s="3" t="s">
        <v>49</v>
      </c>
      <c r="E11" s="36">
        <v>5530.44</v>
      </c>
      <c r="F11" s="36">
        <v>0</v>
      </c>
      <c r="G11" s="37">
        <v>610.48</v>
      </c>
      <c r="H11" s="37">
        <v>347.46</v>
      </c>
      <c r="I11" s="37">
        <v>548.74</v>
      </c>
      <c r="J11" s="37">
        <f t="shared" si="0"/>
        <v>4023.7599999999993</v>
      </c>
    </row>
    <row r="12" spans="1:10" ht="27" customHeight="1" x14ac:dyDescent="0.25">
      <c r="A12" s="4" t="s">
        <v>52</v>
      </c>
      <c r="B12" s="4">
        <v>97</v>
      </c>
      <c r="C12" s="3" t="s">
        <v>53</v>
      </c>
      <c r="D12" s="3" t="s">
        <v>54</v>
      </c>
      <c r="E12" s="36">
        <v>15054.4</v>
      </c>
      <c r="F12" s="36">
        <v>0</v>
      </c>
      <c r="G12" s="37">
        <v>828.38</v>
      </c>
      <c r="H12" s="37">
        <v>3042.8</v>
      </c>
      <c r="I12" s="37">
        <v>0</v>
      </c>
      <c r="J12" s="37">
        <f t="shared" si="0"/>
        <v>11183.220000000001</v>
      </c>
    </row>
    <row r="13" spans="1:10" ht="27" customHeight="1" x14ac:dyDescent="0.25">
      <c r="A13" s="4" t="s">
        <v>56</v>
      </c>
      <c r="B13" s="4">
        <v>28</v>
      </c>
      <c r="C13" s="3" t="s">
        <v>21</v>
      </c>
      <c r="D13" s="3" t="s">
        <v>22</v>
      </c>
      <c r="E13" s="36">
        <v>9483.66</v>
      </c>
      <c r="F13" s="36">
        <v>0</v>
      </c>
      <c r="G13" s="37">
        <v>828.38</v>
      </c>
      <c r="H13" s="37">
        <v>1354.43</v>
      </c>
      <c r="I13" s="37">
        <v>0</v>
      </c>
      <c r="J13" s="37">
        <f t="shared" si="0"/>
        <v>7300.85</v>
      </c>
    </row>
    <row r="14" spans="1:10" ht="27" customHeight="1" x14ac:dyDescent="0.25">
      <c r="A14" s="4" t="s">
        <v>58</v>
      </c>
      <c r="B14" s="4">
        <v>134</v>
      </c>
      <c r="C14" s="3" t="s">
        <v>59</v>
      </c>
      <c r="D14" s="3" t="s">
        <v>60</v>
      </c>
      <c r="E14" s="36">
        <v>6269.82</v>
      </c>
      <c r="F14" s="36">
        <v>0</v>
      </c>
      <c r="G14" s="37">
        <v>713.95</v>
      </c>
      <c r="H14" s="37">
        <v>606.37</v>
      </c>
      <c r="I14" s="37">
        <v>0</v>
      </c>
      <c r="J14" s="37">
        <f t="shared" si="0"/>
        <v>4949.5</v>
      </c>
    </row>
    <row r="15" spans="1:10" ht="27" customHeight="1" x14ac:dyDescent="0.25">
      <c r="A15" s="4" t="s">
        <v>63</v>
      </c>
      <c r="B15" s="4">
        <v>87</v>
      </c>
      <c r="C15" s="3" t="s">
        <v>59</v>
      </c>
      <c r="D15" s="3" t="s">
        <v>64</v>
      </c>
      <c r="E15" s="36">
        <v>6269.82</v>
      </c>
      <c r="F15" s="36">
        <v>0</v>
      </c>
      <c r="G15" s="37">
        <v>713.95</v>
      </c>
      <c r="H15" s="37">
        <v>658.58</v>
      </c>
      <c r="I15" s="37">
        <v>0</v>
      </c>
      <c r="J15" s="37">
        <f t="shared" si="0"/>
        <v>4897.29</v>
      </c>
    </row>
    <row r="16" spans="1:10" ht="27" customHeight="1" x14ac:dyDescent="0.25">
      <c r="A16" s="4" t="s">
        <v>67</v>
      </c>
      <c r="B16" s="4">
        <v>110</v>
      </c>
      <c r="C16" s="3" t="s">
        <v>68</v>
      </c>
      <c r="D16" s="3" t="s">
        <v>60</v>
      </c>
      <c r="E16" s="36">
        <v>7056.73</v>
      </c>
      <c r="F16" s="36">
        <v>470.45</v>
      </c>
      <c r="G16" s="37">
        <f>171.24+30.62+626.52</f>
        <v>828.38</v>
      </c>
      <c r="H16" s="37">
        <f>34.08+450.27</f>
        <v>484.34999999999997</v>
      </c>
      <c r="I16" s="37">
        <v>0</v>
      </c>
      <c r="J16" s="37">
        <f t="shared" si="0"/>
        <v>6214.4499999999989</v>
      </c>
    </row>
    <row r="17" spans="1:10" ht="27" customHeight="1" x14ac:dyDescent="0.25">
      <c r="A17" s="4" t="s">
        <v>194</v>
      </c>
      <c r="B17" s="4">
        <v>139</v>
      </c>
      <c r="C17" s="3" t="s">
        <v>27</v>
      </c>
      <c r="D17" s="3" t="s">
        <v>28</v>
      </c>
      <c r="E17" s="36">
        <v>3477.34</v>
      </c>
      <c r="F17" s="36">
        <v>0</v>
      </c>
      <c r="G17" s="37">
        <v>326.27</v>
      </c>
      <c r="H17" s="37">
        <v>89.42</v>
      </c>
      <c r="I17" s="37">
        <v>765.41</v>
      </c>
      <c r="J17" s="37">
        <f t="shared" si="0"/>
        <v>2296.2400000000002</v>
      </c>
    </row>
    <row r="18" spans="1:10" ht="27" customHeight="1" x14ac:dyDescent="0.25">
      <c r="A18" s="4" t="s">
        <v>73</v>
      </c>
      <c r="B18" s="4">
        <v>107</v>
      </c>
      <c r="C18" s="3" t="s">
        <v>59</v>
      </c>
      <c r="D18" s="3" t="s">
        <v>74</v>
      </c>
      <c r="E18" s="36">
        <v>6269.82</v>
      </c>
      <c r="F18" s="36">
        <v>0</v>
      </c>
      <c r="G18" s="37">
        <v>713.95</v>
      </c>
      <c r="H18" s="37">
        <v>658.5</v>
      </c>
      <c r="I18" s="37">
        <v>0</v>
      </c>
      <c r="J18" s="37">
        <f t="shared" si="0"/>
        <v>4897.37</v>
      </c>
    </row>
    <row r="19" spans="1:10" ht="27" customHeight="1" x14ac:dyDescent="0.25">
      <c r="A19" s="4" t="s">
        <v>76</v>
      </c>
      <c r="B19" s="4">
        <v>118</v>
      </c>
      <c r="C19" s="3" t="s">
        <v>36</v>
      </c>
      <c r="D19" s="3" t="s">
        <v>77</v>
      </c>
      <c r="E19" s="36">
        <v>9483.66</v>
      </c>
      <c r="F19" s="36">
        <v>0</v>
      </c>
      <c r="G19" s="37">
        <v>828.38</v>
      </c>
      <c r="H19" s="37">
        <v>1510.84</v>
      </c>
      <c r="I19" s="37">
        <v>0</v>
      </c>
      <c r="J19" s="37">
        <f t="shared" si="0"/>
        <v>7144.4400000000005</v>
      </c>
    </row>
    <row r="20" spans="1:10" ht="27" customHeight="1" x14ac:dyDescent="0.25">
      <c r="A20" s="4" t="s">
        <v>79</v>
      </c>
      <c r="B20" s="4">
        <v>76</v>
      </c>
      <c r="C20" s="3" t="s">
        <v>36</v>
      </c>
      <c r="D20" s="3" t="s">
        <v>32</v>
      </c>
      <c r="E20" s="36">
        <v>9483.66</v>
      </c>
      <c r="F20" s="36">
        <v>0</v>
      </c>
      <c r="G20" s="37">
        <v>828.38</v>
      </c>
      <c r="H20" s="37">
        <v>1354.43</v>
      </c>
      <c r="I20" s="37">
        <v>0</v>
      </c>
      <c r="J20" s="37">
        <f t="shared" si="0"/>
        <v>7300.85</v>
      </c>
    </row>
    <row r="21" spans="1:10" ht="27.75" customHeight="1" x14ac:dyDescent="0.25">
      <c r="A21" s="4" t="s">
        <v>81</v>
      </c>
      <c r="B21" s="4">
        <v>101</v>
      </c>
      <c r="C21" s="3" t="s">
        <v>36</v>
      </c>
      <c r="D21" s="3" t="s">
        <v>64</v>
      </c>
      <c r="E21" s="36">
        <v>9483.66</v>
      </c>
      <c r="F21" s="36"/>
      <c r="G21" s="37">
        <v>828.38</v>
      </c>
      <c r="H21" s="37">
        <v>1510.84</v>
      </c>
      <c r="I21" s="37">
        <v>0</v>
      </c>
      <c r="J21" s="37">
        <f t="shared" si="0"/>
        <v>7144.4400000000005</v>
      </c>
    </row>
    <row r="22" spans="1:10" ht="27" customHeight="1" x14ac:dyDescent="0.25">
      <c r="A22" s="4" t="s">
        <v>83</v>
      </c>
      <c r="B22" s="4">
        <v>48</v>
      </c>
      <c r="C22" s="3" t="s">
        <v>36</v>
      </c>
      <c r="D22" s="3" t="s">
        <v>22</v>
      </c>
      <c r="E22" s="36">
        <v>9483.66</v>
      </c>
      <c r="F22" s="36">
        <v>0</v>
      </c>
      <c r="G22" s="37">
        <v>828.38</v>
      </c>
      <c r="H22" s="37">
        <v>1458.7</v>
      </c>
      <c r="I22" s="37">
        <v>0</v>
      </c>
      <c r="J22" s="37">
        <f t="shared" si="0"/>
        <v>7196.5800000000008</v>
      </c>
    </row>
    <row r="23" spans="1:10" ht="27" customHeight="1" x14ac:dyDescent="0.25">
      <c r="A23" s="4" t="s">
        <v>85</v>
      </c>
      <c r="B23" s="4">
        <v>125</v>
      </c>
      <c r="C23" s="3" t="s">
        <v>86</v>
      </c>
      <c r="D23" s="3" t="s">
        <v>87</v>
      </c>
      <c r="E23" s="36">
        <v>774.99</v>
      </c>
      <c r="F23" s="36">
        <v>0</v>
      </c>
      <c r="G23" s="37">
        <v>58.12</v>
      </c>
      <c r="H23" s="37">
        <v>0</v>
      </c>
      <c r="I23" s="37">
        <v>0</v>
      </c>
      <c r="J23" s="37">
        <f t="shared" si="0"/>
        <v>716.87</v>
      </c>
    </row>
    <row r="24" spans="1:10" ht="27" customHeight="1" x14ac:dyDescent="0.25">
      <c r="A24" s="4" t="s">
        <v>90</v>
      </c>
      <c r="B24" s="4">
        <v>137</v>
      </c>
      <c r="C24" s="3" t="s">
        <v>91</v>
      </c>
      <c r="D24" s="3" t="s">
        <v>92</v>
      </c>
      <c r="E24" s="36">
        <v>13375.65</v>
      </c>
      <c r="F24" s="36">
        <v>0</v>
      </c>
      <c r="G24" s="37">
        <v>828.38</v>
      </c>
      <c r="H24" s="37">
        <v>2581.14</v>
      </c>
      <c r="I24" s="37">
        <v>0</v>
      </c>
      <c r="J24" s="37">
        <f t="shared" si="0"/>
        <v>9966.130000000001</v>
      </c>
    </row>
    <row r="25" spans="1:10" ht="27" customHeight="1" x14ac:dyDescent="0.25">
      <c r="A25" s="4" t="s">
        <v>94</v>
      </c>
      <c r="B25" s="4">
        <v>50</v>
      </c>
      <c r="C25" s="3" t="s">
        <v>36</v>
      </c>
      <c r="D25" s="8" t="s">
        <v>41</v>
      </c>
      <c r="E25" s="36">
        <v>9483.66</v>
      </c>
      <c r="F25" s="36"/>
      <c r="G25" s="37">
        <f>828.38</f>
        <v>828.38</v>
      </c>
      <c r="H25" s="37">
        <v>1510.84</v>
      </c>
      <c r="I25" s="37">
        <v>0</v>
      </c>
      <c r="J25" s="37">
        <f t="shared" si="0"/>
        <v>7144.4400000000005</v>
      </c>
    </row>
    <row r="26" spans="1:10" ht="27" customHeight="1" x14ac:dyDescent="0.25">
      <c r="A26" s="4" t="s">
        <v>97</v>
      </c>
      <c r="B26" s="4">
        <v>27</v>
      </c>
      <c r="C26" s="3" t="s">
        <v>36</v>
      </c>
      <c r="D26" s="3" t="s">
        <v>41</v>
      </c>
      <c r="E26" s="36">
        <v>9483.66</v>
      </c>
      <c r="F26" s="36">
        <v>0</v>
      </c>
      <c r="G26" s="37">
        <v>828.38</v>
      </c>
      <c r="H26" s="37">
        <v>1458.7</v>
      </c>
      <c r="I26" s="37">
        <v>0</v>
      </c>
      <c r="J26" s="37">
        <f t="shared" si="0"/>
        <v>7196.5800000000008</v>
      </c>
    </row>
    <row r="27" spans="1:10" ht="27" customHeight="1" x14ac:dyDescent="0.25">
      <c r="A27" s="4" t="s">
        <v>99</v>
      </c>
      <c r="B27" s="4">
        <v>65</v>
      </c>
      <c r="C27" s="3" t="s">
        <v>14</v>
      </c>
      <c r="D27" s="3" t="s">
        <v>15</v>
      </c>
      <c r="E27" s="36">
        <v>15054.4</v>
      </c>
      <c r="F27" s="36">
        <v>0</v>
      </c>
      <c r="G27" s="37">
        <v>828.38</v>
      </c>
      <c r="H27" s="37">
        <v>2990.66</v>
      </c>
      <c r="I27" s="37">
        <v>0</v>
      </c>
      <c r="J27" s="37">
        <f t="shared" si="0"/>
        <v>11235.36</v>
      </c>
    </row>
    <row r="28" spans="1:10" ht="27" customHeight="1" x14ac:dyDescent="0.25">
      <c r="A28" s="4" t="s">
        <v>101</v>
      </c>
      <c r="B28" s="4">
        <v>129</v>
      </c>
      <c r="C28" s="3" t="s">
        <v>91</v>
      </c>
      <c r="D28" s="3" t="s">
        <v>92</v>
      </c>
      <c r="E28" s="36">
        <v>13375.65</v>
      </c>
      <c r="F28" s="36">
        <v>0</v>
      </c>
      <c r="G28" s="37">
        <v>828.38</v>
      </c>
      <c r="H28" s="37">
        <v>2581.14</v>
      </c>
      <c r="I28" s="37">
        <v>0</v>
      </c>
      <c r="J28" s="37">
        <f t="shared" si="0"/>
        <v>9966.130000000001</v>
      </c>
    </row>
    <row r="29" spans="1:10" ht="27" customHeight="1" x14ac:dyDescent="0.25">
      <c r="A29" s="4" t="s">
        <v>103</v>
      </c>
      <c r="B29" s="4">
        <v>106</v>
      </c>
      <c r="C29" s="3" t="s">
        <v>36</v>
      </c>
      <c r="D29" s="3" t="s">
        <v>32</v>
      </c>
      <c r="E29" s="36">
        <v>9483.66</v>
      </c>
      <c r="F29" s="36"/>
      <c r="G29" s="37">
        <v>828.38</v>
      </c>
      <c r="H29" s="37">
        <v>1458.7</v>
      </c>
      <c r="I29" s="37">
        <v>0</v>
      </c>
      <c r="J29" s="37">
        <f t="shared" si="0"/>
        <v>7196.5800000000008</v>
      </c>
    </row>
    <row r="30" spans="1:10" ht="27" customHeight="1" x14ac:dyDescent="0.25">
      <c r="A30" s="4" t="s">
        <v>120</v>
      </c>
      <c r="B30" s="4">
        <v>135</v>
      </c>
      <c r="C30" s="3" t="s">
        <v>21</v>
      </c>
      <c r="D30" s="3" t="s">
        <v>122</v>
      </c>
      <c r="E30" s="36">
        <v>9483.66</v>
      </c>
      <c r="F30" s="36">
        <v>0</v>
      </c>
      <c r="G30" s="37">
        <v>828.38</v>
      </c>
      <c r="H30" s="37">
        <v>1510.84</v>
      </c>
      <c r="I30" s="37">
        <v>0</v>
      </c>
      <c r="J30" s="37">
        <f t="shared" si="0"/>
        <v>7144.4400000000005</v>
      </c>
    </row>
    <row r="31" spans="1:10" ht="27" customHeight="1" x14ac:dyDescent="0.25">
      <c r="A31" s="4" t="s">
        <v>124</v>
      </c>
      <c r="B31" s="4">
        <v>53</v>
      </c>
      <c r="C31" s="3" t="s">
        <v>53</v>
      </c>
      <c r="D31" s="3" t="s">
        <v>125</v>
      </c>
      <c r="E31" s="36">
        <v>15054.4</v>
      </c>
      <c r="F31" s="36">
        <v>0</v>
      </c>
      <c r="G31" s="37">
        <v>828.38</v>
      </c>
      <c r="H31" s="37">
        <v>3042.8</v>
      </c>
      <c r="I31" s="37">
        <v>0</v>
      </c>
      <c r="J31" s="37">
        <f t="shared" si="0"/>
        <v>11183.220000000001</v>
      </c>
    </row>
    <row r="32" spans="1:10" ht="27" customHeight="1" x14ac:dyDescent="0.25">
      <c r="A32" s="4" t="s">
        <v>127</v>
      </c>
      <c r="B32" s="4">
        <v>14</v>
      </c>
      <c r="C32" s="3" t="s">
        <v>36</v>
      </c>
      <c r="D32" s="3" t="s">
        <v>22</v>
      </c>
      <c r="E32" s="36">
        <v>9483.66</v>
      </c>
      <c r="F32" s="36">
        <v>0</v>
      </c>
      <c r="G32" s="37">
        <v>828.38</v>
      </c>
      <c r="H32" s="37">
        <v>1406.57</v>
      </c>
      <c r="I32" s="37">
        <v>0</v>
      </c>
      <c r="J32" s="37">
        <f t="shared" si="0"/>
        <v>7248.7100000000009</v>
      </c>
    </row>
    <row r="33" spans="1:10" ht="27" customHeight="1" x14ac:dyDescent="0.25">
      <c r="A33" s="4" t="s">
        <v>129</v>
      </c>
      <c r="B33" s="4">
        <v>89</v>
      </c>
      <c r="C33" s="3" t="s">
        <v>14</v>
      </c>
      <c r="D33" s="3" t="s">
        <v>130</v>
      </c>
      <c r="E33" s="36">
        <v>15054.4</v>
      </c>
      <c r="F33" s="36">
        <v>4683.59</v>
      </c>
      <c r="G33" s="37">
        <f>773.15+75.27</f>
        <v>848.42</v>
      </c>
      <c r="H33" s="37">
        <v>4079.26</v>
      </c>
      <c r="I33" s="37">
        <v>0</v>
      </c>
      <c r="J33" s="37">
        <f t="shared" si="0"/>
        <v>14810.31</v>
      </c>
    </row>
    <row r="34" spans="1:10" ht="27" customHeight="1" x14ac:dyDescent="0.25">
      <c r="A34" s="4" t="s">
        <v>132</v>
      </c>
      <c r="B34" s="4">
        <v>120</v>
      </c>
      <c r="C34" s="3" t="s">
        <v>68</v>
      </c>
      <c r="D34" s="3" t="s">
        <v>64</v>
      </c>
      <c r="E34" s="36">
        <v>7056.73</v>
      </c>
      <c r="F34" s="36">
        <v>0</v>
      </c>
      <c r="G34" s="37">
        <v>824.11</v>
      </c>
      <c r="H34" s="37">
        <v>844.61</v>
      </c>
      <c r="I34" s="37">
        <v>0</v>
      </c>
      <c r="J34" s="37">
        <f t="shared" si="0"/>
        <v>5388.01</v>
      </c>
    </row>
    <row r="35" spans="1:10" ht="27" customHeight="1" x14ac:dyDescent="0.25">
      <c r="A35" s="4" t="s">
        <v>139</v>
      </c>
      <c r="B35" s="4">
        <v>49</v>
      </c>
      <c r="C35" s="3" t="s">
        <v>36</v>
      </c>
      <c r="D35" s="3" t="s">
        <v>41</v>
      </c>
      <c r="E35" s="36">
        <v>9483.66</v>
      </c>
      <c r="F35" s="36">
        <v>0</v>
      </c>
      <c r="G35" s="37">
        <v>828.38</v>
      </c>
      <c r="H35" s="37">
        <v>1458.7</v>
      </c>
      <c r="I35" s="37">
        <v>0</v>
      </c>
      <c r="J35" s="37">
        <f t="shared" si="0"/>
        <v>7196.5800000000008</v>
      </c>
    </row>
    <row r="36" spans="1:10" ht="27" customHeight="1" x14ac:dyDescent="0.25">
      <c r="A36" s="4" t="s">
        <v>208</v>
      </c>
      <c r="B36" s="4">
        <v>142</v>
      </c>
      <c r="C36" s="3" t="s">
        <v>209</v>
      </c>
      <c r="D36" s="3" t="s">
        <v>137</v>
      </c>
      <c r="E36" s="36">
        <v>7148.17</v>
      </c>
      <c r="F36" s="36">
        <v>0</v>
      </c>
      <c r="G36" s="37">
        <v>828.38</v>
      </c>
      <c r="H36" s="37">
        <v>816.45</v>
      </c>
      <c r="I36" s="37">
        <v>0</v>
      </c>
      <c r="J36" s="37">
        <f t="shared" si="0"/>
        <v>5503.34</v>
      </c>
    </row>
    <row r="37" spans="1:10" ht="27" customHeight="1" x14ac:dyDescent="0.25">
      <c r="A37" s="4" t="s">
        <v>198</v>
      </c>
      <c r="B37" s="4">
        <v>140</v>
      </c>
      <c r="C37" s="3" t="s">
        <v>199</v>
      </c>
      <c r="D37" s="3" t="s">
        <v>200</v>
      </c>
      <c r="E37" s="36">
        <v>15054.4</v>
      </c>
      <c r="F37" s="36">
        <v>0</v>
      </c>
      <c r="G37" s="37">
        <v>828.38</v>
      </c>
      <c r="H37" s="37">
        <v>2990.66</v>
      </c>
      <c r="I37" s="37">
        <v>0</v>
      </c>
      <c r="J37" s="37">
        <f t="shared" si="0"/>
        <v>11235.36</v>
      </c>
    </row>
    <row r="38" spans="1:10" ht="27" customHeight="1" x14ac:dyDescent="0.25">
      <c r="A38" s="4" t="s">
        <v>141</v>
      </c>
      <c r="B38" s="4">
        <v>128</v>
      </c>
      <c r="C38" s="3" t="s">
        <v>86</v>
      </c>
      <c r="D38" s="3" t="s">
        <v>87</v>
      </c>
      <c r="E38" s="36">
        <v>774.99</v>
      </c>
      <c r="F38" s="36">
        <v>0</v>
      </c>
      <c r="G38" s="37">
        <v>58.12</v>
      </c>
      <c r="H38" s="37">
        <v>0</v>
      </c>
      <c r="I38" s="37">
        <v>0</v>
      </c>
      <c r="J38" s="37">
        <f t="shared" si="0"/>
        <v>716.87</v>
      </c>
    </row>
    <row r="39" spans="1:10" ht="27" customHeight="1" x14ac:dyDescent="0.25">
      <c r="A39" s="4" t="s">
        <v>143</v>
      </c>
      <c r="B39" s="4">
        <v>138</v>
      </c>
      <c r="C39" s="3" t="s">
        <v>144</v>
      </c>
      <c r="D39" s="3" t="s">
        <v>145</v>
      </c>
      <c r="E39" s="36">
        <v>15054.4</v>
      </c>
      <c r="F39" s="36">
        <v>0</v>
      </c>
      <c r="G39" s="37">
        <v>828.38</v>
      </c>
      <c r="H39" s="37">
        <v>3042.8</v>
      </c>
      <c r="I39" s="37">
        <v>0</v>
      </c>
      <c r="J39" s="37">
        <f t="shared" si="0"/>
        <v>11183.220000000001</v>
      </c>
    </row>
    <row r="40" spans="1:10" ht="27" customHeight="1" x14ac:dyDescent="0.25">
      <c r="A40" s="4" t="s">
        <v>147</v>
      </c>
      <c r="B40" s="4">
        <v>80</v>
      </c>
      <c r="C40" s="3" t="s">
        <v>14</v>
      </c>
      <c r="D40" s="3" t="s">
        <v>148</v>
      </c>
      <c r="E40" s="36">
        <v>15054.4</v>
      </c>
      <c r="F40" s="36">
        <f>836.35+2509.06</f>
        <v>3345.41</v>
      </c>
      <c r="G40" s="37">
        <v>828.38</v>
      </c>
      <c r="H40" s="37">
        <v>3042.8</v>
      </c>
      <c r="I40" s="37">
        <v>0</v>
      </c>
      <c r="J40" s="37">
        <f t="shared" si="0"/>
        <v>14528.629999999997</v>
      </c>
    </row>
    <row r="41" spans="1:10" ht="27" customHeight="1" x14ac:dyDescent="0.25">
      <c r="A41" s="4" t="s">
        <v>150</v>
      </c>
      <c r="B41" s="4">
        <v>36</v>
      </c>
      <c r="C41" s="3" t="s">
        <v>36</v>
      </c>
      <c r="D41" s="3" t="s">
        <v>41</v>
      </c>
      <c r="E41" s="36">
        <v>9483.66</v>
      </c>
      <c r="F41" s="36"/>
      <c r="G41" s="37">
        <v>828.38</v>
      </c>
      <c r="H41" s="37">
        <v>1458.7</v>
      </c>
      <c r="I41" s="37">
        <v>0</v>
      </c>
      <c r="J41" s="37">
        <f t="shared" si="0"/>
        <v>7196.5800000000008</v>
      </c>
    </row>
    <row r="42" spans="1:10" ht="27" customHeight="1" x14ac:dyDescent="0.25">
      <c r="A42" s="4" t="s">
        <v>152</v>
      </c>
      <c r="B42" s="4">
        <v>109</v>
      </c>
      <c r="C42" s="3" t="s">
        <v>36</v>
      </c>
      <c r="D42" s="3" t="s">
        <v>153</v>
      </c>
      <c r="E42" s="36">
        <v>9483.66</v>
      </c>
      <c r="F42" s="36">
        <f>210.75+526.87+1580.61</f>
        <v>2318.23</v>
      </c>
      <c r="G42" s="37">
        <f>85.37+828.38</f>
        <v>913.75</v>
      </c>
      <c r="H42" s="37">
        <f>43.27+1360.45</f>
        <v>1403.72</v>
      </c>
      <c r="I42" s="37">
        <v>0</v>
      </c>
      <c r="J42" s="37">
        <f t="shared" si="0"/>
        <v>9484.42</v>
      </c>
    </row>
    <row r="43" spans="1:10" ht="27" customHeight="1" x14ac:dyDescent="0.25">
      <c r="A43" s="4" t="s">
        <v>155</v>
      </c>
      <c r="B43" s="4">
        <v>42</v>
      </c>
      <c r="C43" s="3" t="s">
        <v>36</v>
      </c>
      <c r="D43" s="8" t="s">
        <v>41</v>
      </c>
      <c r="E43" s="36">
        <v>9483.66</v>
      </c>
      <c r="F43" s="36">
        <v>0</v>
      </c>
      <c r="G43" s="37">
        <v>828.38</v>
      </c>
      <c r="H43" s="37">
        <v>1510.84</v>
      </c>
      <c r="I43" s="37">
        <v>0</v>
      </c>
      <c r="J43" s="37">
        <f t="shared" si="0"/>
        <v>7144.4400000000005</v>
      </c>
    </row>
    <row r="44" spans="1:10" ht="27" customHeight="1" x14ac:dyDescent="0.25">
      <c r="A44" s="4" t="s">
        <v>157</v>
      </c>
      <c r="B44" s="4">
        <v>122</v>
      </c>
      <c r="C44" s="3" t="s">
        <v>53</v>
      </c>
      <c r="D44" s="3" t="s">
        <v>158</v>
      </c>
      <c r="E44" s="36">
        <v>15054.4</v>
      </c>
      <c r="F44" s="36">
        <v>0</v>
      </c>
      <c r="G44" s="37">
        <v>828.38</v>
      </c>
      <c r="H44" s="37">
        <v>3042.8</v>
      </c>
      <c r="I44" s="37">
        <v>0</v>
      </c>
      <c r="J44" s="37">
        <f t="shared" si="0"/>
        <v>11183.220000000001</v>
      </c>
    </row>
    <row r="45" spans="1:10" ht="27" customHeight="1" x14ac:dyDescent="0.25">
      <c r="A45" s="4" t="s">
        <v>211</v>
      </c>
      <c r="B45" s="4">
        <v>144</v>
      </c>
      <c r="C45" s="3" t="s">
        <v>212</v>
      </c>
      <c r="D45" s="3" t="s">
        <v>213</v>
      </c>
      <c r="E45" s="36">
        <v>1211.4100000000001</v>
      </c>
      <c r="F45" s="36">
        <v>0</v>
      </c>
      <c r="G45" s="37">
        <v>90.85</v>
      </c>
      <c r="H45" s="37">
        <v>0</v>
      </c>
      <c r="I45" s="37">
        <v>0</v>
      </c>
      <c r="J45" s="37">
        <f t="shared" si="0"/>
        <v>1120.5600000000002</v>
      </c>
    </row>
    <row r="46" spans="1:10" ht="27" customHeight="1" x14ac:dyDescent="0.25">
      <c r="A46" s="4" t="s">
        <v>160</v>
      </c>
      <c r="B46" s="4">
        <v>136</v>
      </c>
      <c r="C46" s="3" t="s">
        <v>161</v>
      </c>
      <c r="D46" s="3" t="s">
        <v>137</v>
      </c>
      <c r="E46" s="36">
        <v>9207.44</v>
      </c>
      <c r="F46" s="36">
        <v>0</v>
      </c>
      <c r="G46" s="37">
        <v>828.38</v>
      </c>
      <c r="H46" s="37">
        <v>1434.88</v>
      </c>
      <c r="I46" s="37">
        <v>0</v>
      </c>
      <c r="J46" s="37">
        <f t="shared" si="0"/>
        <v>6944.1800000000012</v>
      </c>
    </row>
    <row r="47" spans="1:10" ht="27" customHeight="1" x14ac:dyDescent="0.25">
      <c r="A47" s="4" t="s">
        <v>165</v>
      </c>
      <c r="B47" s="4">
        <v>58</v>
      </c>
      <c r="C47" s="3" t="s">
        <v>36</v>
      </c>
      <c r="D47" s="3" t="s">
        <v>32</v>
      </c>
      <c r="E47" s="36">
        <v>9483.66</v>
      </c>
      <c r="F47" s="36">
        <v>0</v>
      </c>
      <c r="G47" s="37">
        <v>828.38</v>
      </c>
      <c r="H47" s="37">
        <v>1510.84</v>
      </c>
      <c r="I47" s="37">
        <v>0</v>
      </c>
      <c r="J47" s="37">
        <f t="shared" si="0"/>
        <v>7144.4400000000005</v>
      </c>
    </row>
    <row r="48" spans="1:10" ht="27" customHeight="1" x14ac:dyDescent="0.25">
      <c r="A48" s="4" t="s">
        <v>202</v>
      </c>
      <c r="B48" s="4">
        <v>141</v>
      </c>
      <c r="C48" s="3" t="s">
        <v>36</v>
      </c>
      <c r="D48" s="3" t="s">
        <v>32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</row>
    <row r="49" spans="1:10" ht="27" customHeight="1" x14ac:dyDescent="0.25">
      <c r="A49" s="4" t="s">
        <v>167</v>
      </c>
      <c r="B49" s="4">
        <v>133</v>
      </c>
      <c r="C49" s="3" t="s">
        <v>168</v>
      </c>
      <c r="D49" s="3" t="s">
        <v>169</v>
      </c>
      <c r="E49" s="36">
        <v>12607.82</v>
      </c>
      <c r="F49" s="36">
        <v>0</v>
      </c>
      <c r="G49" s="37">
        <v>828.38</v>
      </c>
      <c r="H49" s="37">
        <v>2369.9899999999998</v>
      </c>
      <c r="I49" s="37">
        <v>0</v>
      </c>
      <c r="J49" s="37">
        <f t="shared" si="0"/>
        <v>9409.4500000000007</v>
      </c>
    </row>
    <row r="50" spans="1:10" ht="27" customHeight="1" x14ac:dyDescent="0.25">
      <c r="A50" s="4" t="s">
        <v>171</v>
      </c>
      <c r="B50" s="4">
        <v>43</v>
      </c>
      <c r="C50" s="3" t="s">
        <v>36</v>
      </c>
      <c r="D50" s="3" t="s">
        <v>137</v>
      </c>
      <c r="E50" s="36">
        <v>9483.66</v>
      </c>
      <c r="F50" s="36">
        <v>0</v>
      </c>
      <c r="G50" s="37">
        <v>828.38</v>
      </c>
      <c r="H50" s="37">
        <v>1510.84</v>
      </c>
      <c r="I50" s="37">
        <v>0</v>
      </c>
      <c r="J50" s="37">
        <f t="shared" si="0"/>
        <v>7144.4400000000005</v>
      </c>
    </row>
    <row r="51" spans="1:10" ht="27" customHeight="1" x14ac:dyDescent="0.25">
      <c r="A51" s="4" t="s">
        <v>173</v>
      </c>
      <c r="B51" s="4">
        <v>73</v>
      </c>
      <c r="C51" s="3" t="s">
        <v>36</v>
      </c>
      <c r="D51" s="3" t="s">
        <v>32</v>
      </c>
      <c r="E51" s="36">
        <v>9483.66</v>
      </c>
      <c r="F51" s="36">
        <f>737.62+2212.85</f>
        <v>2950.47</v>
      </c>
      <c r="G51" s="37">
        <v>828.38</v>
      </c>
      <c r="H51" s="37">
        <v>1510.84</v>
      </c>
      <c r="I51" s="37">
        <v>0</v>
      </c>
      <c r="J51" s="37">
        <f t="shared" si="0"/>
        <v>10094.91</v>
      </c>
    </row>
    <row r="52" spans="1:10" ht="15.75" customHeight="1" x14ac:dyDescent="0.25">
      <c r="A52" s="11"/>
      <c r="B52" s="11"/>
      <c r="D52" s="11"/>
      <c r="E52" s="38"/>
      <c r="F52" s="38"/>
      <c r="G52" s="39"/>
      <c r="H52" s="39"/>
      <c r="I52" s="39"/>
      <c r="J52" s="39"/>
    </row>
    <row r="53" spans="1:10" ht="42" customHeight="1" x14ac:dyDescent="0.25">
      <c r="A53" s="202" t="s">
        <v>253</v>
      </c>
      <c r="B53" s="182"/>
      <c r="C53" s="182"/>
      <c r="D53" s="182"/>
      <c r="E53" s="182"/>
      <c r="F53" s="182"/>
      <c r="G53" s="182"/>
      <c r="H53" s="183"/>
      <c r="I53" s="40"/>
      <c r="J53" s="40"/>
    </row>
    <row r="54" spans="1:10" ht="28.5" customHeight="1" x14ac:dyDescent="0.25">
      <c r="A54" s="203" t="s">
        <v>3</v>
      </c>
      <c r="B54" s="203" t="s">
        <v>4</v>
      </c>
      <c r="C54" s="203" t="s">
        <v>5</v>
      </c>
      <c r="D54" s="199" t="s">
        <v>263</v>
      </c>
      <c r="E54" s="199" t="s">
        <v>264</v>
      </c>
      <c r="F54" s="2" t="s">
        <v>265</v>
      </c>
      <c r="G54" s="2"/>
      <c r="H54" s="199" t="s">
        <v>266</v>
      </c>
      <c r="I54" s="39"/>
      <c r="J54" s="39"/>
    </row>
    <row r="55" spans="1:10" ht="28.5" customHeight="1" x14ac:dyDescent="0.25">
      <c r="A55" s="197"/>
      <c r="B55" s="197"/>
      <c r="C55" s="197"/>
      <c r="D55" s="197"/>
      <c r="E55" s="197"/>
      <c r="F55" s="41" t="s">
        <v>267</v>
      </c>
      <c r="G55" s="41" t="s">
        <v>268</v>
      </c>
      <c r="H55" s="197"/>
      <c r="I55" s="39"/>
      <c r="J55" s="39"/>
    </row>
    <row r="56" spans="1:10" ht="27" customHeight="1" x14ac:dyDescent="0.25">
      <c r="A56" s="3" t="s">
        <v>217</v>
      </c>
      <c r="B56" s="4">
        <v>143</v>
      </c>
      <c r="C56" s="3" t="s">
        <v>178</v>
      </c>
      <c r="D56" s="44">
        <v>20021.060000000001</v>
      </c>
      <c r="E56" s="36">
        <v>0</v>
      </c>
      <c r="F56" s="37">
        <v>779.59</v>
      </c>
      <c r="G56" s="37">
        <v>4369.91</v>
      </c>
      <c r="H56" s="37">
        <f>D56+E56-F56-G56</f>
        <v>14871.560000000001</v>
      </c>
      <c r="I56" s="39"/>
      <c r="J56" s="43"/>
    </row>
    <row r="57" spans="1:10" ht="46.5" customHeight="1" x14ac:dyDescent="0.25">
      <c r="A57" s="4" t="s">
        <v>181</v>
      </c>
      <c r="B57" s="4" t="s">
        <v>24</v>
      </c>
      <c r="C57" s="3" t="s">
        <v>182</v>
      </c>
      <c r="D57" s="4" t="s">
        <v>184</v>
      </c>
      <c r="E57" s="37" t="s">
        <v>270</v>
      </c>
      <c r="F57" s="37" t="s">
        <v>270</v>
      </c>
      <c r="G57" s="37" t="s">
        <v>270</v>
      </c>
      <c r="H57" s="37" t="s">
        <v>270</v>
      </c>
      <c r="I57" s="39"/>
      <c r="J57" s="43"/>
    </row>
    <row r="58" spans="1:10" ht="27" customHeight="1" x14ac:dyDescent="0.25">
      <c r="A58" s="4" t="s">
        <v>186</v>
      </c>
      <c r="B58" s="4">
        <v>132</v>
      </c>
      <c r="C58" s="3" t="s">
        <v>187</v>
      </c>
      <c r="D58" s="36">
        <v>27346.2</v>
      </c>
      <c r="E58" s="36">
        <v>0</v>
      </c>
      <c r="F58" s="37">
        <v>779.59</v>
      </c>
      <c r="G58" s="37">
        <v>6384.32</v>
      </c>
      <c r="H58" s="37">
        <f t="shared" ref="H58:H59" si="1">D58+E58-F58-G58</f>
        <v>20182.29</v>
      </c>
      <c r="I58" s="39"/>
      <c r="J58" s="43"/>
    </row>
    <row r="59" spans="1:10" ht="27" customHeight="1" x14ac:dyDescent="0.25">
      <c r="A59" s="4" t="s">
        <v>189</v>
      </c>
      <c r="B59" s="4">
        <v>131</v>
      </c>
      <c r="C59" s="3" t="s">
        <v>190</v>
      </c>
      <c r="D59" s="36">
        <v>27346.2</v>
      </c>
      <c r="E59" s="36">
        <v>0</v>
      </c>
      <c r="F59" s="37">
        <v>779.59</v>
      </c>
      <c r="G59" s="37">
        <v>6436.46</v>
      </c>
      <c r="H59" s="37">
        <f t="shared" si="1"/>
        <v>20130.150000000001</v>
      </c>
      <c r="I59" s="39"/>
      <c r="J59" s="43"/>
    </row>
    <row r="60" spans="1:10" ht="15.75" customHeight="1" x14ac:dyDescent="0.25">
      <c r="A60" s="11"/>
      <c r="B60" s="11"/>
      <c r="D60" s="11"/>
      <c r="E60" s="38"/>
      <c r="F60" s="38"/>
      <c r="G60" s="39"/>
      <c r="H60" s="39"/>
      <c r="I60" s="39"/>
      <c r="J60" s="39"/>
    </row>
    <row r="61" spans="1:10" ht="15.75" customHeight="1" x14ac:dyDescent="0.25">
      <c r="A61" s="11"/>
      <c r="B61" s="11"/>
      <c r="D61" s="11"/>
      <c r="E61" s="38"/>
      <c r="F61" s="38"/>
      <c r="G61" s="39"/>
      <c r="H61" s="39"/>
      <c r="I61" s="39"/>
      <c r="J61" s="39"/>
    </row>
    <row r="62" spans="1:10" ht="15.75" customHeight="1" x14ac:dyDescent="0.25">
      <c r="A62" s="11"/>
      <c r="B62" s="11"/>
      <c r="D62" s="11"/>
      <c r="E62" s="38"/>
      <c r="F62" s="38"/>
      <c r="G62" s="39"/>
      <c r="H62" s="39"/>
      <c r="I62" s="39"/>
      <c r="J62" s="39"/>
    </row>
    <row r="63" spans="1:10" ht="15.75" customHeight="1" x14ac:dyDescent="0.25">
      <c r="A63" s="11"/>
      <c r="B63" s="11"/>
      <c r="D63" s="11"/>
      <c r="E63" s="38"/>
      <c r="F63" s="38"/>
      <c r="G63" s="39"/>
      <c r="H63" s="39"/>
      <c r="I63" s="39"/>
      <c r="J63" s="39"/>
    </row>
    <row r="64" spans="1:10" ht="15.75" customHeight="1" x14ac:dyDescent="0.25">
      <c r="A64" s="11"/>
      <c r="B64" s="11"/>
      <c r="D64" s="11"/>
      <c r="E64" s="38"/>
      <c r="F64" s="38"/>
      <c r="G64" s="39"/>
      <c r="H64" s="39"/>
      <c r="I64" s="39"/>
      <c r="J64" s="39"/>
    </row>
    <row r="65" spans="1:10" ht="15.75" customHeight="1" x14ac:dyDescent="0.25">
      <c r="A65" s="11"/>
      <c r="B65" s="11"/>
      <c r="D65" s="11"/>
      <c r="E65" s="38"/>
      <c r="F65" s="38"/>
      <c r="G65" s="39"/>
      <c r="H65" s="39"/>
      <c r="I65" s="39"/>
      <c r="J65" s="39"/>
    </row>
    <row r="66" spans="1:10" ht="15.75" customHeight="1" x14ac:dyDescent="0.25">
      <c r="A66" s="11"/>
      <c r="B66" s="11"/>
      <c r="D66" s="11"/>
      <c r="E66" s="38"/>
      <c r="F66" s="38"/>
      <c r="G66" s="39"/>
      <c r="H66" s="39"/>
      <c r="I66" s="39"/>
      <c r="J66" s="39"/>
    </row>
    <row r="67" spans="1:10" ht="15.75" customHeight="1" x14ac:dyDescent="0.25">
      <c r="A67" s="11"/>
      <c r="B67" s="11"/>
      <c r="D67" s="11"/>
      <c r="E67" s="38"/>
      <c r="F67" s="38"/>
      <c r="G67" s="39"/>
      <c r="H67" s="39"/>
      <c r="I67" s="39"/>
      <c r="J67" s="39"/>
    </row>
    <row r="68" spans="1:10" ht="15.75" customHeight="1" x14ac:dyDescent="0.25">
      <c r="A68" s="11"/>
      <c r="B68" s="11"/>
      <c r="D68" s="11"/>
      <c r="E68" s="38"/>
      <c r="F68" s="38"/>
      <c r="G68" s="39"/>
      <c r="H68" s="39"/>
      <c r="I68" s="39"/>
      <c r="J68" s="39"/>
    </row>
    <row r="69" spans="1:10" ht="15.75" customHeight="1" x14ac:dyDescent="0.25">
      <c r="A69" s="11"/>
      <c r="B69" s="11"/>
      <c r="D69" s="11"/>
      <c r="E69" s="38"/>
      <c r="F69" s="38"/>
      <c r="G69" s="39"/>
      <c r="H69" s="39"/>
      <c r="I69" s="39"/>
      <c r="J69" s="39"/>
    </row>
    <row r="70" spans="1:10" ht="15.75" customHeight="1" x14ac:dyDescent="0.25">
      <c r="A70" s="11"/>
      <c r="B70" s="11"/>
      <c r="D70" s="11"/>
      <c r="E70" s="38"/>
      <c r="F70" s="38"/>
      <c r="G70" s="39"/>
      <c r="H70" s="39"/>
      <c r="I70" s="39"/>
      <c r="J70" s="39"/>
    </row>
    <row r="71" spans="1:10" ht="15.75" customHeight="1" x14ac:dyDescent="0.25">
      <c r="A71" s="11"/>
      <c r="B71" s="11"/>
      <c r="D71" s="11"/>
      <c r="E71" s="38"/>
      <c r="F71" s="38"/>
      <c r="G71" s="39"/>
      <c r="H71" s="39"/>
      <c r="I71" s="39"/>
      <c r="J71" s="39"/>
    </row>
    <row r="72" spans="1:10" ht="15.75" customHeight="1" x14ac:dyDescent="0.25">
      <c r="A72" s="11"/>
      <c r="B72" s="11"/>
      <c r="D72" s="11"/>
      <c r="E72" s="38"/>
      <c r="F72" s="38"/>
      <c r="G72" s="39"/>
      <c r="H72" s="39"/>
      <c r="I72" s="39"/>
      <c r="J72" s="39"/>
    </row>
    <row r="73" spans="1:10" ht="15.75" customHeight="1" x14ac:dyDescent="0.25">
      <c r="A73" s="11"/>
      <c r="B73" s="11"/>
      <c r="D73" s="11"/>
      <c r="E73" s="38"/>
      <c r="F73" s="38"/>
      <c r="G73" s="39"/>
      <c r="H73" s="39"/>
      <c r="I73" s="39"/>
      <c r="J73" s="39"/>
    </row>
    <row r="74" spans="1:10" ht="15.75" customHeight="1" x14ac:dyDescent="0.25">
      <c r="A74" s="11"/>
      <c r="B74" s="11"/>
      <c r="D74" s="11"/>
      <c r="E74" s="38"/>
      <c r="F74" s="38"/>
      <c r="G74" s="39"/>
      <c r="H74" s="39"/>
      <c r="I74" s="39"/>
      <c r="J74" s="39"/>
    </row>
    <row r="75" spans="1:10" ht="15.75" customHeight="1" x14ac:dyDescent="0.25">
      <c r="A75" s="11"/>
      <c r="B75" s="11"/>
      <c r="D75" s="11"/>
      <c r="E75" s="38"/>
      <c r="F75" s="38"/>
      <c r="G75" s="39"/>
      <c r="H75" s="39"/>
      <c r="I75" s="39"/>
      <c r="J75" s="39"/>
    </row>
    <row r="76" spans="1:10" ht="15.75" customHeight="1" x14ac:dyDescent="0.25">
      <c r="A76" s="11"/>
      <c r="B76" s="11"/>
      <c r="D76" s="11"/>
      <c r="E76" s="38"/>
      <c r="F76" s="38"/>
      <c r="G76" s="39"/>
      <c r="H76" s="39"/>
      <c r="I76" s="39"/>
      <c r="J76" s="39"/>
    </row>
    <row r="77" spans="1:10" ht="15.75" customHeight="1" x14ac:dyDescent="0.25">
      <c r="A77" s="11"/>
      <c r="B77" s="11"/>
      <c r="D77" s="11"/>
      <c r="E77" s="38"/>
      <c r="F77" s="38"/>
      <c r="G77" s="39"/>
      <c r="H77" s="39"/>
      <c r="I77" s="39"/>
      <c r="J77" s="39"/>
    </row>
    <row r="78" spans="1:10" ht="15.75" customHeight="1" x14ac:dyDescent="0.25">
      <c r="A78" s="11"/>
      <c r="B78" s="11"/>
      <c r="D78" s="11"/>
      <c r="E78" s="38"/>
      <c r="F78" s="38"/>
      <c r="G78" s="39"/>
      <c r="H78" s="39"/>
      <c r="I78" s="39"/>
      <c r="J78" s="39"/>
    </row>
    <row r="79" spans="1:10" ht="15.75" customHeight="1" x14ac:dyDescent="0.25">
      <c r="A79" s="11"/>
      <c r="B79" s="11"/>
      <c r="D79" s="11"/>
      <c r="E79" s="38"/>
      <c r="F79" s="38"/>
      <c r="G79" s="39"/>
      <c r="H79" s="39"/>
      <c r="I79" s="39"/>
      <c r="J79" s="39"/>
    </row>
    <row r="80" spans="1:10" ht="15.75" customHeight="1" x14ac:dyDescent="0.25">
      <c r="A80" s="11"/>
      <c r="B80" s="11"/>
      <c r="D80" s="11"/>
      <c r="E80" s="38"/>
      <c r="F80" s="38"/>
      <c r="G80" s="39"/>
      <c r="H80" s="39"/>
      <c r="I80" s="39"/>
      <c r="J80" s="39"/>
    </row>
    <row r="81" spans="1:10" ht="15.75" customHeight="1" x14ac:dyDescent="0.25">
      <c r="A81" s="11"/>
      <c r="B81" s="11"/>
      <c r="D81" s="11"/>
      <c r="E81" s="38"/>
      <c r="F81" s="38"/>
      <c r="G81" s="39"/>
      <c r="H81" s="39"/>
      <c r="I81" s="39"/>
      <c r="J81" s="39"/>
    </row>
    <row r="82" spans="1:10" ht="15.75" customHeight="1" x14ac:dyDescent="0.25">
      <c r="A82" s="11"/>
      <c r="B82" s="11"/>
      <c r="D82" s="11"/>
      <c r="E82" s="38"/>
      <c r="F82" s="38"/>
      <c r="G82" s="39"/>
      <c r="H82" s="39"/>
      <c r="I82" s="39"/>
      <c r="J82" s="39"/>
    </row>
    <row r="83" spans="1:10" ht="15.75" customHeight="1" x14ac:dyDescent="0.25">
      <c r="A83" s="11"/>
      <c r="B83" s="11"/>
      <c r="D83" s="11"/>
      <c r="E83" s="38"/>
      <c r="F83" s="38"/>
      <c r="G83" s="39"/>
      <c r="H83" s="39"/>
      <c r="I83" s="39"/>
      <c r="J83" s="39"/>
    </row>
    <row r="84" spans="1:10" ht="15.75" customHeight="1" x14ac:dyDescent="0.25">
      <c r="A84" s="11"/>
      <c r="B84" s="11"/>
      <c r="D84" s="11"/>
      <c r="E84" s="38"/>
      <c r="F84" s="38"/>
      <c r="G84" s="39"/>
      <c r="H84" s="39"/>
      <c r="I84" s="39"/>
      <c r="J84" s="39"/>
    </row>
    <row r="85" spans="1:10" ht="15.75" customHeight="1" x14ac:dyDescent="0.25">
      <c r="A85" s="11"/>
      <c r="B85" s="11"/>
      <c r="D85" s="11"/>
      <c r="E85" s="38"/>
      <c r="F85" s="38"/>
      <c r="G85" s="39"/>
      <c r="H85" s="39"/>
      <c r="I85" s="39"/>
      <c r="J85" s="39"/>
    </row>
    <row r="86" spans="1:10" ht="15.75" customHeight="1" x14ac:dyDescent="0.25">
      <c r="A86" s="11"/>
      <c r="B86" s="11"/>
      <c r="D86" s="11"/>
      <c r="E86" s="38"/>
      <c r="F86" s="38"/>
      <c r="G86" s="39"/>
      <c r="H86" s="39"/>
      <c r="I86" s="39"/>
      <c r="J86" s="39"/>
    </row>
    <row r="87" spans="1:10" ht="15.75" customHeight="1" x14ac:dyDescent="0.25">
      <c r="A87" s="11"/>
      <c r="B87" s="11"/>
      <c r="D87" s="11"/>
      <c r="E87" s="38"/>
      <c r="F87" s="38"/>
      <c r="G87" s="39"/>
      <c r="H87" s="39"/>
      <c r="I87" s="39"/>
      <c r="J87" s="39"/>
    </row>
    <row r="88" spans="1:10" ht="15.75" customHeight="1" x14ac:dyDescent="0.25">
      <c r="A88" s="11"/>
      <c r="B88" s="11"/>
      <c r="D88" s="11"/>
      <c r="E88" s="38"/>
      <c r="F88" s="38"/>
      <c r="G88" s="39"/>
      <c r="H88" s="39"/>
      <c r="I88" s="39"/>
      <c r="J88" s="39"/>
    </row>
    <row r="89" spans="1:10" ht="15.75" customHeight="1" x14ac:dyDescent="0.25">
      <c r="A89" s="11"/>
      <c r="B89" s="11"/>
      <c r="D89" s="11"/>
      <c r="E89" s="38"/>
      <c r="F89" s="38"/>
      <c r="G89" s="39"/>
      <c r="H89" s="39"/>
      <c r="I89" s="39"/>
      <c r="J89" s="39"/>
    </row>
    <row r="90" spans="1:10" ht="15.75" customHeight="1" x14ac:dyDescent="0.25">
      <c r="A90" s="11"/>
      <c r="B90" s="11"/>
      <c r="D90" s="11"/>
      <c r="E90" s="38"/>
      <c r="F90" s="38"/>
      <c r="G90" s="39"/>
      <c r="H90" s="39"/>
      <c r="I90" s="39"/>
      <c r="J90" s="39"/>
    </row>
    <row r="91" spans="1:10" ht="15.75" customHeight="1" x14ac:dyDescent="0.25">
      <c r="A91" s="11"/>
      <c r="B91" s="11"/>
      <c r="D91" s="11"/>
      <c r="E91" s="38"/>
      <c r="F91" s="38"/>
      <c r="G91" s="39"/>
      <c r="H91" s="39"/>
      <c r="I91" s="39"/>
      <c r="J91" s="39"/>
    </row>
    <row r="92" spans="1:10" ht="15.75" customHeight="1" x14ac:dyDescent="0.25">
      <c r="A92" s="11"/>
      <c r="B92" s="11"/>
      <c r="D92" s="11"/>
      <c r="E92" s="38"/>
      <c r="F92" s="38"/>
      <c r="G92" s="39"/>
      <c r="H92" s="39"/>
      <c r="I92" s="39"/>
      <c r="J92" s="39"/>
    </row>
    <row r="93" spans="1:10" ht="15.75" customHeight="1" x14ac:dyDescent="0.25">
      <c r="A93" s="11"/>
      <c r="B93" s="11"/>
      <c r="D93" s="11"/>
      <c r="E93" s="38"/>
      <c r="F93" s="38"/>
      <c r="G93" s="39"/>
      <c r="H93" s="39"/>
      <c r="I93" s="39"/>
      <c r="J93" s="39"/>
    </row>
    <row r="94" spans="1:10" ht="15.75" customHeight="1" x14ac:dyDescent="0.25">
      <c r="A94" s="11"/>
      <c r="B94" s="11"/>
      <c r="D94" s="11"/>
      <c r="E94" s="38"/>
      <c r="F94" s="38"/>
      <c r="G94" s="39"/>
      <c r="H94" s="39"/>
      <c r="I94" s="39"/>
      <c r="J94" s="39"/>
    </row>
    <row r="95" spans="1:10" ht="15.75" customHeight="1" x14ac:dyDescent="0.25">
      <c r="A95" s="11"/>
      <c r="B95" s="11"/>
      <c r="D95" s="11"/>
      <c r="E95" s="38"/>
      <c r="F95" s="38"/>
      <c r="G95" s="39"/>
      <c r="H95" s="39"/>
      <c r="I95" s="39"/>
      <c r="J95" s="39"/>
    </row>
    <row r="96" spans="1:10" ht="15.75" customHeight="1" x14ac:dyDescent="0.25">
      <c r="A96" s="11"/>
      <c r="B96" s="11"/>
      <c r="D96" s="11"/>
      <c r="E96" s="38"/>
      <c r="F96" s="38"/>
      <c r="G96" s="39"/>
      <c r="H96" s="39"/>
      <c r="I96" s="39"/>
      <c r="J96" s="39"/>
    </row>
    <row r="97" spans="1:10" ht="15.75" customHeight="1" x14ac:dyDescent="0.25">
      <c r="A97" s="11"/>
      <c r="B97" s="11"/>
      <c r="D97" s="11"/>
      <c r="E97" s="38"/>
      <c r="F97" s="38"/>
      <c r="G97" s="39"/>
      <c r="H97" s="39"/>
      <c r="I97" s="39"/>
      <c r="J97" s="39"/>
    </row>
    <row r="98" spans="1:10" ht="15.75" customHeight="1" x14ac:dyDescent="0.25">
      <c r="A98" s="11"/>
      <c r="B98" s="11"/>
      <c r="D98" s="11"/>
      <c r="E98" s="38"/>
      <c r="F98" s="38"/>
      <c r="G98" s="39"/>
      <c r="H98" s="39"/>
      <c r="I98" s="39"/>
      <c r="J98" s="39"/>
    </row>
    <row r="99" spans="1:10" ht="15.75" customHeight="1" x14ac:dyDescent="0.25">
      <c r="A99" s="11"/>
      <c r="B99" s="11"/>
      <c r="D99" s="11"/>
      <c r="E99" s="38"/>
      <c r="F99" s="38"/>
      <c r="G99" s="39"/>
      <c r="H99" s="39"/>
      <c r="I99" s="39"/>
      <c r="J99" s="39"/>
    </row>
    <row r="100" spans="1:10" ht="15.75" customHeight="1" x14ac:dyDescent="0.25">
      <c r="A100" s="11"/>
      <c r="B100" s="11"/>
      <c r="D100" s="11"/>
      <c r="E100" s="38"/>
      <c r="F100" s="38"/>
      <c r="G100" s="39"/>
      <c r="H100" s="39"/>
      <c r="I100" s="39"/>
      <c r="J100" s="39"/>
    </row>
    <row r="101" spans="1:10" ht="15.75" customHeight="1" x14ac:dyDescent="0.25">
      <c r="A101" s="11"/>
      <c r="B101" s="11"/>
      <c r="D101" s="11"/>
      <c r="E101" s="38"/>
      <c r="F101" s="38"/>
      <c r="G101" s="39"/>
      <c r="H101" s="39"/>
      <c r="I101" s="39"/>
      <c r="J101" s="39"/>
    </row>
    <row r="102" spans="1:10" ht="15.75" customHeight="1" x14ac:dyDescent="0.25">
      <c r="A102" s="11"/>
      <c r="B102" s="11"/>
      <c r="D102" s="11"/>
      <c r="E102" s="38"/>
      <c r="F102" s="38"/>
      <c r="G102" s="39"/>
      <c r="H102" s="39"/>
      <c r="I102" s="39"/>
      <c r="J102" s="39"/>
    </row>
    <row r="103" spans="1:10" ht="15.75" customHeight="1" x14ac:dyDescent="0.25">
      <c r="A103" s="11"/>
      <c r="B103" s="11"/>
      <c r="D103" s="11"/>
      <c r="E103" s="38"/>
      <c r="F103" s="38"/>
      <c r="G103" s="39"/>
      <c r="H103" s="39"/>
      <c r="I103" s="39"/>
      <c r="J103" s="39"/>
    </row>
    <row r="104" spans="1:10" ht="15.75" customHeight="1" x14ac:dyDescent="0.25">
      <c r="A104" s="11"/>
      <c r="B104" s="11"/>
      <c r="D104" s="11"/>
      <c r="E104" s="38"/>
      <c r="F104" s="38"/>
      <c r="G104" s="39"/>
      <c r="H104" s="39"/>
      <c r="I104" s="39"/>
      <c r="J104" s="39"/>
    </row>
    <row r="105" spans="1:10" ht="15.75" customHeight="1" x14ac:dyDescent="0.25">
      <c r="A105" s="11"/>
      <c r="B105" s="11"/>
      <c r="D105" s="11"/>
      <c r="E105" s="38"/>
      <c r="F105" s="38"/>
      <c r="G105" s="39"/>
      <c r="H105" s="39"/>
      <c r="I105" s="39"/>
      <c r="J105" s="39"/>
    </row>
    <row r="106" spans="1:10" ht="15.75" customHeight="1" x14ac:dyDescent="0.25">
      <c r="A106" s="11"/>
      <c r="B106" s="11"/>
      <c r="D106" s="11"/>
      <c r="E106" s="38"/>
      <c r="F106" s="38"/>
      <c r="G106" s="39"/>
      <c r="H106" s="39"/>
      <c r="I106" s="39"/>
      <c r="J106" s="39"/>
    </row>
    <row r="107" spans="1:10" ht="15.75" customHeight="1" x14ac:dyDescent="0.25">
      <c r="A107" s="11"/>
      <c r="B107" s="11"/>
      <c r="D107" s="11"/>
      <c r="E107" s="38"/>
      <c r="F107" s="38"/>
      <c r="G107" s="39"/>
      <c r="H107" s="39"/>
      <c r="I107" s="39"/>
      <c r="J107" s="39"/>
    </row>
    <row r="108" spans="1:10" ht="15.75" customHeight="1" x14ac:dyDescent="0.25">
      <c r="A108" s="11"/>
      <c r="B108" s="11"/>
      <c r="D108" s="11"/>
      <c r="E108" s="38"/>
      <c r="F108" s="38"/>
      <c r="G108" s="39"/>
      <c r="H108" s="39"/>
      <c r="I108" s="39"/>
      <c r="J108" s="39"/>
    </row>
    <row r="109" spans="1:10" ht="15.75" customHeight="1" x14ac:dyDescent="0.25">
      <c r="A109" s="11"/>
      <c r="B109" s="11"/>
      <c r="D109" s="11"/>
      <c r="E109" s="38"/>
      <c r="F109" s="38"/>
      <c r="G109" s="39"/>
      <c r="H109" s="39"/>
      <c r="I109" s="39"/>
      <c r="J109" s="39"/>
    </row>
    <row r="110" spans="1:10" ht="15.75" customHeight="1" x14ac:dyDescent="0.25">
      <c r="A110" s="11"/>
      <c r="B110" s="11"/>
      <c r="D110" s="11"/>
      <c r="E110" s="38"/>
      <c r="F110" s="38"/>
      <c r="G110" s="39"/>
      <c r="H110" s="39"/>
      <c r="I110" s="39"/>
      <c r="J110" s="39"/>
    </row>
    <row r="111" spans="1:10" ht="15.75" customHeight="1" x14ac:dyDescent="0.25">
      <c r="A111" s="11"/>
      <c r="B111" s="11"/>
      <c r="D111" s="11"/>
      <c r="E111" s="38"/>
      <c r="F111" s="38"/>
      <c r="G111" s="39"/>
      <c r="H111" s="39"/>
      <c r="I111" s="39"/>
      <c r="J111" s="39"/>
    </row>
    <row r="112" spans="1:10" ht="15.75" customHeight="1" x14ac:dyDescent="0.25">
      <c r="A112" s="11"/>
      <c r="B112" s="11"/>
      <c r="D112" s="11"/>
      <c r="E112" s="38"/>
      <c r="F112" s="38"/>
      <c r="G112" s="39"/>
      <c r="H112" s="39"/>
      <c r="I112" s="39"/>
      <c r="J112" s="39"/>
    </row>
    <row r="113" spans="1:10" ht="15.75" customHeight="1" x14ac:dyDescent="0.25">
      <c r="A113" s="11"/>
      <c r="B113" s="11"/>
      <c r="D113" s="11"/>
      <c r="E113" s="38"/>
      <c r="F113" s="38"/>
      <c r="G113" s="39"/>
      <c r="H113" s="39"/>
      <c r="I113" s="39"/>
      <c r="J113" s="39"/>
    </row>
    <row r="114" spans="1:10" ht="15.75" customHeight="1" x14ac:dyDescent="0.25">
      <c r="A114" s="11"/>
      <c r="B114" s="11"/>
      <c r="D114" s="11"/>
      <c r="E114" s="38"/>
      <c r="F114" s="38"/>
      <c r="G114" s="39"/>
      <c r="H114" s="39"/>
      <c r="I114" s="39"/>
      <c r="J114" s="39"/>
    </row>
    <row r="115" spans="1:10" ht="15.75" customHeight="1" x14ac:dyDescent="0.25">
      <c r="A115" s="11"/>
      <c r="B115" s="11"/>
      <c r="D115" s="11"/>
      <c r="E115" s="38"/>
      <c r="F115" s="38"/>
      <c r="G115" s="39"/>
      <c r="H115" s="39"/>
      <c r="I115" s="39"/>
      <c r="J115" s="39"/>
    </row>
    <row r="116" spans="1:10" ht="15.75" customHeight="1" x14ac:dyDescent="0.25">
      <c r="A116" s="11"/>
      <c r="B116" s="11"/>
      <c r="D116" s="11"/>
      <c r="E116" s="38"/>
      <c r="F116" s="38"/>
      <c r="G116" s="39"/>
      <c r="H116" s="39"/>
      <c r="I116" s="39"/>
      <c r="J116" s="39"/>
    </row>
    <row r="117" spans="1:10" ht="15.75" customHeight="1" x14ac:dyDescent="0.25">
      <c r="A117" s="11"/>
      <c r="B117" s="11"/>
      <c r="D117" s="11"/>
      <c r="E117" s="38"/>
      <c r="F117" s="38"/>
      <c r="G117" s="39"/>
      <c r="H117" s="39"/>
      <c r="I117" s="39"/>
      <c r="J117" s="39"/>
    </row>
    <row r="118" spans="1:10" ht="15.75" customHeight="1" x14ac:dyDescent="0.25">
      <c r="A118" s="11"/>
      <c r="B118" s="11"/>
      <c r="D118" s="11"/>
      <c r="E118" s="38"/>
      <c r="F118" s="38"/>
      <c r="G118" s="39"/>
      <c r="H118" s="39"/>
      <c r="I118" s="39"/>
      <c r="J118" s="39"/>
    </row>
    <row r="119" spans="1:10" ht="15.75" customHeight="1" x14ac:dyDescent="0.25">
      <c r="A119" s="11"/>
      <c r="B119" s="11"/>
      <c r="D119" s="11"/>
      <c r="E119" s="38"/>
      <c r="F119" s="38"/>
      <c r="G119" s="39"/>
      <c r="H119" s="39"/>
      <c r="I119" s="39"/>
      <c r="J119" s="39"/>
    </row>
    <row r="120" spans="1:10" ht="15.75" customHeight="1" x14ac:dyDescent="0.25">
      <c r="A120" s="11"/>
      <c r="B120" s="11"/>
      <c r="D120" s="11"/>
      <c r="E120" s="38"/>
      <c r="F120" s="38"/>
      <c r="G120" s="39"/>
      <c r="H120" s="39"/>
      <c r="I120" s="39"/>
      <c r="J120" s="39"/>
    </row>
    <row r="121" spans="1:10" ht="15.75" customHeight="1" x14ac:dyDescent="0.25">
      <c r="A121" s="11"/>
      <c r="B121" s="11"/>
      <c r="D121" s="11"/>
      <c r="E121" s="38"/>
      <c r="F121" s="38"/>
      <c r="G121" s="39"/>
      <c r="H121" s="39"/>
      <c r="I121" s="39"/>
      <c r="J121" s="39"/>
    </row>
    <row r="122" spans="1:10" ht="15.75" customHeight="1" x14ac:dyDescent="0.25">
      <c r="A122" s="11"/>
      <c r="B122" s="11"/>
      <c r="D122" s="11"/>
      <c r="E122" s="38"/>
      <c r="F122" s="38"/>
      <c r="G122" s="39"/>
      <c r="H122" s="39"/>
      <c r="I122" s="39"/>
      <c r="J122" s="39"/>
    </row>
    <row r="123" spans="1:10" ht="15.75" customHeight="1" x14ac:dyDescent="0.25">
      <c r="A123" s="11"/>
      <c r="B123" s="11"/>
      <c r="D123" s="11"/>
      <c r="E123" s="38"/>
      <c r="F123" s="38"/>
      <c r="G123" s="39"/>
      <c r="H123" s="39"/>
      <c r="I123" s="39"/>
      <c r="J123" s="39"/>
    </row>
    <row r="124" spans="1:10" ht="15.75" customHeight="1" x14ac:dyDescent="0.25">
      <c r="A124" s="11"/>
      <c r="B124" s="11"/>
      <c r="D124" s="11"/>
      <c r="E124" s="38"/>
      <c r="F124" s="38"/>
      <c r="G124" s="39"/>
      <c r="H124" s="39"/>
      <c r="I124" s="39"/>
      <c r="J124" s="39"/>
    </row>
    <row r="125" spans="1:10" ht="15.75" customHeight="1" x14ac:dyDescent="0.25">
      <c r="A125" s="11"/>
      <c r="B125" s="11"/>
      <c r="D125" s="11"/>
      <c r="E125" s="38"/>
      <c r="F125" s="38"/>
      <c r="G125" s="39"/>
      <c r="H125" s="39"/>
      <c r="I125" s="39"/>
      <c r="J125" s="39"/>
    </row>
    <row r="126" spans="1:10" ht="15.75" customHeight="1" x14ac:dyDescent="0.25">
      <c r="A126" s="11"/>
      <c r="B126" s="11"/>
      <c r="D126" s="11"/>
      <c r="E126" s="38"/>
      <c r="F126" s="38"/>
      <c r="G126" s="39"/>
      <c r="H126" s="39"/>
      <c r="I126" s="39"/>
      <c r="J126" s="39"/>
    </row>
    <row r="127" spans="1:10" ht="15.75" customHeight="1" x14ac:dyDescent="0.25">
      <c r="A127" s="11"/>
      <c r="B127" s="11"/>
      <c r="D127" s="11"/>
      <c r="E127" s="38"/>
      <c r="F127" s="38"/>
      <c r="G127" s="39"/>
      <c r="H127" s="39"/>
      <c r="I127" s="39"/>
      <c r="J127" s="39"/>
    </row>
    <row r="128" spans="1:10" ht="15.75" customHeight="1" x14ac:dyDescent="0.25">
      <c r="A128" s="11"/>
      <c r="B128" s="11"/>
      <c r="D128" s="11"/>
      <c r="E128" s="38"/>
      <c r="F128" s="38"/>
      <c r="G128" s="39"/>
      <c r="H128" s="39"/>
      <c r="I128" s="39"/>
      <c r="J128" s="39"/>
    </row>
    <row r="129" spans="1:10" ht="15.75" customHeight="1" x14ac:dyDescent="0.25">
      <c r="A129" s="11"/>
      <c r="B129" s="11"/>
      <c r="D129" s="11"/>
      <c r="E129" s="38"/>
      <c r="F129" s="38"/>
      <c r="G129" s="39"/>
      <c r="H129" s="39"/>
      <c r="I129" s="39"/>
      <c r="J129" s="39"/>
    </row>
    <row r="130" spans="1:10" ht="15.75" customHeight="1" x14ac:dyDescent="0.25">
      <c r="A130" s="11"/>
      <c r="B130" s="11"/>
      <c r="D130" s="11"/>
      <c r="E130" s="38"/>
      <c r="F130" s="38"/>
      <c r="G130" s="39"/>
      <c r="H130" s="39"/>
      <c r="I130" s="39"/>
      <c r="J130" s="39"/>
    </row>
    <row r="131" spans="1:10" ht="15.75" customHeight="1" x14ac:dyDescent="0.25">
      <c r="A131" s="11"/>
      <c r="B131" s="11"/>
      <c r="D131" s="11"/>
      <c r="E131" s="38"/>
      <c r="F131" s="38"/>
      <c r="G131" s="39"/>
      <c r="H131" s="39"/>
      <c r="I131" s="39"/>
      <c r="J131" s="39"/>
    </row>
    <row r="132" spans="1:10" ht="15.75" customHeight="1" x14ac:dyDescent="0.25">
      <c r="A132" s="11"/>
      <c r="B132" s="11"/>
      <c r="D132" s="11"/>
      <c r="E132" s="38"/>
      <c r="F132" s="38"/>
      <c r="G132" s="39"/>
      <c r="H132" s="39"/>
      <c r="I132" s="39"/>
      <c r="J132" s="39"/>
    </row>
    <row r="133" spans="1:10" ht="15.75" customHeight="1" x14ac:dyDescent="0.25">
      <c r="A133" s="11"/>
      <c r="B133" s="11"/>
      <c r="D133" s="11"/>
      <c r="E133" s="38"/>
      <c r="F133" s="38"/>
      <c r="G133" s="39"/>
      <c r="H133" s="39"/>
      <c r="I133" s="39"/>
      <c r="J133" s="39"/>
    </row>
    <row r="134" spans="1:10" ht="15.75" customHeight="1" x14ac:dyDescent="0.25">
      <c r="A134" s="11"/>
      <c r="B134" s="11"/>
      <c r="D134" s="11"/>
      <c r="E134" s="38"/>
      <c r="F134" s="38"/>
      <c r="G134" s="39"/>
      <c r="H134" s="39"/>
      <c r="I134" s="39"/>
      <c r="J134" s="39"/>
    </row>
    <row r="135" spans="1:10" ht="15.75" customHeight="1" x14ac:dyDescent="0.25">
      <c r="A135" s="11"/>
      <c r="B135" s="11"/>
      <c r="D135" s="11"/>
      <c r="E135" s="38"/>
      <c r="F135" s="38"/>
      <c r="G135" s="39"/>
      <c r="H135" s="39"/>
      <c r="I135" s="39"/>
      <c r="J135" s="39"/>
    </row>
    <row r="136" spans="1:10" ht="15.75" customHeight="1" x14ac:dyDescent="0.25">
      <c r="A136" s="11"/>
      <c r="B136" s="11"/>
      <c r="D136" s="11"/>
      <c r="E136" s="38"/>
      <c r="F136" s="38"/>
      <c r="G136" s="39"/>
      <c r="H136" s="39"/>
      <c r="I136" s="39"/>
      <c r="J136" s="39"/>
    </row>
    <row r="137" spans="1:10" ht="15.75" customHeight="1" x14ac:dyDescent="0.25">
      <c r="A137" s="11"/>
      <c r="B137" s="11"/>
      <c r="D137" s="11"/>
      <c r="E137" s="38"/>
      <c r="F137" s="38"/>
      <c r="G137" s="39"/>
      <c r="H137" s="39"/>
      <c r="I137" s="39"/>
      <c r="J137" s="39"/>
    </row>
    <row r="138" spans="1:10" ht="15.75" customHeight="1" x14ac:dyDescent="0.25">
      <c r="A138" s="11"/>
      <c r="B138" s="11"/>
      <c r="D138" s="11"/>
      <c r="E138" s="38"/>
      <c r="F138" s="38"/>
      <c r="G138" s="39"/>
      <c r="H138" s="39"/>
      <c r="I138" s="39"/>
      <c r="J138" s="39"/>
    </row>
    <row r="139" spans="1:10" ht="15.75" customHeight="1" x14ac:dyDescent="0.25">
      <c r="A139" s="11"/>
      <c r="B139" s="11"/>
      <c r="D139" s="11"/>
      <c r="E139" s="38"/>
      <c r="F139" s="38"/>
      <c r="G139" s="39"/>
      <c r="H139" s="39"/>
      <c r="I139" s="39"/>
      <c r="J139" s="39"/>
    </row>
    <row r="140" spans="1:10" ht="15.75" customHeight="1" x14ac:dyDescent="0.25">
      <c r="A140" s="11"/>
      <c r="B140" s="11"/>
      <c r="D140" s="11"/>
      <c r="E140" s="38"/>
      <c r="F140" s="38"/>
      <c r="G140" s="39"/>
      <c r="H140" s="39"/>
      <c r="I140" s="39"/>
      <c r="J140" s="39"/>
    </row>
    <row r="141" spans="1:10" ht="15.75" customHeight="1" x14ac:dyDescent="0.25">
      <c r="A141" s="11"/>
      <c r="B141" s="11"/>
      <c r="D141" s="11"/>
      <c r="E141" s="38"/>
      <c r="F141" s="38"/>
      <c r="G141" s="39"/>
      <c r="H141" s="39"/>
      <c r="I141" s="39"/>
      <c r="J141" s="39"/>
    </row>
    <row r="142" spans="1:10" ht="15.75" customHeight="1" x14ac:dyDescent="0.25">
      <c r="A142" s="11"/>
      <c r="B142" s="11"/>
      <c r="D142" s="11"/>
      <c r="E142" s="38"/>
      <c r="F142" s="38"/>
      <c r="G142" s="39"/>
      <c r="H142" s="39"/>
      <c r="I142" s="39"/>
      <c r="J142" s="39"/>
    </row>
    <row r="143" spans="1:10" ht="15.75" customHeight="1" x14ac:dyDescent="0.25">
      <c r="A143" s="11"/>
      <c r="B143" s="11"/>
      <c r="D143" s="11"/>
      <c r="E143" s="38"/>
      <c r="F143" s="38"/>
      <c r="G143" s="39"/>
      <c r="H143" s="39"/>
      <c r="I143" s="39"/>
      <c r="J143" s="39"/>
    </row>
    <row r="144" spans="1:10" ht="15.75" customHeight="1" x14ac:dyDescent="0.25">
      <c r="A144" s="11"/>
      <c r="B144" s="11"/>
      <c r="D144" s="11"/>
      <c r="E144" s="38"/>
      <c r="F144" s="38"/>
      <c r="G144" s="39"/>
      <c r="H144" s="39"/>
      <c r="I144" s="39"/>
      <c r="J144" s="39"/>
    </row>
    <row r="145" spans="1:10" ht="15.75" customHeight="1" x14ac:dyDescent="0.25">
      <c r="A145" s="11"/>
      <c r="B145" s="11"/>
      <c r="D145" s="11"/>
      <c r="E145" s="38"/>
      <c r="F145" s="38"/>
      <c r="G145" s="39"/>
      <c r="H145" s="39"/>
      <c r="I145" s="39"/>
      <c r="J145" s="39"/>
    </row>
    <row r="146" spans="1:10" ht="15.75" customHeight="1" x14ac:dyDescent="0.25">
      <c r="A146" s="11"/>
      <c r="B146" s="11"/>
      <c r="D146" s="11"/>
      <c r="E146" s="38"/>
      <c r="F146" s="38"/>
      <c r="G146" s="39"/>
      <c r="H146" s="39"/>
      <c r="I146" s="39"/>
      <c r="J146" s="39"/>
    </row>
    <row r="147" spans="1:10" ht="15.75" customHeight="1" x14ac:dyDescent="0.25">
      <c r="A147" s="11"/>
      <c r="B147" s="11"/>
      <c r="D147" s="11"/>
      <c r="E147" s="38"/>
      <c r="F147" s="38"/>
      <c r="G147" s="39"/>
      <c r="H147" s="39"/>
      <c r="I147" s="39"/>
      <c r="J147" s="39"/>
    </row>
    <row r="148" spans="1:10" ht="15.75" customHeight="1" x14ac:dyDescent="0.25">
      <c r="A148" s="11"/>
      <c r="B148" s="11"/>
      <c r="D148" s="11"/>
      <c r="E148" s="38"/>
      <c r="F148" s="38"/>
      <c r="G148" s="39"/>
      <c r="H148" s="39"/>
      <c r="I148" s="39"/>
      <c r="J148" s="39"/>
    </row>
    <row r="149" spans="1:10" ht="15.75" customHeight="1" x14ac:dyDescent="0.25">
      <c r="A149" s="11"/>
      <c r="B149" s="11"/>
      <c r="D149" s="11"/>
      <c r="E149" s="38"/>
      <c r="F149" s="38"/>
      <c r="G149" s="39"/>
      <c r="H149" s="39"/>
      <c r="I149" s="39"/>
      <c r="J149" s="39"/>
    </row>
    <row r="150" spans="1:10" ht="15.75" customHeight="1" x14ac:dyDescent="0.25">
      <c r="A150" s="11"/>
      <c r="B150" s="11"/>
      <c r="D150" s="11"/>
      <c r="E150" s="38"/>
      <c r="F150" s="38"/>
      <c r="G150" s="39"/>
      <c r="H150" s="39"/>
      <c r="I150" s="39"/>
      <c r="J150" s="39"/>
    </row>
    <row r="151" spans="1:10" ht="15.75" customHeight="1" x14ac:dyDescent="0.25">
      <c r="A151" s="11"/>
      <c r="B151" s="11"/>
      <c r="D151" s="11"/>
      <c r="E151" s="38"/>
      <c r="F151" s="38"/>
      <c r="G151" s="39"/>
      <c r="H151" s="39"/>
      <c r="I151" s="39"/>
      <c r="J151" s="39"/>
    </row>
    <row r="152" spans="1:10" ht="15.75" customHeight="1" x14ac:dyDescent="0.25">
      <c r="A152" s="11"/>
      <c r="B152" s="11"/>
      <c r="D152" s="11"/>
      <c r="E152" s="38"/>
      <c r="F152" s="38"/>
      <c r="G152" s="39"/>
      <c r="H152" s="39"/>
      <c r="I152" s="39"/>
      <c r="J152" s="39"/>
    </row>
    <row r="153" spans="1:10" ht="15.75" customHeight="1" x14ac:dyDescent="0.25">
      <c r="A153" s="11"/>
      <c r="B153" s="11"/>
      <c r="D153" s="11"/>
      <c r="E153" s="38"/>
      <c r="F153" s="38"/>
      <c r="G153" s="39"/>
      <c r="H153" s="39"/>
      <c r="I153" s="39"/>
      <c r="J153" s="39"/>
    </row>
    <row r="154" spans="1:10" ht="15.75" customHeight="1" x14ac:dyDescent="0.25">
      <c r="A154" s="11"/>
      <c r="B154" s="11"/>
      <c r="D154" s="11"/>
      <c r="E154" s="38"/>
      <c r="F154" s="38"/>
      <c r="G154" s="39"/>
      <c r="H154" s="39"/>
      <c r="I154" s="39"/>
      <c r="J154" s="39"/>
    </row>
    <row r="155" spans="1:10" ht="15.75" customHeight="1" x14ac:dyDescent="0.25">
      <c r="A155" s="11"/>
      <c r="B155" s="11"/>
      <c r="D155" s="11"/>
      <c r="E155" s="38"/>
      <c r="F155" s="38"/>
      <c r="G155" s="39"/>
      <c r="H155" s="39"/>
      <c r="I155" s="39"/>
      <c r="J155" s="39"/>
    </row>
    <row r="156" spans="1:10" ht="15.75" customHeight="1" x14ac:dyDescent="0.25">
      <c r="A156" s="11"/>
      <c r="B156" s="11"/>
      <c r="D156" s="11"/>
      <c r="E156" s="38"/>
      <c r="F156" s="38"/>
      <c r="G156" s="39"/>
      <c r="H156" s="39"/>
      <c r="I156" s="39"/>
      <c r="J156" s="39"/>
    </row>
    <row r="157" spans="1:10" ht="15.75" customHeight="1" x14ac:dyDescent="0.25">
      <c r="A157" s="11"/>
      <c r="B157" s="11"/>
      <c r="D157" s="11"/>
      <c r="E157" s="38"/>
      <c r="F157" s="38"/>
      <c r="G157" s="39"/>
      <c r="H157" s="39"/>
      <c r="I157" s="39"/>
      <c r="J157" s="39"/>
    </row>
    <row r="158" spans="1:10" ht="15.75" customHeight="1" x14ac:dyDescent="0.25">
      <c r="A158" s="11"/>
      <c r="B158" s="11"/>
      <c r="D158" s="11"/>
      <c r="E158" s="38"/>
      <c r="F158" s="38"/>
      <c r="G158" s="39"/>
      <c r="H158" s="39"/>
      <c r="I158" s="39"/>
      <c r="J158" s="39"/>
    </row>
    <row r="159" spans="1:10" ht="15.75" customHeight="1" x14ac:dyDescent="0.25">
      <c r="A159" s="11"/>
      <c r="B159" s="11"/>
      <c r="D159" s="11"/>
      <c r="E159" s="38"/>
      <c r="F159" s="38"/>
      <c r="G159" s="39"/>
      <c r="H159" s="39"/>
      <c r="I159" s="39"/>
      <c r="J159" s="39"/>
    </row>
    <row r="160" spans="1:10" ht="15.75" customHeight="1" x14ac:dyDescent="0.25">
      <c r="A160" s="11"/>
      <c r="B160" s="11"/>
      <c r="D160" s="11"/>
      <c r="E160" s="38"/>
      <c r="F160" s="38"/>
      <c r="G160" s="39"/>
      <c r="H160" s="39"/>
      <c r="I160" s="39"/>
      <c r="J160" s="39"/>
    </row>
    <row r="161" spans="1:10" ht="15.75" customHeight="1" x14ac:dyDescent="0.25">
      <c r="A161" s="11"/>
      <c r="B161" s="11"/>
      <c r="D161" s="11"/>
      <c r="E161" s="38"/>
      <c r="F161" s="38"/>
      <c r="G161" s="39"/>
      <c r="H161" s="39"/>
      <c r="I161" s="39"/>
      <c r="J161" s="39"/>
    </row>
    <row r="162" spans="1:10" ht="15.75" customHeight="1" x14ac:dyDescent="0.25">
      <c r="A162" s="11"/>
      <c r="B162" s="11"/>
      <c r="D162" s="11"/>
      <c r="E162" s="38"/>
      <c r="F162" s="38"/>
      <c r="G162" s="39"/>
      <c r="H162" s="39"/>
      <c r="I162" s="39"/>
      <c r="J162" s="39"/>
    </row>
    <row r="163" spans="1:10" ht="15.75" customHeight="1" x14ac:dyDescent="0.25">
      <c r="A163" s="11"/>
      <c r="B163" s="11"/>
      <c r="D163" s="11"/>
      <c r="E163" s="38"/>
      <c r="F163" s="38"/>
      <c r="G163" s="39"/>
      <c r="H163" s="39"/>
      <c r="I163" s="39"/>
      <c r="J163" s="39"/>
    </row>
    <row r="164" spans="1:10" ht="15.75" customHeight="1" x14ac:dyDescent="0.25">
      <c r="A164" s="11"/>
      <c r="B164" s="11"/>
      <c r="D164" s="11"/>
      <c r="E164" s="38"/>
      <c r="F164" s="38"/>
      <c r="G164" s="39"/>
      <c r="H164" s="39"/>
      <c r="I164" s="39"/>
      <c r="J164" s="39"/>
    </row>
    <row r="165" spans="1:10" ht="15.75" customHeight="1" x14ac:dyDescent="0.25">
      <c r="A165" s="11"/>
      <c r="B165" s="11"/>
      <c r="D165" s="11"/>
      <c r="E165" s="38"/>
      <c r="F165" s="38"/>
      <c r="G165" s="39"/>
      <c r="H165" s="39"/>
      <c r="I165" s="39"/>
      <c r="J165" s="39"/>
    </row>
    <row r="166" spans="1:10" ht="15.75" customHeight="1" x14ac:dyDescent="0.25">
      <c r="A166" s="11"/>
      <c r="B166" s="11"/>
      <c r="D166" s="11"/>
      <c r="E166" s="38"/>
      <c r="F166" s="38"/>
      <c r="G166" s="39"/>
      <c r="H166" s="39"/>
      <c r="I166" s="39"/>
      <c r="J166" s="39"/>
    </row>
    <row r="167" spans="1:10" ht="15.75" customHeight="1" x14ac:dyDescent="0.25">
      <c r="A167" s="11"/>
      <c r="B167" s="11"/>
      <c r="D167" s="11"/>
      <c r="E167" s="38"/>
      <c r="F167" s="38"/>
      <c r="G167" s="39"/>
      <c r="H167" s="39"/>
      <c r="I167" s="39"/>
      <c r="J167" s="39"/>
    </row>
    <row r="168" spans="1:10" ht="15.75" customHeight="1" x14ac:dyDescent="0.25">
      <c r="A168" s="11"/>
      <c r="B168" s="11"/>
      <c r="D168" s="11"/>
      <c r="E168" s="38"/>
      <c r="F168" s="38"/>
      <c r="G168" s="39"/>
      <c r="H168" s="39"/>
      <c r="I168" s="39"/>
      <c r="J168" s="39"/>
    </row>
    <row r="169" spans="1:10" ht="15.75" customHeight="1" x14ac:dyDescent="0.25">
      <c r="A169" s="11"/>
      <c r="B169" s="11"/>
      <c r="D169" s="11"/>
      <c r="E169" s="38"/>
      <c r="F169" s="38"/>
      <c r="G169" s="39"/>
      <c r="H169" s="39"/>
      <c r="I169" s="39"/>
      <c r="J169" s="39"/>
    </row>
    <row r="170" spans="1:10" ht="15.75" customHeight="1" x14ac:dyDescent="0.25">
      <c r="A170" s="11"/>
      <c r="B170" s="11"/>
      <c r="D170" s="11"/>
      <c r="E170" s="38"/>
      <c r="F170" s="38"/>
      <c r="G170" s="39"/>
      <c r="H170" s="39"/>
      <c r="I170" s="39"/>
      <c r="J170" s="39"/>
    </row>
    <row r="171" spans="1:10" ht="15.75" customHeight="1" x14ac:dyDescent="0.25">
      <c r="A171" s="11"/>
      <c r="B171" s="11"/>
      <c r="D171" s="11"/>
      <c r="E171" s="38"/>
      <c r="F171" s="38"/>
      <c r="G171" s="39"/>
      <c r="H171" s="39"/>
      <c r="I171" s="39"/>
      <c r="J171" s="39"/>
    </row>
    <row r="172" spans="1:10" ht="15.75" customHeight="1" x14ac:dyDescent="0.25">
      <c r="A172" s="11"/>
      <c r="B172" s="11"/>
      <c r="D172" s="11"/>
      <c r="E172" s="38"/>
      <c r="F172" s="38"/>
      <c r="G172" s="39"/>
      <c r="H172" s="39"/>
      <c r="I172" s="39"/>
      <c r="J172" s="39"/>
    </row>
    <row r="173" spans="1:10" ht="15.75" customHeight="1" x14ac:dyDescent="0.25">
      <c r="A173" s="11"/>
      <c r="B173" s="11"/>
      <c r="D173" s="11"/>
      <c r="E173" s="38"/>
      <c r="F173" s="38"/>
      <c r="G173" s="39"/>
      <c r="H173" s="39"/>
      <c r="I173" s="39"/>
      <c r="J173" s="39"/>
    </row>
    <row r="174" spans="1:10" ht="15.75" customHeight="1" x14ac:dyDescent="0.25">
      <c r="A174" s="11"/>
      <c r="B174" s="11"/>
      <c r="D174" s="11"/>
      <c r="E174" s="38"/>
      <c r="F174" s="38"/>
      <c r="G174" s="39"/>
      <c r="H174" s="39"/>
      <c r="I174" s="39"/>
      <c r="J174" s="39"/>
    </row>
    <row r="175" spans="1:10" ht="15.75" customHeight="1" x14ac:dyDescent="0.25">
      <c r="A175" s="11"/>
      <c r="B175" s="11"/>
      <c r="D175" s="11"/>
      <c r="E175" s="38"/>
      <c r="F175" s="38"/>
      <c r="G175" s="39"/>
      <c r="H175" s="39"/>
      <c r="I175" s="39"/>
      <c r="J175" s="39"/>
    </row>
    <row r="176" spans="1:10" ht="15.75" customHeight="1" x14ac:dyDescent="0.25">
      <c r="A176" s="11"/>
      <c r="B176" s="11"/>
      <c r="D176" s="11"/>
      <c r="E176" s="38"/>
      <c r="F176" s="38"/>
      <c r="G176" s="39"/>
      <c r="H176" s="39"/>
      <c r="I176" s="39"/>
      <c r="J176" s="39"/>
    </row>
    <row r="177" spans="1:10" ht="15.75" customHeight="1" x14ac:dyDescent="0.25">
      <c r="A177" s="11"/>
      <c r="B177" s="11"/>
      <c r="D177" s="11"/>
      <c r="E177" s="38"/>
      <c r="F177" s="38"/>
      <c r="G177" s="39"/>
      <c r="H177" s="39"/>
      <c r="I177" s="39"/>
      <c r="J177" s="39"/>
    </row>
    <row r="178" spans="1:10" ht="15.75" customHeight="1" x14ac:dyDescent="0.25">
      <c r="A178" s="11"/>
      <c r="B178" s="11"/>
      <c r="D178" s="11"/>
      <c r="E178" s="38"/>
      <c r="F178" s="38"/>
      <c r="G178" s="39"/>
      <c r="H178" s="39"/>
      <c r="I178" s="39"/>
      <c r="J178" s="39"/>
    </row>
    <row r="179" spans="1:10" ht="15.75" customHeight="1" x14ac:dyDescent="0.25">
      <c r="A179" s="11"/>
      <c r="B179" s="11"/>
      <c r="D179" s="11"/>
      <c r="E179" s="38"/>
      <c r="F179" s="38"/>
      <c r="G179" s="39"/>
      <c r="H179" s="39"/>
      <c r="I179" s="39"/>
      <c r="J179" s="39"/>
    </row>
    <row r="180" spans="1:10" ht="15.75" customHeight="1" x14ac:dyDescent="0.25">
      <c r="A180" s="11"/>
      <c r="B180" s="11"/>
      <c r="D180" s="11"/>
      <c r="E180" s="38"/>
      <c r="F180" s="38"/>
      <c r="G180" s="39"/>
      <c r="H180" s="39"/>
      <c r="I180" s="39"/>
      <c r="J180" s="39"/>
    </row>
    <row r="181" spans="1:10" ht="15.75" customHeight="1" x14ac:dyDescent="0.25">
      <c r="A181" s="11"/>
      <c r="B181" s="11"/>
      <c r="D181" s="11"/>
      <c r="E181" s="38"/>
      <c r="F181" s="38"/>
      <c r="G181" s="39"/>
      <c r="H181" s="39"/>
      <c r="I181" s="39"/>
      <c r="J181" s="39"/>
    </row>
    <row r="182" spans="1:10" ht="15.75" customHeight="1" x14ac:dyDescent="0.25">
      <c r="A182" s="11"/>
      <c r="B182" s="11"/>
      <c r="D182" s="11"/>
      <c r="E182" s="38"/>
      <c r="F182" s="38"/>
      <c r="G182" s="39"/>
      <c r="H182" s="39"/>
      <c r="I182" s="39"/>
      <c r="J182" s="39"/>
    </row>
    <row r="183" spans="1:10" ht="15.75" customHeight="1" x14ac:dyDescent="0.25">
      <c r="A183" s="11"/>
      <c r="B183" s="11"/>
      <c r="D183" s="11"/>
      <c r="E183" s="38"/>
      <c r="F183" s="38"/>
      <c r="G183" s="39"/>
      <c r="H183" s="39"/>
      <c r="I183" s="39"/>
      <c r="J183" s="39"/>
    </row>
    <row r="184" spans="1:10" ht="15.75" customHeight="1" x14ac:dyDescent="0.25">
      <c r="A184" s="11"/>
      <c r="B184" s="11"/>
      <c r="D184" s="11"/>
      <c r="E184" s="38"/>
      <c r="F184" s="38"/>
      <c r="G184" s="39"/>
      <c r="H184" s="39"/>
      <c r="I184" s="39"/>
      <c r="J184" s="39"/>
    </row>
    <row r="185" spans="1:10" ht="15.75" customHeight="1" x14ac:dyDescent="0.25">
      <c r="A185" s="11"/>
      <c r="B185" s="11"/>
      <c r="D185" s="11"/>
      <c r="E185" s="38"/>
      <c r="F185" s="38"/>
      <c r="G185" s="39"/>
      <c r="H185" s="39"/>
      <c r="I185" s="39"/>
      <c r="J185" s="39"/>
    </row>
    <row r="186" spans="1:10" ht="15.75" customHeight="1" x14ac:dyDescent="0.25">
      <c r="A186" s="11"/>
      <c r="B186" s="11"/>
      <c r="D186" s="11"/>
      <c r="E186" s="38"/>
      <c r="F186" s="38"/>
      <c r="G186" s="39"/>
      <c r="H186" s="39"/>
      <c r="I186" s="39"/>
      <c r="J186" s="39"/>
    </row>
    <row r="187" spans="1:10" ht="15.75" customHeight="1" x14ac:dyDescent="0.25">
      <c r="A187" s="11"/>
      <c r="B187" s="11"/>
      <c r="D187" s="11"/>
      <c r="E187" s="38"/>
      <c r="F187" s="38"/>
      <c r="G187" s="39"/>
      <c r="H187" s="39"/>
      <c r="I187" s="39"/>
      <c r="J187" s="39"/>
    </row>
    <row r="188" spans="1:10" ht="15.75" customHeight="1" x14ac:dyDescent="0.25">
      <c r="A188" s="11"/>
      <c r="B188" s="11"/>
      <c r="D188" s="11"/>
      <c r="E188" s="38"/>
      <c r="F188" s="38"/>
      <c r="G188" s="39"/>
      <c r="H188" s="39"/>
      <c r="I188" s="39"/>
      <c r="J188" s="39"/>
    </row>
    <row r="189" spans="1:10" ht="15.75" customHeight="1" x14ac:dyDescent="0.25">
      <c r="A189" s="11"/>
      <c r="B189" s="11"/>
      <c r="D189" s="11"/>
      <c r="E189" s="38"/>
      <c r="F189" s="38"/>
      <c r="G189" s="39"/>
      <c r="H189" s="39"/>
      <c r="I189" s="39"/>
      <c r="J189" s="39"/>
    </row>
    <row r="190" spans="1:10" ht="15.75" customHeight="1" x14ac:dyDescent="0.25">
      <c r="A190" s="11"/>
      <c r="B190" s="11"/>
      <c r="D190" s="11"/>
      <c r="E190" s="38"/>
      <c r="F190" s="38"/>
      <c r="G190" s="39"/>
      <c r="H190" s="39"/>
      <c r="I190" s="39"/>
      <c r="J190" s="39"/>
    </row>
    <row r="191" spans="1:10" ht="15.75" customHeight="1" x14ac:dyDescent="0.25">
      <c r="A191" s="11"/>
      <c r="B191" s="11"/>
      <c r="D191" s="11"/>
      <c r="E191" s="38"/>
      <c r="F191" s="38"/>
      <c r="G191" s="39"/>
      <c r="H191" s="39"/>
      <c r="I191" s="39"/>
      <c r="J191" s="39"/>
    </row>
    <row r="192" spans="1:10" ht="15.75" customHeight="1" x14ac:dyDescent="0.25">
      <c r="A192" s="11"/>
      <c r="B192" s="11"/>
      <c r="D192" s="11"/>
      <c r="E192" s="38"/>
      <c r="F192" s="38"/>
      <c r="G192" s="39"/>
      <c r="H192" s="39"/>
      <c r="I192" s="39"/>
      <c r="J192" s="39"/>
    </row>
    <row r="193" spans="1:10" ht="15.75" customHeight="1" x14ac:dyDescent="0.25">
      <c r="A193" s="11"/>
      <c r="B193" s="11"/>
      <c r="D193" s="11"/>
      <c r="E193" s="38"/>
      <c r="F193" s="38"/>
      <c r="G193" s="39"/>
      <c r="H193" s="39"/>
      <c r="I193" s="39"/>
      <c r="J193" s="39"/>
    </row>
    <row r="194" spans="1:10" ht="15.75" customHeight="1" x14ac:dyDescent="0.25">
      <c r="A194" s="11"/>
      <c r="B194" s="11"/>
      <c r="D194" s="11"/>
      <c r="E194" s="38"/>
      <c r="F194" s="38"/>
      <c r="G194" s="39"/>
      <c r="H194" s="39"/>
      <c r="I194" s="39"/>
      <c r="J194" s="39"/>
    </row>
    <row r="195" spans="1:10" ht="15.75" customHeight="1" x14ac:dyDescent="0.25">
      <c r="A195" s="11"/>
      <c r="B195" s="11"/>
      <c r="D195" s="11"/>
      <c r="E195" s="38"/>
      <c r="F195" s="38"/>
      <c r="G195" s="39"/>
      <c r="H195" s="39"/>
      <c r="I195" s="39"/>
      <c r="J195" s="39"/>
    </row>
    <row r="196" spans="1:10" ht="15.75" customHeight="1" x14ac:dyDescent="0.25">
      <c r="A196" s="11"/>
      <c r="B196" s="11"/>
      <c r="D196" s="11"/>
      <c r="E196" s="38"/>
      <c r="F196" s="38"/>
      <c r="G196" s="39"/>
      <c r="H196" s="39"/>
      <c r="I196" s="39"/>
      <c r="J196" s="39"/>
    </row>
    <row r="197" spans="1:10" ht="15.75" customHeight="1" x14ac:dyDescent="0.25">
      <c r="A197" s="11"/>
      <c r="B197" s="11"/>
      <c r="D197" s="11"/>
      <c r="E197" s="38"/>
      <c r="F197" s="38"/>
      <c r="G197" s="39"/>
      <c r="H197" s="39"/>
      <c r="I197" s="39"/>
      <c r="J197" s="39"/>
    </row>
    <row r="198" spans="1:10" ht="15.75" customHeight="1" x14ac:dyDescent="0.25">
      <c r="A198" s="11"/>
      <c r="B198" s="11"/>
      <c r="D198" s="11"/>
      <c r="E198" s="38"/>
      <c r="F198" s="38"/>
      <c r="G198" s="39"/>
      <c r="H198" s="39"/>
      <c r="I198" s="39"/>
      <c r="J198" s="39"/>
    </row>
    <row r="199" spans="1:10" ht="15.75" customHeight="1" x14ac:dyDescent="0.25">
      <c r="A199" s="11"/>
      <c r="B199" s="11"/>
      <c r="D199" s="11"/>
      <c r="E199" s="38"/>
      <c r="F199" s="38"/>
      <c r="G199" s="39"/>
      <c r="H199" s="39"/>
      <c r="I199" s="39"/>
      <c r="J199" s="39"/>
    </row>
    <row r="200" spans="1:10" ht="15.75" customHeight="1" x14ac:dyDescent="0.25">
      <c r="A200" s="11"/>
      <c r="B200" s="11"/>
      <c r="D200" s="11"/>
      <c r="E200" s="38"/>
      <c r="F200" s="38"/>
      <c r="G200" s="39"/>
      <c r="H200" s="39"/>
      <c r="I200" s="39"/>
      <c r="J200" s="39"/>
    </row>
    <row r="201" spans="1:10" ht="15.75" customHeight="1" x14ac:dyDescent="0.25">
      <c r="A201" s="11"/>
      <c r="B201" s="11"/>
      <c r="D201" s="11"/>
      <c r="E201" s="38"/>
      <c r="F201" s="38"/>
      <c r="G201" s="39"/>
      <c r="H201" s="39"/>
      <c r="I201" s="39"/>
      <c r="J201" s="39"/>
    </row>
    <row r="202" spans="1:10" ht="15.75" customHeight="1" x14ac:dyDescent="0.25">
      <c r="A202" s="11"/>
      <c r="B202" s="11"/>
      <c r="D202" s="11"/>
      <c r="E202" s="38"/>
      <c r="F202" s="38"/>
      <c r="G202" s="39"/>
      <c r="H202" s="39"/>
      <c r="I202" s="39"/>
      <c r="J202" s="39"/>
    </row>
    <row r="203" spans="1:10" ht="15.75" customHeight="1" x14ac:dyDescent="0.25">
      <c r="A203" s="11"/>
      <c r="B203" s="11"/>
      <c r="D203" s="11"/>
      <c r="E203" s="38"/>
      <c r="F203" s="38"/>
      <c r="G203" s="39"/>
      <c r="H203" s="39"/>
      <c r="I203" s="39"/>
      <c r="J203" s="39"/>
    </row>
    <row r="204" spans="1:10" ht="15.75" customHeight="1" x14ac:dyDescent="0.25">
      <c r="A204" s="11"/>
      <c r="B204" s="11"/>
      <c r="D204" s="11"/>
      <c r="E204" s="38"/>
      <c r="F204" s="38"/>
      <c r="G204" s="39"/>
      <c r="H204" s="39"/>
      <c r="I204" s="39"/>
      <c r="J204" s="39"/>
    </row>
    <row r="205" spans="1:10" ht="15.75" customHeight="1" x14ac:dyDescent="0.25">
      <c r="A205" s="11"/>
      <c r="B205" s="11"/>
      <c r="D205" s="11"/>
      <c r="E205" s="38"/>
      <c r="F205" s="38"/>
      <c r="G205" s="39"/>
      <c r="H205" s="39"/>
      <c r="I205" s="39"/>
      <c r="J205" s="39"/>
    </row>
    <row r="206" spans="1:10" ht="15.75" customHeight="1" x14ac:dyDescent="0.25">
      <c r="A206" s="11"/>
      <c r="B206" s="11"/>
      <c r="D206" s="11"/>
      <c r="E206" s="38"/>
      <c r="F206" s="38"/>
      <c r="G206" s="39"/>
      <c r="H206" s="39"/>
      <c r="I206" s="39"/>
      <c r="J206" s="39"/>
    </row>
    <row r="207" spans="1:10" ht="15.75" customHeight="1" x14ac:dyDescent="0.25">
      <c r="A207" s="11"/>
      <c r="B207" s="11"/>
      <c r="D207" s="11"/>
      <c r="E207" s="38"/>
      <c r="F207" s="38"/>
      <c r="G207" s="39"/>
      <c r="H207" s="39"/>
      <c r="I207" s="39"/>
      <c r="J207" s="39"/>
    </row>
    <row r="208" spans="1:10" ht="15.75" customHeight="1" x14ac:dyDescent="0.25">
      <c r="A208" s="11"/>
      <c r="B208" s="11"/>
      <c r="D208" s="11"/>
      <c r="E208" s="38"/>
      <c r="F208" s="38"/>
      <c r="G208" s="39"/>
      <c r="H208" s="39"/>
      <c r="I208" s="39"/>
      <c r="J208" s="39"/>
    </row>
    <row r="209" spans="1:10" ht="15.75" customHeight="1" x14ac:dyDescent="0.25">
      <c r="A209" s="11"/>
      <c r="B209" s="11"/>
      <c r="D209" s="11"/>
      <c r="E209" s="38"/>
      <c r="F209" s="38"/>
      <c r="G209" s="39"/>
      <c r="H209" s="39"/>
      <c r="I209" s="39"/>
      <c r="J209" s="39"/>
    </row>
    <row r="210" spans="1:10" ht="15.75" customHeight="1" x14ac:dyDescent="0.25">
      <c r="A210" s="11"/>
      <c r="B210" s="11"/>
      <c r="D210" s="11"/>
      <c r="E210" s="38"/>
      <c r="F210" s="38"/>
      <c r="G210" s="39"/>
      <c r="H210" s="39"/>
      <c r="I210" s="39"/>
      <c r="J210" s="39"/>
    </row>
    <row r="211" spans="1:10" ht="15.75" customHeight="1" x14ac:dyDescent="0.25">
      <c r="A211" s="11"/>
      <c r="B211" s="11"/>
      <c r="D211" s="11"/>
      <c r="E211" s="38"/>
      <c r="F211" s="38"/>
      <c r="G211" s="39"/>
      <c r="H211" s="39"/>
      <c r="I211" s="39"/>
      <c r="J211" s="39"/>
    </row>
    <row r="212" spans="1:10" ht="15.75" customHeight="1" x14ac:dyDescent="0.25">
      <c r="A212" s="11"/>
      <c r="B212" s="11"/>
      <c r="D212" s="11"/>
      <c r="E212" s="38"/>
      <c r="F212" s="38"/>
      <c r="G212" s="39"/>
      <c r="H212" s="39"/>
      <c r="I212" s="39"/>
      <c r="J212" s="39"/>
    </row>
    <row r="213" spans="1:10" ht="15.75" customHeight="1" x14ac:dyDescent="0.25">
      <c r="A213" s="11"/>
      <c r="B213" s="11"/>
      <c r="D213" s="11"/>
      <c r="E213" s="38"/>
      <c r="F213" s="38"/>
      <c r="G213" s="39"/>
      <c r="H213" s="39"/>
      <c r="I213" s="39"/>
      <c r="J213" s="39"/>
    </row>
    <row r="214" spans="1:10" ht="15.75" customHeight="1" x14ac:dyDescent="0.25">
      <c r="A214" s="11"/>
      <c r="B214" s="11"/>
      <c r="D214" s="11"/>
      <c r="E214" s="38"/>
      <c r="F214" s="38"/>
      <c r="G214" s="39"/>
      <c r="H214" s="39"/>
      <c r="I214" s="39"/>
      <c r="J214" s="39"/>
    </row>
    <row r="215" spans="1:10" ht="15.75" customHeight="1" x14ac:dyDescent="0.25">
      <c r="A215" s="11"/>
      <c r="B215" s="11"/>
      <c r="D215" s="11"/>
      <c r="E215" s="38"/>
      <c r="F215" s="38"/>
      <c r="G215" s="39"/>
      <c r="H215" s="39"/>
      <c r="I215" s="39"/>
      <c r="J215" s="39"/>
    </row>
    <row r="216" spans="1:10" ht="15.75" customHeight="1" x14ac:dyDescent="0.25">
      <c r="A216" s="11"/>
      <c r="B216" s="11"/>
      <c r="D216" s="11"/>
      <c r="E216" s="38"/>
      <c r="F216" s="38"/>
      <c r="G216" s="39"/>
      <c r="H216" s="39"/>
      <c r="I216" s="39"/>
      <c r="J216" s="39"/>
    </row>
    <row r="217" spans="1:10" ht="15.75" customHeight="1" x14ac:dyDescent="0.25">
      <c r="A217" s="11"/>
      <c r="B217" s="11"/>
      <c r="D217" s="11"/>
      <c r="E217" s="38"/>
      <c r="F217" s="38"/>
      <c r="G217" s="39"/>
      <c r="H217" s="39"/>
      <c r="I217" s="39"/>
      <c r="J217" s="39"/>
    </row>
    <row r="218" spans="1:10" ht="15.75" customHeight="1" x14ac:dyDescent="0.25">
      <c r="A218" s="11"/>
      <c r="B218" s="11"/>
      <c r="D218" s="11"/>
      <c r="E218" s="38"/>
      <c r="F218" s="38"/>
      <c r="G218" s="39"/>
      <c r="H218" s="39"/>
      <c r="I218" s="39"/>
      <c r="J218" s="39"/>
    </row>
    <row r="219" spans="1:10" ht="15.75" customHeight="1" x14ac:dyDescent="0.25">
      <c r="A219" s="11"/>
      <c r="B219" s="11"/>
      <c r="D219" s="11"/>
      <c r="E219" s="38"/>
      <c r="F219" s="38"/>
      <c r="G219" s="39"/>
      <c r="H219" s="39"/>
      <c r="I219" s="39"/>
      <c r="J219" s="39"/>
    </row>
    <row r="220" spans="1:10" ht="15.75" customHeight="1" x14ac:dyDescent="0.25">
      <c r="A220" s="11"/>
      <c r="B220" s="11"/>
      <c r="D220" s="11"/>
      <c r="E220" s="38"/>
      <c r="F220" s="38"/>
      <c r="G220" s="39"/>
      <c r="H220" s="39"/>
      <c r="I220" s="39"/>
      <c r="J220" s="39"/>
    </row>
    <row r="221" spans="1:10" ht="15.75" customHeight="1" x14ac:dyDescent="0.25">
      <c r="A221" s="11"/>
      <c r="B221" s="11"/>
      <c r="D221" s="11"/>
      <c r="E221" s="38"/>
      <c r="F221" s="38"/>
      <c r="G221" s="39"/>
      <c r="H221" s="39"/>
      <c r="I221" s="39"/>
      <c r="J221" s="39"/>
    </row>
    <row r="222" spans="1:10" ht="15.75" customHeight="1" x14ac:dyDescent="0.25">
      <c r="A222" s="11"/>
      <c r="B222" s="11"/>
      <c r="D222" s="11"/>
      <c r="E222" s="38"/>
      <c r="F222" s="38"/>
      <c r="G222" s="39"/>
      <c r="H222" s="39"/>
      <c r="I222" s="39"/>
      <c r="J222" s="39"/>
    </row>
    <row r="223" spans="1:10" ht="15.75" customHeight="1" x14ac:dyDescent="0.25">
      <c r="A223" s="11"/>
      <c r="B223" s="11"/>
      <c r="D223" s="11"/>
      <c r="E223" s="38"/>
      <c r="F223" s="38"/>
      <c r="G223" s="39"/>
      <c r="H223" s="39"/>
      <c r="I223" s="39"/>
      <c r="J223" s="39"/>
    </row>
    <row r="224" spans="1:10" ht="15.75" customHeight="1" x14ac:dyDescent="0.25">
      <c r="A224" s="11"/>
      <c r="B224" s="11"/>
      <c r="D224" s="11"/>
      <c r="E224" s="38"/>
      <c r="F224" s="38"/>
      <c r="G224" s="39"/>
      <c r="H224" s="39"/>
      <c r="I224" s="39"/>
      <c r="J224" s="39"/>
    </row>
    <row r="225" spans="1:10" ht="15.75" customHeight="1" x14ac:dyDescent="0.25">
      <c r="A225" s="11"/>
      <c r="B225" s="11"/>
      <c r="D225" s="11"/>
      <c r="E225" s="38"/>
      <c r="F225" s="38"/>
      <c r="G225" s="39"/>
      <c r="H225" s="39"/>
      <c r="I225" s="39"/>
      <c r="J225" s="39"/>
    </row>
    <row r="226" spans="1:10" ht="15.75" customHeight="1" x14ac:dyDescent="0.25">
      <c r="A226" s="11"/>
      <c r="B226" s="11"/>
      <c r="D226" s="11"/>
      <c r="E226" s="38"/>
      <c r="F226" s="38"/>
      <c r="G226" s="39"/>
      <c r="H226" s="39"/>
      <c r="I226" s="39"/>
      <c r="J226" s="39"/>
    </row>
    <row r="227" spans="1:10" ht="15.75" customHeight="1" x14ac:dyDescent="0.25">
      <c r="A227" s="11"/>
      <c r="B227" s="11"/>
      <c r="D227" s="11"/>
      <c r="E227" s="38"/>
      <c r="F227" s="38"/>
      <c r="G227" s="39"/>
      <c r="H227" s="39"/>
      <c r="I227" s="39"/>
      <c r="J227" s="39"/>
    </row>
    <row r="228" spans="1:10" ht="15.75" customHeight="1" x14ac:dyDescent="0.25">
      <c r="A228" s="11"/>
      <c r="B228" s="11"/>
      <c r="D228" s="11"/>
      <c r="E228" s="38"/>
      <c r="F228" s="38"/>
      <c r="G228" s="39"/>
      <c r="H228" s="39"/>
      <c r="I228" s="39"/>
      <c r="J228" s="39"/>
    </row>
    <row r="229" spans="1:10" ht="15.75" customHeight="1" x14ac:dyDescent="0.25">
      <c r="A229" s="11"/>
      <c r="B229" s="11"/>
      <c r="D229" s="11"/>
      <c r="E229" s="38"/>
      <c r="F229" s="38"/>
      <c r="G229" s="39"/>
      <c r="H229" s="39"/>
      <c r="I229" s="39"/>
      <c r="J229" s="39"/>
    </row>
    <row r="230" spans="1:10" ht="15.75" customHeight="1" x14ac:dyDescent="0.25">
      <c r="A230" s="11"/>
      <c r="B230" s="11"/>
      <c r="D230" s="11"/>
      <c r="E230" s="38"/>
      <c r="F230" s="38"/>
      <c r="G230" s="39"/>
      <c r="H230" s="39"/>
      <c r="I230" s="39"/>
      <c r="J230" s="39"/>
    </row>
    <row r="231" spans="1:10" ht="15.75" customHeight="1" x14ac:dyDescent="0.25">
      <c r="A231" s="11"/>
      <c r="B231" s="11"/>
      <c r="D231" s="11"/>
      <c r="E231" s="38"/>
      <c r="F231" s="38"/>
      <c r="G231" s="39"/>
      <c r="H231" s="39"/>
      <c r="I231" s="39"/>
      <c r="J231" s="39"/>
    </row>
    <row r="232" spans="1:10" ht="15.75" customHeight="1" x14ac:dyDescent="0.25">
      <c r="A232" s="11"/>
      <c r="B232" s="11"/>
      <c r="D232" s="11"/>
      <c r="E232" s="38"/>
      <c r="F232" s="38"/>
      <c r="G232" s="39"/>
      <c r="H232" s="39"/>
      <c r="I232" s="39"/>
      <c r="J232" s="39"/>
    </row>
    <row r="233" spans="1:10" ht="15.75" customHeight="1" x14ac:dyDescent="0.25">
      <c r="A233" s="11"/>
      <c r="B233" s="11"/>
      <c r="D233" s="11"/>
      <c r="E233" s="38"/>
      <c r="F233" s="38"/>
      <c r="G233" s="39"/>
      <c r="H233" s="39"/>
      <c r="I233" s="39"/>
      <c r="J233" s="39"/>
    </row>
    <row r="234" spans="1:10" ht="15.75" customHeight="1" x14ac:dyDescent="0.25">
      <c r="A234" s="11"/>
      <c r="B234" s="11"/>
      <c r="D234" s="11"/>
      <c r="E234" s="38"/>
      <c r="F234" s="38"/>
      <c r="G234" s="39"/>
      <c r="H234" s="39"/>
      <c r="I234" s="39"/>
      <c r="J234" s="39"/>
    </row>
    <row r="235" spans="1:10" ht="15.75" customHeight="1" x14ac:dyDescent="0.25">
      <c r="A235" s="11"/>
      <c r="B235" s="11"/>
      <c r="D235" s="11"/>
      <c r="E235" s="38"/>
      <c r="F235" s="38"/>
      <c r="G235" s="39"/>
      <c r="H235" s="39"/>
      <c r="I235" s="39"/>
      <c r="J235" s="39"/>
    </row>
    <row r="236" spans="1:10" ht="15.75" customHeight="1" x14ac:dyDescent="0.25">
      <c r="A236" s="11"/>
      <c r="B236" s="11"/>
      <c r="D236" s="11"/>
      <c r="E236" s="38"/>
      <c r="F236" s="38"/>
      <c r="G236" s="39"/>
      <c r="H236" s="39"/>
      <c r="I236" s="39"/>
      <c r="J236" s="39"/>
    </row>
    <row r="237" spans="1:10" ht="15.75" customHeight="1" x14ac:dyDescent="0.25">
      <c r="A237" s="11"/>
      <c r="B237" s="11"/>
      <c r="D237" s="11"/>
      <c r="E237" s="38"/>
      <c r="F237" s="38"/>
      <c r="G237" s="39"/>
      <c r="H237" s="39"/>
      <c r="I237" s="39"/>
      <c r="J237" s="39"/>
    </row>
    <row r="238" spans="1:10" ht="15.75" customHeight="1" x14ac:dyDescent="0.25">
      <c r="A238" s="11"/>
      <c r="B238" s="11"/>
      <c r="D238" s="11"/>
      <c r="E238" s="38"/>
      <c r="F238" s="38"/>
      <c r="G238" s="39"/>
      <c r="H238" s="39"/>
      <c r="I238" s="39"/>
      <c r="J238" s="39"/>
    </row>
    <row r="239" spans="1:10" ht="15.75" customHeight="1" x14ac:dyDescent="0.25">
      <c r="A239" s="11"/>
      <c r="B239" s="11"/>
      <c r="D239" s="11"/>
      <c r="E239" s="38"/>
      <c r="F239" s="38"/>
      <c r="G239" s="39"/>
      <c r="H239" s="39"/>
      <c r="I239" s="39"/>
      <c r="J239" s="39"/>
    </row>
    <row r="240" spans="1:10" ht="15.75" customHeight="1" x14ac:dyDescent="0.25">
      <c r="A240" s="11"/>
      <c r="B240" s="11"/>
      <c r="D240" s="11"/>
      <c r="E240" s="38"/>
      <c r="F240" s="38"/>
      <c r="G240" s="39"/>
      <c r="H240" s="39"/>
      <c r="I240" s="39"/>
      <c r="J240" s="39"/>
    </row>
    <row r="241" spans="1:10" ht="15.75" customHeight="1" x14ac:dyDescent="0.25">
      <c r="A241" s="11"/>
      <c r="B241" s="11"/>
      <c r="D241" s="11"/>
      <c r="E241" s="38"/>
      <c r="F241" s="38"/>
      <c r="G241" s="39"/>
      <c r="H241" s="39"/>
      <c r="I241" s="39"/>
      <c r="J241" s="39"/>
    </row>
    <row r="242" spans="1:10" ht="15.75" customHeight="1" x14ac:dyDescent="0.25">
      <c r="A242" s="11"/>
      <c r="B242" s="11"/>
      <c r="D242" s="11"/>
      <c r="E242" s="38"/>
      <c r="F242" s="38"/>
      <c r="G242" s="39"/>
      <c r="H242" s="39"/>
      <c r="I242" s="39"/>
      <c r="J242" s="39"/>
    </row>
    <row r="243" spans="1:10" ht="15.75" customHeight="1" x14ac:dyDescent="0.25">
      <c r="A243" s="11"/>
      <c r="B243" s="11"/>
      <c r="D243" s="11"/>
      <c r="E243" s="38"/>
      <c r="F243" s="38"/>
      <c r="G243" s="39"/>
      <c r="H243" s="39"/>
      <c r="I243" s="39"/>
      <c r="J243" s="39"/>
    </row>
    <row r="244" spans="1:10" ht="15.75" customHeight="1" x14ac:dyDescent="0.25">
      <c r="A244" s="11"/>
      <c r="B244" s="11"/>
      <c r="D244" s="11"/>
      <c r="E244" s="38"/>
      <c r="F244" s="38"/>
      <c r="G244" s="39"/>
      <c r="H244" s="39"/>
      <c r="I244" s="39"/>
      <c r="J244" s="39"/>
    </row>
    <row r="245" spans="1:10" ht="15.75" customHeight="1" x14ac:dyDescent="0.25">
      <c r="A245" s="11"/>
      <c r="B245" s="11"/>
      <c r="D245" s="11"/>
      <c r="E245" s="38"/>
      <c r="F245" s="38"/>
      <c r="G245" s="39"/>
      <c r="H245" s="39"/>
      <c r="I245" s="39"/>
      <c r="J245" s="39"/>
    </row>
    <row r="246" spans="1:10" ht="15.75" customHeight="1" x14ac:dyDescent="0.25">
      <c r="A246" s="11"/>
      <c r="B246" s="11"/>
      <c r="D246" s="11"/>
      <c r="E246" s="38"/>
      <c r="F246" s="38"/>
      <c r="G246" s="39"/>
      <c r="H246" s="39"/>
      <c r="I246" s="39"/>
      <c r="J246" s="39"/>
    </row>
    <row r="247" spans="1:10" ht="15.75" customHeight="1" x14ac:dyDescent="0.25">
      <c r="A247" s="11"/>
      <c r="B247" s="11"/>
      <c r="D247" s="11"/>
      <c r="E247" s="38"/>
      <c r="F247" s="38"/>
      <c r="G247" s="39"/>
      <c r="H247" s="39"/>
      <c r="I247" s="39"/>
      <c r="J247" s="39"/>
    </row>
    <row r="248" spans="1:10" ht="15.75" customHeight="1" x14ac:dyDescent="0.25">
      <c r="A248" s="11"/>
      <c r="B248" s="11"/>
      <c r="D248" s="11"/>
      <c r="E248" s="38"/>
      <c r="F248" s="38"/>
      <c r="G248" s="39"/>
      <c r="H248" s="39"/>
      <c r="I248" s="39"/>
      <c r="J248" s="39"/>
    </row>
    <row r="249" spans="1:10" ht="15.75" customHeight="1" x14ac:dyDescent="0.25">
      <c r="A249" s="11"/>
      <c r="B249" s="11"/>
      <c r="D249" s="11"/>
      <c r="E249" s="38"/>
      <c r="F249" s="38"/>
      <c r="G249" s="39"/>
      <c r="H249" s="39"/>
      <c r="I249" s="39"/>
      <c r="J249" s="39"/>
    </row>
    <row r="250" spans="1:10" ht="15.75" customHeight="1" x14ac:dyDescent="0.25">
      <c r="A250" s="11"/>
      <c r="B250" s="11"/>
      <c r="D250" s="11"/>
      <c r="E250" s="38"/>
      <c r="F250" s="38"/>
      <c r="G250" s="39"/>
      <c r="H250" s="39"/>
      <c r="I250" s="39"/>
      <c r="J250" s="39"/>
    </row>
    <row r="251" spans="1:10" ht="15.75" customHeight="1" x14ac:dyDescent="0.25">
      <c r="A251" s="11"/>
      <c r="B251" s="11"/>
      <c r="D251" s="11"/>
      <c r="E251" s="38"/>
      <c r="F251" s="38"/>
      <c r="G251" s="39"/>
      <c r="H251" s="39"/>
      <c r="I251" s="39"/>
      <c r="J251" s="39"/>
    </row>
    <row r="252" spans="1:10" ht="15.75" customHeight="1" x14ac:dyDescent="0.25">
      <c r="A252" s="11"/>
      <c r="B252" s="11"/>
      <c r="D252" s="11"/>
      <c r="E252" s="38"/>
      <c r="F252" s="38"/>
      <c r="G252" s="39"/>
      <c r="H252" s="39"/>
      <c r="I252" s="39"/>
      <c r="J252" s="39"/>
    </row>
    <row r="253" spans="1:10" ht="15.75" customHeight="1" x14ac:dyDescent="0.25">
      <c r="A253" s="11"/>
      <c r="B253" s="11"/>
      <c r="D253" s="11"/>
      <c r="E253" s="38"/>
      <c r="F253" s="38"/>
      <c r="G253" s="39"/>
      <c r="H253" s="39"/>
      <c r="I253" s="39"/>
      <c r="J253" s="39"/>
    </row>
    <row r="254" spans="1:10" ht="15.75" customHeight="1" x14ac:dyDescent="0.25">
      <c r="A254" s="11"/>
      <c r="B254" s="11"/>
      <c r="D254" s="11"/>
      <c r="E254" s="38"/>
      <c r="F254" s="38"/>
      <c r="G254" s="39"/>
      <c r="H254" s="39"/>
      <c r="I254" s="39"/>
      <c r="J254" s="39"/>
    </row>
    <row r="255" spans="1:10" ht="15.75" customHeight="1" x14ac:dyDescent="0.25">
      <c r="A255" s="11"/>
      <c r="B255" s="11"/>
      <c r="D255" s="11"/>
      <c r="E255" s="38"/>
      <c r="F255" s="38"/>
      <c r="G255" s="39"/>
      <c r="H255" s="39"/>
      <c r="I255" s="39"/>
      <c r="J255" s="39"/>
    </row>
    <row r="256" spans="1:10" ht="15.75" customHeight="1" x14ac:dyDescent="0.25">
      <c r="A256" s="11"/>
      <c r="B256" s="11"/>
      <c r="D256" s="11"/>
      <c r="E256" s="38"/>
      <c r="F256" s="38"/>
      <c r="G256" s="39"/>
      <c r="H256" s="39"/>
      <c r="I256" s="39"/>
      <c r="J256" s="39"/>
    </row>
    <row r="257" spans="1:10" ht="15.75" customHeight="1" x14ac:dyDescent="0.25">
      <c r="A257" s="11"/>
      <c r="B257" s="11"/>
      <c r="D257" s="11"/>
      <c r="E257" s="38"/>
      <c r="F257" s="38"/>
      <c r="G257" s="39"/>
      <c r="H257" s="39"/>
      <c r="I257" s="39"/>
      <c r="J257" s="39"/>
    </row>
    <row r="258" spans="1:10" ht="15.75" customHeight="1" x14ac:dyDescent="0.25">
      <c r="A258" s="11"/>
      <c r="B258" s="11"/>
      <c r="D258" s="11"/>
      <c r="E258" s="38"/>
      <c r="F258" s="38"/>
      <c r="G258" s="39"/>
      <c r="H258" s="39"/>
      <c r="I258" s="39"/>
      <c r="J258" s="39"/>
    </row>
    <row r="259" spans="1:10" ht="15.75" customHeight="1" x14ac:dyDescent="0.25">
      <c r="A259" s="11"/>
      <c r="B259" s="11"/>
      <c r="D259" s="11"/>
      <c r="E259" s="38"/>
      <c r="F259" s="38"/>
      <c r="G259" s="39"/>
      <c r="H259" s="39"/>
      <c r="I259" s="39"/>
      <c r="J259" s="39"/>
    </row>
    <row r="260" spans="1:10" ht="15.75" customHeight="1" x14ac:dyDescent="0.25">
      <c r="A260" s="11"/>
      <c r="B260" s="11"/>
      <c r="D260" s="11"/>
      <c r="E260" s="38"/>
      <c r="F260" s="38"/>
      <c r="G260" s="39"/>
      <c r="H260" s="39"/>
      <c r="I260" s="39"/>
      <c r="J260" s="39"/>
    </row>
    <row r="261" spans="1:10" ht="15.75" customHeight="1" x14ac:dyDescent="0.25">
      <c r="A261" s="11"/>
      <c r="B261" s="11"/>
      <c r="D261" s="11"/>
      <c r="E261" s="38"/>
      <c r="F261" s="38"/>
      <c r="G261" s="39"/>
      <c r="H261" s="39"/>
      <c r="I261" s="39"/>
      <c r="J261" s="39"/>
    </row>
    <row r="262" spans="1:10" ht="15.75" customHeight="1" x14ac:dyDescent="0.25">
      <c r="A262" s="11"/>
      <c r="B262" s="11"/>
      <c r="D262" s="11"/>
      <c r="E262" s="38"/>
      <c r="F262" s="38"/>
      <c r="G262" s="39"/>
      <c r="H262" s="39"/>
      <c r="I262" s="39"/>
      <c r="J262" s="39"/>
    </row>
    <row r="263" spans="1:10" ht="15.75" customHeight="1" x14ac:dyDescent="0.25">
      <c r="A263" s="11"/>
      <c r="B263" s="11"/>
      <c r="D263" s="11"/>
      <c r="E263" s="38"/>
      <c r="F263" s="38"/>
      <c r="G263" s="39"/>
      <c r="H263" s="39"/>
      <c r="I263" s="39"/>
      <c r="J263" s="39"/>
    </row>
    <row r="264" spans="1:10" ht="15.75" customHeight="1" x14ac:dyDescent="0.25">
      <c r="A264" s="11"/>
      <c r="B264" s="11"/>
      <c r="D264" s="11"/>
      <c r="E264" s="38"/>
      <c r="F264" s="38"/>
      <c r="G264" s="39"/>
      <c r="H264" s="39"/>
      <c r="I264" s="39"/>
      <c r="J264" s="39"/>
    </row>
    <row r="265" spans="1:10" ht="15.75" customHeight="1" x14ac:dyDescent="0.25">
      <c r="A265" s="11"/>
      <c r="B265" s="11"/>
      <c r="D265" s="11"/>
      <c r="E265" s="38"/>
      <c r="F265" s="38"/>
      <c r="G265" s="39"/>
      <c r="H265" s="39"/>
      <c r="I265" s="39"/>
      <c r="J265" s="39"/>
    </row>
    <row r="266" spans="1:10" ht="15.75" customHeight="1" x14ac:dyDescent="0.25">
      <c r="A266" s="11"/>
      <c r="B266" s="11"/>
      <c r="D266" s="11"/>
      <c r="E266" s="38"/>
      <c r="F266" s="38"/>
      <c r="G266" s="39"/>
      <c r="H266" s="39"/>
      <c r="I266" s="39"/>
      <c r="J266" s="39"/>
    </row>
    <row r="267" spans="1:10" ht="15.75" customHeight="1" x14ac:dyDescent="0.25">
      <c r="A267" s="11"/>
      <c r="B267" s="11"/>
      <c r="D267" s="11"/>
      <c r="E267" s="38"/>
      <c r="F267" s="38"/>
      <c r="G267" s="39"/>
      <c r="H267" s="39"/>
      <c r="I267" s="39"/>
      <c r="J267" s="39"/>
    </row>
    <row r="268" spans="1:10" ht="15.75" customHeight="1" x14ac:dyDescent="0.25">
      <c r="A268" s="11"/>
      <c r="B268" s="11"/>
      <c r="D268" s="11"/>
      <c r="E268" s="38"/>
      <c r="F268" s="38"/>
      <c r="G268" s="39"/>
      <c r="H268" s="39"/>
      <c r="I268" s="39"/>
      <c r="J268" s="39"/>
    </row>
    <row r="269" spans="1:10" ht="15.75" customHeight="1" x14ac:dyDescent="0.25">
      <c r="A269" s="11"/>
      <c r="B269" s="11"/>
      <c r="D269" s="11"/>
      <c r="E269" s="38"/>
      <c r="F269" s="38"/>
      <c r="G269" s="39"/>
      <c r="H269" s="39"/>
      <c r="I269" s="39"/>
      <c r="J269" s="39"/>
    </row>
    <row r="270" spans="1:10" ht="15.75" customHeight="1" x14ac:dyDescent="0.25">
      <c r="A270" s="11"/>
      <c r="B270" s="11"/>
      <c r="D270" s="11"/>
      <c r="E270" s="38"/>
      <c r="F270" s="38"/>
      <c r="G270" s="39"/>
      <c r="H270" s="39"/>
      <c r="I270" s="39"/>
      <c r="J270" s="39"/>
    </row>
    <row r="271" spans="1:10" ht="15.75" customHeight="1" x14ac:dyDescent="0.25">
      <c r="A271" s="11"/>
      <c r="B271" s="11"/>
      <c r="D271" s="11"/>
      <c r="E271" s="38"/>
      <c r="F271" s="38"/>
      <c r="G271" s="39"/>
      <c r="H271" s="39"/>
      <c r="I271" s="39"/>
      <c r="J271" s="39"/>
    </row>
    <row r="272" spans="1:10" ht="15.75" customHeight="1" x14ac:dyDescent="0.25">
      <c r="A272" s="11"/>
      <c r="B272" s="11"/>
      <c r="D272" s="11"/>
      <c r="E272" s="38"/>
      <c r="F272" s="38"/>
      <c r="G272" s="39"/>
      <c r="H272" s="39"/>
      <c r="I272" s="39"/>
      <c r="J272" s="39"/>
    </row>
    <row r="273" spans="1:10" ht="15.75" customHeight="1" x14ac:dyDescent="0.25">
      <c r="A273" s="11"/>
      <c r="B273" s="11"/>
      <c r="D273" s="11"/>
      <c r="E273" s="38"/>
      <c r="F273" s="38"/>
      <c r="G273" s="39"/>
      <c r="H273" s="39"/>
      <c r="I273" s="39"/>
      <c r="J273" s="39"/>
    </row>
    <row r="274" spans="1:10" ht="15.75" customHeight="1" x14ac:dyDescent="0.25">
      <c r="A274" s="11"/>
      <c r="B274" s="11"/>
      <c r="D274" s="11"/>
      <c r="E274" s="38"/>
      <c r="F274" s="38"/>
      <c r="G274" s="39"/>
      <c r="H274" s="39"/>
      <c r="I274" s="39"/>
      <c r="J274" s="39"/>
    </row>
    <row r="275" spans="1:10" ht="15.75" customHeight="1" x14ac:dyDescent="0.25">
      <c r="A275" s="11"/>
      <c r="B275" s="11"/>
      <c r="D275" s="11"/>
      <c r="E275" s="38"/>
      <c r="F275" s="38"/>
      <c r="G275" s="39"/>
      <c r="H275" s="39"/>
      <c r="I275" s="39"/>
      <c r="J275" s="39"/>
    </row>
    <row r="276" spans="1:10" ht="15.75" customHeight="1" x14ac:dyDescent="0.25">
      <c r="A276" s="11"/>
      <c r="B276" s="11"/>
      <c r="D276" s="11"/>
      <c r="E276" s="38"/>
      <c r="F276" s="38"/>
      <c r="G276" s="39"/>
      <c r="H276" s="39"/>
      <c r="I276" s="39"/>
      <c r="J276" s="39"/>
    </row>
    <row r="277" spans="1:10" ht="15.75" customHeight="1" x14ac:dyDescent="0.25">
      <c r="A277" s="11"/>
      <c r="B277" s="11"/>
      <c r="D277" s="11"/>
      <c r="E277" s="38"/>
      <c r="F277" s="38"/>
      <c r="G277" s="39"/>
      <c r="H277" s="39"/>
      <c r="I277" s="39"/>
      <c r="J277" s="39"/>
    </row>
    <row r="278" spans="1:10" ht="15.75" customHeight="1" x14ac:dyDescent="0.25">
      <c r="A278" s="11"/>
      <c r="B278" s="11"/>
      <c r="D278" s="11"/>
      <c r="E278" s="38"/>
      <c r="F278" s="38"/>
      <c r="G278" s="39"/>
      <c r="H278" s="39"/>
      <c r="I278" s="39"/>
      <c r="J278" s="39"/>
    </row>
    <row r="279" spans="1:10" ht="15.75" customHeight="1" x14ac:dyDescent="0.25">
      <c r="A279" s="11"/>
      <c r="B279" s="11"/>
      <c r="D279" s="11"/>
      <c r="E279" s="38"/>
      <c r="F279" s="38"/>
      <c r="G279" s="39"/>
      <c r="H279" s="39"/>
      <c r="I279" s="39"/>
      <c r="J279" s="39"/>
    </row>
    <row r="280" spans="1:10" ht="15.75" customHeight="1" x14ac:dyDescent="0.25">
      <c r="A280" s="11"/>
      <c r="B280" s="11"/>
      <c r="D280" s="11"/>
      <c r="E280" s="38"/>
      <c r="F280" s="38"/>
      <c r="G280" s="39"/>
      <c r="H280" s="39"/>
      <c r="I280" s="39"/>
      <c r="J280" s="39"/>
    </row>
    <row r="281" spans="1:10" ht="15.75" customHeight="1" x14ac:dyDescent="0.25">
      <c r="A281" s="11"/>
      <c r="B281" s="11"/>
      <c r="D281" s="11"/>
      <c r="E281" s="38"/>
      <c r="F281" s="38"/>
      <c r="G281" s="39"/>
      <c r="H281" s="39"/>
      <c r="I281" s="39"/>
      <c r="J281" s="39"/>
    </row>
    <row r="282" spans="1:10" ht="15.75" customHeight="1" x14ac:dyDescent="0.25">
      <c r="A282" s="11"/>
      <c r="B282" s="11"/>
      <c r="D282" s="11"/>
      <c r="E282" s="38"/>
      <c r="F282" s="38"/>
      <c r="G282" s="39"/>
      <c r="H282" s="39"/>
      <c r="I282" s="39"/>
      <c r="J282" s="39"/>
    </row>
    <row r="283" spans="1:10" ht="15.75" customHeight="1" x14ac:dyDescent="0.25">
      <c r="A283" s="11"/>
      <c r="B283" s="11"/>
      <c r="D283" s="11"/>
      <c r="E283" s="38"/>
      <c r="F283" s="38"/>
      <c r="G283" s="39"/>
      <c r="H283" s="39"/>
      <c r="I283" s="39"/>
      <c r="J283" s="39"/>
    </row>
    <row r="284" spans="1:10" ht="15.75" customHeight="1" x14ac:dyDescent="0.25">
      <c r="A284" s="11"/>
      <c r="B284" s="11"/>
      <c r="D284" s="11"/>
      <c r="E284" s="38"/>
      <c r="F284" s="38"/>
      <c r="G284" s="39"/>
      <c r="H284" s="39"/>
      <c r="I284" s="39"/>
      <c r="J284" s="39"/>
    </row>
    <row r="285" spans="1:10" ht="15.75" customHeight="1" x14ac:dyDescent="0.25">
      <c r="A285" s="11"/>
      <c r="B285" s="11"/>
      <c r="D285" s="11"/>
      <c r="E285" s="38"/>
      <c r="F285" s="38"/>
      <c r="G285" s="39"/>
      <c r="H285" s="39"/>
      <c r="I285" s="39"/>
      <c r="J285" s="39"/>
    </row>
    <row r="286" spans="1:10" ht="15.75" customHeight="1" x14ac:dyDescent="0.25">
      <c r="A286" s="11"/>
      <c r="B286" s="11"/>
      <c r="D286" s="11"/>
      <c r="E286" s="38"/>
      <c r="F286" s="38"/>
      <c r="G286" s="39"/>
      <c r="H286" s="39"/>
      <c r="I286" s="39"/>
      <c r="J286" s="39"/>
    </row>
    <row r="287" spans="1:10" ht="15.75" customHeight="1" x14ac:dyDescent="0.25">
      <c r="A287" s="11"/>
      <c r="B287" s="11"/>
      <c r="D287" s="11"/>
      <c r="E287" s="38"/>
      <c r="F287" s="38"/>
      <c r="G287" s="39"/>
      <c r="H287" s="39"/>
      <c r="I287" s="39"/>
      <c r="J287" s="39"/>
    </row>
    <row r="288" spans="1:10" ht="15.75" customHeight="1" x14ac:dyDescent="0.25">
      <c r="A288" s="11"/>
      <c r="B288" s="11"/>
      <c r="D288" s="11"/>
      <c r="E288" s="38"/>
      <c r="F288" s="38"/>
      <c r="G288" s="39"/>
      <c r="H288" s="39"/>
      <c r="I288" s="39"/>
      <c r="J288" s="39"/>
    </row>
    <row r="289" spans="1:10" ht="15.75" customHeight="1" x14ac:dyDescent="0.25">
      <c r="A289" s="11"/>
      <c r="B289" s="11"/>
      <c r="D289" s="11"/>
      <c r="E289" s="38"/>
      <c r="F289" s="38"/>
      <c r="G289" s="39"/>
      <c r="H289" s="39"/>
      <c r="I289" s="39"/>
      <c r="J289" s="39"/>
    </row>
    <row r="290" spans="1:10" ht="15.75" customHeight="1" x14ac:dyDescent="0.25">
      <c r="A290" s="11"/>
      <c r="B290" s="11"/>
      <c r="D290" s="11"/>
      <c r="E290" s="38"/>
      <c r="F290" s="38"/>
      <c r="G290" s="39"/>
      <c r="H290" s="39"/>
      <c r="I290" s="39"/>
      <c r="J290" s="39"/>
    </row>
    <row r="291" spans="1:10" ht="15.75" customHeight="1" x14ac:dyDescent="0.25">
      <c r="A291" s="11"/>
      <c r="B291" s="11"/>
      <c r="D291" s="11"/>
      <c r="E291" s="38"/>
      <c r="F291" s="38"/>
      <c r="G291" s="39"/>
      <c r="H291" s="39"/>
      <c r="I291" s="39"/>
      <c r="J291" s="39"/>
    </row>
    <row r="292" spans="1:10" ht="15.75" customHeight="1" x14ac:dyDescent="0.25">
      <c r="A292" s="11"/>
      <c r="B292" s="11"/>
      <c r="D292" s="11"/>
      <c r="E292" s="38"/>
      <c r="F292" s="38"/>
      <c r="G292" s="39"/>
      <c r="H292" s="39"/>
      <c r="I292" s="39"/>
      <c r="J292" s="39"/>
    </row>
    <row r="293" spans="1:10" ht="15.75" customHeight="1" x14ac:dyDescent="0.25">
      <c r="A293" s="11"/>
      <c r="B293" s="11"/>
      <c r="D293" s="11"/>
      <c r="E293" s="38"/>
      <c r="F293" s="38"/>
      <c r="G293" s="39"/>
      <c r="H293" s="39"/>
      <c r="I293" s="39"/>
      <c r="J293" s="39"/>
    </row>
    <row r="294" spans="1:10" ht="15.75" customHeight="1" x14ac:dyDescent="0.25">
      <c r="A294" s="11"/>
      <c r="B294" s="11"/>
      <c r="D294" s="11"/>
      <c r="E294" s="38"/>
      <c r="F294" s="38"/>
      <c r="G294" s="39"/>
      <c r="H294" s="39"/>
      <c r="I294" s="39"/>
      <c r="J294" s="39"/>
    </row>
    <row r="295" spans="1:10" ht="15.75" customHeight="1" x14ac:dyDescent="0.25">
      <c r="A295" s="11"/>
      <c r="B295" s="11"/>
      <c r="D295" s="11"/>
      <c r="E295" s="38"/>
      <c r="F295" s="38"/>
      <c r="G295" s="39"/>
      <c r="H295" s="39"/>
      <c r="I295" s="39"/>
      <c r="J295" s="39"/>
    </row>
    <row r="296" spans="1:10" ht="15.75" customHeight="1" x14ac:dyDescent="0.25">
      <c r="A296" s="11"/>
      <c r="B296" s="11"/>
      <c r="D296" s="11"/>
      <c r="E296" s="38"/>
      <c r="F296" s="38"/>
      <c r="G296" s="39"/>
      <c r="H296" s="39"/>
      <c r="I296" s="39"/>
      <c r="J296" s="39"/>
    </row>
    <row r="297" spans="1:10" ht="15.75" customHeight="1" x14ac:dyDescent="0.25">
      <c r="A297" s="11"/>
      <c r="B297" s="11"/>
      <c r="D297" s="11"/>
      <c r="E297" s="38"/>
      <c r="F297" s="38"/>
      <c r="G297" s="39"/>
      <c r="H297" s="39"/>
      <c r="I297" s="39"/>
      <c r="J297" s="39"/>
    </row>
    <row r="298" spans="1:10" ht="15.75" customHeight="1" x14ac:dyDescent="0.25">
      <c r="A298" s="11"/>
      <c r="B298" s="11"/>
      <c r="D298" s="11"/>
      <c r="E298" s="38"/>
      <c r="F298" s="38"/>
      <c r="G298" s="39"/>
      <c r="H298" s="39"/>
      <c r="I298" s="39"/>
      <c r="J298" s="39"/>
    </row>
    <row r="299" spans="1:10" ht="15.75" customHeight="1" x14ac:dyDescent="0.25">
      <c r="A299" s="11"/>
      <c r="B299" s="11"/>
      <c r="D299" s="11"/>
      <c r="E299" s="38"/>
      <c r="F299" s="38"/>
      <c r="G299" s="39"/>
      <c r="H299" s="39"/>
      <c r="I299" s="39"/>
      <c r="J299" s="39"/>
    </row>
    <row r="300" spans="1:10" ht="15.75" customHeight="1" x14ac:dyDescent="0.25">
      <c r="A300" s="11"/>
      <c r="B300" s="11"/>
      <c r="D300" s="11"/>
      <c r="E300" s="38"/>
      <c r="F300" s="38"/>
      <c r="G300" s="39"/>
      <c r="H300" s="39"/>
      <c r="I300" s="39"/>
      <c r="J300" s="39"/>
    </row>
    <row r="301" spans="1:10" ht="15.75" customHeight="1" x14ac:dyDescent="0.25">
      <c r="A301" s="11"/>
      <c r="B301" s="11"/>
      <c r="D301" s="11"/>
      <c r="E301" s="38"/>
      <c r="F301" s="38"/>
      <c r="G301" s="39"/>
      <c r="H301" s="39"/>
      <c r="I301" s="39"/>
      <c r="J301" s="39"/>
    </row>
    <row r="302" spans="1:10" ht="15.75" customHeight="1" x14ac:dyDescent="0.25">
      <c r="A302" s="11"/>
      <c r="B302" s="11"/>
      <c r="D302" s="11"/>
      <c r="E302" s="38"/>
      <c r="F302" s="38"/>
      <c r="G302" s="39"/>
      <c r="H302" s="39"/>
      <c r="I302" s="39"/>
      <c r="J302" s="39"/>
    </row>
    <row r="303" spans="1:10" ht="15.75" customHeight="1" x14ac:dyDescent="0.25">
      <c r="A303" s="11"/>
      <c r="B303" s="11"/>
      <c r="D303" s="11"/>
      <c r="E303" s="38"/>
      <c r="F303" s="38"/>
      <c r="G303" s="39"/>
      <c r="H303" s="39"/>
      <c r="I303" s="39"/>
      <c r="J303" s="39"/>
    </row>
    <row r="304" spans="1:10" ht="15.75" customHeight="1" x14ac:dyDescent="0.25">
      <c r="A304" s="11"/>
      <c r="B304" s="11"/>
      <c r="D304" s="11"/>
      <c r="E304" s="38"/>
      <c r="F304" s="38"/>
      <c r="G304" s="39"/>
      <c r="H304" s="39"/>
      <c r="I304" s="39"/>
      <c r="J304" s="39"/>
    </row>
    <row r="305" spans="1:10" ht="15.75" customHeight="1" x14ac:dyDescent="0.25">
      <c r="A305" s="11"/>
      <c r="B305" s="11"/>
      <c r="D305" s="11"/>
      <c r="E305" s="38"/>
      <c r="F305" s="38"/>
      <c r="G305" s="39"/>
      <c r="H305" s="39"/>
      <c r="I305" s="39"/>
      <c r="J305" s="39"/>
    </row>
    <row r="306" spans="1:10" ht="15.75" customHeight="1" x14ac:dyDescent="0.25">
      <c r="A306" s="11"/>
      <c r="B306" s="11"/>
      <c r="D306" s="11"/>
      <c r="E306" s="38"/>
      <c r="F306" s="38"/>
      <c r="G306" s="39"/>
      <c r="H306" s="39"/>
      <c r="I306" s="39"/>
      <c r="J306" s="39"/>
    </row>
    <row r="307" spans="1:10" ht="15.75" customHeight="1" x14ac:dyDescent="0.25">
      <c r="A307" s="11"/>
      <c r="B307" s="11"/>
      <c r="D307" s="11"/>
      <c r="E307" s="38"/>
      <c r="F307" s="38"/>
      <c r="G307" s="39"/>
      <c r="H307" s="39"/>
      <c r="I307" s="39"/>
      <c r="J307" s="39"/>
    </row>
    <row r="308" spans="1:10" ht="15.75" customHeight="1" x14ac:dyDescent="0.25">
      <c r="A308" s="11"/>
      <c r="B308" s="11"/>
      <c r="D308" s="11"/>
      <c r="E308" s="38"/>
      <c r="F308" s="38"/>
      <c r="G308" s="39"/>
      <c r="H308" s="39"/>
      <c r="I308" s="39"/>
      <c r="J308" s="39"/>
    </row>
    <row r="309" spans="1:10" ht="15.75" customHeight="1" x14ac:dyDescent="0.25">
      <c r="A309" s="11"/>
      <c r="B309" s="11"/>
      <c r="D309" s="11"/>
      <c r="E309" s="38"/>
      <c r="F309" s="38"/>
      <c r="G309" s="39"/>
      <c r="H309" s="39"/>
      <c r="I309" s="39"/>
      <c r="J309" s="39"/>
    </row>
    <row r="310" spans="1:10" ht="15.75" customHeight="1" x14ac:dyDescent="0.25">
      <c r="A310" s="11"/>
      <c r="B310" s="11"/>
      <c r="D310" s="11"/>
      <c r="E310" s="38"/>
      <c r="F310" s="38"/>
      <c r="G310" s="39"/>
      <c r="H310" s="39"/>
      <c r="I310" s="39"/>
      <c r="J310" s="39"/>
    </row>
    <row r="311" spans="1:10" ht="15.75" customHeight="1" x14ac:dyDescent="0.25">
      <c r="A311" s="11"/>
      <c r="B311" s="11"/>
      <c r="D311" s="11"/>
      <c r="E311" s="38"/>
      <c r="F311" s="38"/>
      <c r="G311" s="39"/>
      <c r="H311" s="39"/>
      <c r="I311" s="39"/>
      <c r="J311" s="39"/>
    </row>
    <row r="312" spans="1:10" ht="15.75" customHeight="1" x14ac:dyDescent="0.25">
      <c r="A312" s="11"/>
      <c r="B312" s="11"/>
      <c r="D312" s="11"/>
      <c r="E312" s="38"/>
      <c r="F312" s="38"/>
      <c r="G312" s="39"/>
      <c r="H312" s="39"/>
      <c r="I312" s="39"/>
      <c r="J312" s="39"/>
    </row>
    <row r="313" spans="1:10" ht="15.75" customHeight="1" x14ac:dyDescent="0.25">
      <c r="A313" s="11"/>
      <c r="B313" s="11"/>
      <c r="D313" s="11"/>
      <c r="E313" s="38"/>
      <c r="F313" s="38"/>
      <c r="G313" s="39"/>
      <c r="H313" s="39"/>
      <c r="I313" s="39"/>
      <c r="J313" s="39"/>
    </row>
    <row r="314" spans="1:10" ht="15.75" customHeight="1" x14ac:dyDescent="0.25">
      <c r="A314" s="11"/>
      <c r="B314" s="11"/>
      <c r="D314" s="11"/>
      <c r="E314" s="38"/>
      <c r="F314" s="38"/>
      <c r="G314" s="39"/>
      <c r="H314" s="39"/>
      <c r="I314" s="39"/>
      <c r="J314" s="39"/>
    </row>
    <row r="315" spans="1:10" ht="15.75" customHeight="1" x14ac:dyDescent="0.25">
      <c r="A315" s="11"/>
      <c r="B315" s="11"/>
      <c r="D315" s="11"/>
      <c r="E315" s="38"/>
      <c r="F315" s="38"/>
      <c r="G315" s="39"/>
      <c r="H315" s="39"/>
      <c r="I315" s="39"/>
      <c r="J315" s="39"/>
    </row>
    <row r="316" spans="1:10" ht="15.75" customHeight="1" x14ac:dyDescent="0.25">
      <c r="A316" s="11"/>
      <c r="B316" s="11"/>
      <c r="D316" s="11"/>
      <c r="E316" s="38"/>
      <c r="F316" s="38"/>
      <c r="G316" s="39"/>
      <c r="H316" s="39"/>
      <c r="I316" s="39"/>
      <c r="J316" s="39"/>
    </row>
    <row r="317" spans="1:10" ht="15.75" customHeight="1" x14ac:dyDescent="0.25">
      <c r="A317" s="11"/>
      <c r="B317" s="11"/>
      <c r="D317" s="11"/>
      <c r="E317" s="38"/>
      <c r="F317" s="38"/>
      <c r="G317" s="39"/>
      <c r="H317" s="39"/>
      <c r="I317" s="39"/>
      <c r="J317" s="39"/>
    </row>
    <row r="318" spans="1:10" ht="15.75" customHeight="1" x14ac:dyDescent="0.25">
      <c r="A318" s="11"/>
      <c r="B318" s="11"/>
      <c r="D318" s="11"/>
      <c r="E318" s="38"/>
      <c r="F318" s="38"/>
      <c r="G318" s="39"/>
      <c r="H318" s="39"/>
      <c r="I318" s="39"/>
      <c r="J318" s="39"/>
    </row>
    <row r="319" spans="1:10" ht="15.75" customHeight="1" x14ac:dyDescent="0.25">
      <c r="A319" s="11"/>
      <c r="B319" s="11"/>
      <c r="D319" s="11"/>
      <c r="E319" s="38"/>
      <c r="F319" s="38"/>
      <c r="G319" s="39"/>
      <c r="H319" s="39"/>
      <c r="I319" s="39"/>
      <c r="J319" s="39"/>
    </row>
    <row r="320" spans="1:10" ht="15.75" customHeight="1" x14ac:dyDescent="0.25">
      <c r="A320" s="11"/>
      <c r="B320" s="11"/>
      <c r="D320" s="11"/>
      <c r="E320" s="38"/>
      <c r="F320" s="38"/>
      <c r="G320" s="39"/>
      <c r="H320" s="39"/>
      <c r="I320" s="39"/>
      <c r="J320" s="39"/>
    </row>
    <row r="321" spans="1:10" ht="15.75" customHeight="1" x14ac:dyDescent="0.25">
      <c r="A321" s="11"/>
      <c r="B321" s="11"/>
      <c r="D321" s="11"/>
      <c r="E321" s="38"/>
      <c r="F321" s="38"/>
      <c r="G321" s="39"/>
      <c r="H321" s="39"/>
      <c r="I321" s="39"/>
      <c r="J321" s="39"/>
    </row>
    <row r="322" spans="1:10" ht="15.75" customHeight="1" x14ac:dyDescent="0.25">
      <c r="A322" s="11"/>
      <c r="B322" s="11"/>
      <c r="D322" s="11"/>
      <c r="E322" s="38"/>
      <c r="F322" s="38"/>
      <c r="G322" s="39"/>
      <c r="H322" s="39"/>
      <c r="I322" s="39"/>
      <c r="J322" s="39"/>
    </row>
    <row r="323" spans="1:10" ht="15.75" customHeight="1" x14ac:dyDescent="0.25">
      <c r="A323" s="11"/>
      <c r="B323" s="11"/>
      <c r="D323" s="11"/>
      <c r="E323" s="38"/>
      <c r="F323" s="38"/>
      <c r="G323" s="39"/>
      <c r="H323" s="39"/>
      <c r="I323" s="39"/>
      <c r="J323" s="39"/>
    </row>
    <row r="324" spans="1:10" ht="15.75" customHeight="1" x14ac:dyDescent="0.25">
      <c r="A324" s="11"/>
      <c r="B324" s="11"/>
      <c r="D324" s="11"/>
      <c r="E324" s="38"/>
      <c r="F324" s="38"/>
      <c r="G324" s="39"/>
      <c r="H324" s="39"/>
      <c r="I324" s="39"/>
      <c r="J324" s="39"/>
    </row>
    <row r="325" spans="1:10" ht="15.75" customHeight="1" x14ac:dyDescent="0.25">
      <c r="A325" s="11"/>
      <c r="B325" s="11"/>
      <c r="D325" s="11"/>
      <c r="E325" s="38"/>
      <c r="F325" s="38"/>
      <c r="G325" s="39"/>
      <c r="H325" s="39"/>
      <c r="I325" s="39"/>
      <c r="J325" s="39"/>
    </row>
    <row r="326" spans="1:10" ht="15.75" customHeight="1" x14ac:dyDescent="0.25">
      <c r="A326" s="11"/>
      <c r="B326" s="11"/>
      <c r="D326" s="11"/>
      <c r="E326" s="38"/>
      <c r="F326" s="38"/>
      <c r="G326" s="39"/>
      <c r="H326" s="39"/>
      <c r="I326" s="39"/>
      <c r="J326" s="39"/>
    </row>
    <row r="327" spans="1:10" ht="15.75" customHeight="1" x14ac:dyDescent="0.25">
      <c r="A327" s="11"/>
      <c r="B327" s="11"/>
      <c r="D327" s="11"/>
      <c r="E327" s="38"/>
      <c r="F327" s="38"/>
      <c r="G327" s="39"/>
      <c r="H327" s="39"/>
      <c r="I327" s="39"/>
      <c r="J327" s="39"/>
    </row>
    <row r="328" spans="1:10" ht="15.75" customHeight="1" x14ac:dyDescent="0.25">
      <c r="A328" s="11"/>
      <c r="B328" s="11"/>
      <c r="D328" s="11"/>
      <c r="E328" s="38"/>
      <c r="F328" s="38"/>
      <c r="G328" s="39"/>
      <c r="H328" s="39"/>
      <c r="I328" s="39"/>
      <c r="J328" s="39"/>
    </row>
    <row r="329" spans="1:10" ht="15.75" customHeight="1" x14ac:dyDescent="0.25">
      <c r="A329" s="11"/>
      <c r="B329" s="11"/>
      <c r="D329" s="11"/>
      <c r="E329" s="38"/>
      <c r="F329" s="38"/>
      <c r="G329" s="39"/>
      <c r="H329" s="39"/>
      <c r="I329" s="39"/>
      <c r="J329" s="39"/>
    </row>
    <row r="330" spans="1:10" ht="15.75" customHeight="1" x14ac:dyDescent="0.25">
      <c r="A330" s="11"/>
      <c r="B330" s="11"/>
      <c r="D330" s="11"/>
      <c r="E330" s="38"/>
      <c r="F330" s="38"/>
      <c r="G330" s="39"/>
      <c r="H330" s="39"/>
      <c r="I330" s="39"/>
      <c r="J330" s="39"/>
    </row>
    <row r="331" spans="1:10" ht="15.75" customHeight="1" x14ac:dyDescent="0.25">
      <c r="A331" s="11"/>
      <c r="B331" s="11"/>
      <c r="D331" s="11"/>
      <c r="E331" s="38"/>
      <c r="F331" s="38"/>
      <c r="G331" s="39"/>
      <c r="H331" s="39"/>
      <c r="I331" s="39"/>
      <c r="J331" s="39"/>
    </row>
    <row r="332" spans="1:10" ht="15.75" customHeight="1" x14ac:dyDescent="0.25">
      <c r="A332" s="11"/>
      <c r="B332" s="11"/>
      <c r="D332" s="11"/>
      <c r="E332" s="38"/>
      <c r="F332" s="38"/>
      <c r="G332" s="39"/>
      <c r="H332" s="39"/>
      <c r="I332" s="39"/>
      <c r="J332" s="39"/>
    </row>
    <row r="333" spans="1:10" ht="15.75" customHeight="1" x14ac:dyDescent="0.25">
      <c r="A333" s="11"/>
      <c r="B333" s="11"/>
      <c r="D333" s="11"/>
      <c r="E333" s="38"/>
      <c r="F333" s="38"/>
      <c r="G333" s="39"/>
      <c r="H333" s="39"/>
      <c r="I333" s="39"/>
      <c r="J333" s="39"/>
    </row>
    <row r="334" spans="1:10" ht="15.75" customHeight="1" x14ac:dyDescent="0.25">
      <c r="A334" s="11"/>
      <c r="B334" s="11"/>
      <c r="D334" s="11"/>
      <c r="E334" s="38"/>
      <c r="F334" s="38"/>
      <c r="G334" s="39"/>
      <c r="H334" s="39"/>
      <c r="I334" s="39"/>
      <c r="J334" s="39"/>
    </row>
    <row r="335" spans="1:10" ht="15.75" customHeight="1" x14ac:dyDescent="0.25">
      <c r="A335" s="11"/>
      <c r="B335" s="11"/>
      <c r="D335" s="11"/>
      <c r="E335" s="38"/>
      <c r="F335" s="38"/>
      <c r="G335" s="39"/>
      <c r="H335" s="39"/>
      <c r="I335" s="39"/>
      <c r="J335" s="39"/>
    </row>
    <row r="336" spans="1:10" ht="15.75" customHeight="1" x14ac:dyDescent="0.25">
      <c r="A336" s="11"/>
      <c r="B336" s="11"/>
      <c r="D336" s="11"/>
      <c r="E336" s="38"/>
      <c r="F336" s="38"/>
      <c r="G336" s="39"/>
      <c r="H336" s="39"/>
      <c r="I336" s="39"/>
      <c r="J336" s="39"/>
    </row>
    <row r="337" spans="1:10" ht="15.75" customHeight="1" x14ac:dyDescent="0.25">
      <c r="A337" s="11"/>
      <c r="B337" s="11"/>
      <c r="D337" s="11"/>
      <c r="E337" s="38"/>
      <c r="F337" s="38"/>
      <c r="G337" s="39"/>
      <c r="H337" s="39"/>
      <c r="I337" s="39"/>
      <c r="J337" s="39"/>
    </row>
    <row r="338" spans="1:10" ht="15.75" customHeight="1" x14ac:dyDescent="0.25">
      <c r="A338" s="11"/>
      <c r="B338" s="11"/>
      <c r="D338" s="11"/>
      <c r="E338" s="38"/>
      <c r="F338" s="38"/>
      <c r="G338" s="39"/>
      <c r="H338" s="39"/>
      <c r="I338" s="39"/>
      <c r="J338" s="39"/>
    </row>
    <row r="339" spans="1:10" ht="15.75" customHeight="1" x14ac:dyDescent="0.25">
      <c r="A339" s="11"/>
      <c r="B339" s="11"/>
      <c r="D339" s="11"/>
      <c r="E339" s="38"/>
      <c r="F339" s="38"/>
      <c r="G339" s="39"/>
      <c r="H339" s="39"/>
      <c r="I339" s="39"/>
      <c r="J339" s="39"/>
    </row>
    <row r="340" spans="1:10" ht="15.75" customHeight="1" x14ac:dyDescent="0.25">
      <c r="A340" s="11"/>
      <c r="B340" s="11"/>
      <c r="D340" s="11"/>
      <c r="E340" s="38"/>
      <c r="F340" s="38"/>
      <c r="G340" s="39"/>
      <c r="H340" s="39"/>
      <c r="I340" s="39"/>
      <c r="J340" s="39"/>
    </row>
    <row r="341" spans="1:10" ht="15.75" customHeight="1" x14ac:dyDescent="0.25">
      <c r="A341" s="11"/>
      <c r="B341" s="11"/>
      <c r="D341" s="11"/>
      <c r="E341" s="38"/>
      <c r="F341" s="38"/>
      <c r="G341" s="39"/>
      <c r="H341" s="39"/>
      <c r="I341" s="39"/>
      <c r="J341" s="39"/>
    </row>
    <row r="342" spans="1:10" ht="15.75" customHeight="1" x14ac:dyDescent="0.25">
      <c r="A342" s="11"/>
      <c r="B342" s="11"/>
      <c r="D342" s="11"/>
      <c r="E342" s="38"/>
      <c r="F342" s="38"/>
      <c r="G342" s="39"/>
      <c r="H342" s="39"/>
      <c r="I342" s="39"/>
      <c r="J342" s="39"/>
    </row>
    <row r="343" spans="1:10" ht="15.75" customHeight="1" x14ac:dyDescent="0.25">
      <c r="A343" s="11"/>
      <c r="B343" s="11"/>
      <c r="D343" s="11"/>
      <c r="E343" s="38"/>
      <c r="F343" s="38"/>
      <c r="G343" s="39"/>
      <c r="H343" s="39"/>
      <c r="I343" s="39"/>
      <c r="J343" s="39"/>
    </row>
    <row r="344" spans="1:10" ht="15.75" customHeight="1" x14ac:dyDescent="0.25">
      <c r="A344" s="11"/>
      <c r="B344" s="11"/>
      <c r="D344" s="11"/>
      <c r="E344" s="38"/>
      <c r="F344" s="38"/>
      <c r="G344" s="39"/>
      <c r="H344" s="39"/>
      <c r="I344" s="39"/>
      <c r="J344" s="39"/>
    </row>
    <row r="345" spans="1:10" ht="15.75" customHeight="1" x14ac:dyDescent="0.25">
      <c r="A345" s="11"/>
      <c r="B345" s="11"/>
      <c r="D345" s="11"/>
      <c r="E345" s="38"/>
      <c r="F345" s="38"/>
      <c r="G345" s="39"/>
      <c r="H345" s="39"/>
      <c r="I345" s="39"/>
      <c r="J345" s="39"/>
    </row>
    <row r="346" spans="1:10" ht="15.75" customHeight="1" x14ac:dyDescent="0.25">
      <c r="A346" s="11"/>
      <c r="B346" s="11"/>
      <c r="D346" s="11"/>
      <c r="E346" s="38"/>
      <c r="F346" s="38"/>
      <c r="G346" s="39"/>
      <c r="H346" s="39"/>
      <c r="I346" s="39"/>
      <c r="J346" s="39"/>
    </row>
    <row r="347" spans="1:10" ht="15.75" customHeight="1" x14ac:dyDescent="0.25">
      <c r="A347" s="11"/>
      <c r="B347" s="11"/>
      <c r="D347" s="11"/>
      <c r="E347" s="38"/>
      <c r="F347" s="38"/>
      <c r="G347" s="39"/>
      <c r="H347" s="39"/>
      <c r="I347" s="39"/>
      <c r="J347" s="39"/>
    </row>
    <row r="348" spans="1:10" ht="15.75" customHeight="1" x14ac:dyDescent="0.25">
      <c r="A348" s="11"/>
      <c r="B348" s="11"/>
      <c r="D348" s="11"/>
      <c r="E348" s="38"/>
      <c r="F348" s="38"/>
      <c r="G348" s="39"/>
      <c r="H348" s="39"/>
      <c r="I348" s="39"/>
      <c r="J348" s="39"/>
    </row>
    <row r="349" spans="1:10" ht="15.75" customHeight="1" x14ac:dyDescent="0.25">
      <c r="A349" s="11"/>
      <c r="B349" s="11"/>
      <c r="D349" s="11"/>
      <c r="E349" s="38"/>
      <c r="F349" s="38"/>
      <c r="G349" s="39"/>
      <c r="H349" s="39"/>
      <c r="I349" s="39"/>
      <c r="J349" s="39"/>
    </row>
    <row r="350" spans="1:10" ht="15.75" customHeight="1" x14ac:dyDescent="0.25">
      <c r="A350" s="11"/>
      <c r="B350" s="11"/>
      <c r="D350" s="11"/>
      <c r="E350" s="38"/>
      <c r="F350" s="38"/>
      <c r="G350" s="39"/>
      <c r="H350" s="39"/>
      <c r="I350" s="39"/>
      <c r="J350" s="39"/>
    </row>
    <row r="351" spans="1:10" ht="15.75" customHeight="1" x14ac:dyDescent="0.25">
      <c r="A351" s="11"/>
      <c r="B351" s="11"/>
      <c r="D351" s="11"/>
      <c r="E351" s="38"/>
      <c r="F351" s="38"/>
      <c r="G351" s="39"/>
      <c r="H351" s="39"/>
      <c r="I351" s="39"/>
      <c r="J351" s="39"/>
    </row>
    <row r="352" spans="1:10" ht="15.75" customHeight="1" x14ac:dyDescent="0.25">
      <c r="A352" s="11"/>
      <c r="B352" s="11"/>
      <c r="D352" s="11"/>
      <c r="E352" s="38"/>
      <c r="F352" s="38"/>
      <c r="G352" s="39"/>
      <c r="H352" s="39"/>
      <c r="I352" s="39"/>
      <c r="J352" s="39"/>
    </row>
    <row r="353" spans="1:10" ht="15.75" customHeight="1" x14ac:dyDescent="0.25">
      <c r="A353" s="11"/>
      <c r="B353" s="11"/>
      <c r="D353" s="11"/>
      <c r="E353" s="38"/>
      <c r="F353" s="38"/>
      <c r="G353" s="39"/>
      <c r="H353" s="39"/>
      <c r="I353" s="39"/>
      <c r="J353" s="39"/>
    </row>
    <row r="354" spans="1:10" ht="15.75" customHeight="1" x14ac:dyDescent="0.25">
      <c r="A354" s="11"/>
      <c r="B354" s="11"/>
      <c r="D354" s="11"/>
      <c r="E354" s="38"/>
      <c r="F354" s="38"/>
      <c r="G354" s="39"/>
      <c r="H354" s="39"/>
      <c r="I354" s="39"/>
      <c r="J354" s="39"/>
    </row>
    <row r="355" spans="1:10" ht="15.75" customHeight="1" x14ac:dyDescent="0.25">
      <c r="A355" s="11"/>
      <c r="B355" s="11"/>
      <c r="D355" s="11"/>
      <c r="E355" s="38"/>
      <c r="F355" s="38"/>
      <c r="G355" s="39"/>
      <c r="H355" s="39"/>
      <c r="I355" s="39"/>
      <c r="J355" s="39"/>
    </row>
    <row r="356" spans="1:10" ht="15.75" customHeight="1" x14ac:dyDescent="0.25">
      <c r="A356" s="11"/>
      <c r="B356" s="11"/>
      <c r="D356" s="11"/>
      <c r="E356" s="38"/>
      <c r="F356" s="38"/>
      <c r="G356" s="39"/>
      <c r="H356" s="39"/>
      <c r="I356" s="39"/>
      <c r="J356" s="39"/>
    </row>
    <row r="357" spans="1:10" ht="15.75" customHeight="1" x14ac:dyDescent="0.25">
      <c r="A357" s="11"/>
      <c r="B357" s="11"/>
      <c r="D357" s="11"/>
      <c r="E357" s="38"/>
      <c r="F357" s="38"/>
      <c r="G357" s="39"/>
      <c r="H357" s="39"/>
      <c r="I357" s="39"/>
      <c r="J357" s="39"/>
    </row>
    <row r="358" spans="1:10" ht="15.75" customHeight="1" x14ac:dyDescent="0.25">
      <c r="A358" s="11"/>
      <c r="B358" s="11"/>
      <c r="D358" s="11"/>
      <c r="E358" s="38"/>
      <c r="F358" s="38"/>
      <c r="G358" s="39"/>
      <c r="H358" s="39"/>
      <c r="I358" s="39"/>
      <c r="J358" s="39"/>
    </row>
    <row r="359" spans="1:10" ht="15.75" customHeight="1" x14ac:dyDescent="0.25">
      <c r="A359" s="11"/>
      <c r="B359" s="11"/>
      <c r="D359" s="11"/>
      <c r="E359" s="38"/>
      <c r="F359" s="38"/>
      <c r="G359" s="39"/>
      <c r="H359" s="39"/>
      <c r="I359" s="39"/>
      <c r="J359" s="39"/>
    </row>
    <row r="360" spans="1:10" ht="15.75" customHeight="1" x14ac:dyDescent="0.25">
      <c r="A360" s="11"/>
      <c r="B360" s="11"/>
      <c r="D360" s="11"/>
      <c r="E360" s="38"/>
      <c r="F360" s="38"/>
      <c r="G360" s="39"/>
      <c r="H360" s="39"/>
      <c r="I360" s="39"/>
      <c r="J360" s="39"/>
    </row>
    <row r="361" spans="1:10" ht="15.75" customHeight="1" x14ac:dyDescent="0.25">
      <c r="A361" s="11"/>
      <c r="B361" s="11"/>
      <c r="D361" s="11"/>
      <c r="E361" s="38"/>
      <c r="F361" s="38"/>
      <c r="G361" s="39"/>
      <c r="H361" s="39"/>
      <c r="I361" s="39"/>
      <c r="J361" s="39"/>
    </row>
    <row r="362" spans="1:10" ht="15.75" customHeight="1" x14ac:dyDescent="0.25">
      <c r="A362" s="11"/>
      <c r="B362" s="11"/>
      <c r="D362" s="11"/>
      <c r="E362" s="38"/>
      <c r="F362" s="38"/>
      <c r="G362" s="39"/>
      <c r="H362" s="39"/>
      <c r="I362" s="39"/>
      <c r="J362" s="39"/>
    </row>
    <row r="363" spans="1:10" ht="15.75" customHeight="1" x14ac:dyDescent="0.25">
      <c r="A363" s="11"/>
      <c r="B363" s="11"/>
      <c r="D363" s="11"/>
      <c r="E363" s="38"/>
      <c r="F363" s="38"/>
      <c r="G363" s="39"/>
      <c r="H363" s="39"/>
      <c r="I363" s="39"/>
      <c r="J363" s="39"/>
    </row>
    <row r="364" spans="1:10" ht="15.75" customHeight="1" x14ac:dyDescent="0.25">
      <c r="A364" s="11"/>
      <c r="B364" s="11"/>
      <c r="D364" s="11"/>
      <c r="E364" s="38"/>
      <c r="F364" s="38"/>
      <c r="G364" s="39"/>
      <c r="H364" s="39"/>
      <c r="I364" s="39"/>
      <c r="J364" s="39"/>
    </row>
    <row r="365" spans="1:10" ht="15.75" customHeight="1" x14ac:dyDescent="0.25">
      <c r="A365" s="11"/>
      <c r="B365" s="11"/>
      <c r="D365" s="11"/>
      <c r="E365" s="38"/>
      <c r="F365" s="38"/>
      <c r="G365" s="39"/>
      <c r="H365" s="39"/>
      <c r="I365" s="39"/>
      <c r="J365" s="39"/>
    </row>
    <row r="366" spans="1:10" ht="15.75" customHeight="1" x14ac:dyDescent="0.25">
      <c r="A366" s="11"/>
      <c r="B366" s="11"/>
      <c r="D366" s="11"/>
      <c r="E366" s="38"/>
      <c r="F366" s="38"/>
      <c r="G366" s="39"/>
      <c r="H366" s="39"/>
      <c r="I366" s="39"/>
      <c r="J366" s="39"/>
    </row>
    <row r="367" spans="1:10" ht="15.75" customHeight="1" x14ac:dyDescent="0.25">
      <c r="A367" s="11"/>
      <c r="B367" s="11"/>
      <c r="D367" s="11"/>
      <c r="E367" s="38"/>
      <c r="F367" s="38"/>
      <c r="G367" s="39"/>
      <c r="H367" s="39"/>
      <c r="I367" s="39"/>
      <c r="J367" s="39"/>
    </row>
    <row r="368" spans="1:10" ht="15.75" customHeight="1" x14ac:dyDescent="0.25">
      <c r="A368" s="11"/>
      <c r="B368" s="11"/>
      <c r="D368" s="11"/>
      <c r="E368" s="38"/>
      <c r="F368" s="38"/>
      <c r="G368" s="39"/>
      <c r="H368" s="39"/>
      <c r="I368" s="39"/>
      <c r="J368" s="39"/>
    </row>
    <row r="369" spans="1:10" ht="15.75" customHeight="1" x14ac:dyDescent="0.25">
      <c r="A369" s="11"/>
      <c r="B369" s="11"/>
      <c r="D369" s="11"/>
      <c r="E369" s="38"/>
      <c r="F369" s="38"/>
      <c r="G369" s="39"/>
      <c r="H369" s="39"/>
      <c r="I369" s="39"/>
      <c r="J369" s="39"/>
    </row>
    <row r="370" spans="1:10" ht="15.75" customHeight="1" x14ac:dyDescent="0.25">
      <c r="A370" s="11"/>
      <c r="B370" s="11"/>
      <c r="D370" s="11"/>
      <c r="E370" s="38"/>
      <c r="F370" s="38"/>
      <c r="G370" s="39"/>
      <c r="H370" s="39"/>
      <c r="I370" s="39"/>
      <c r="J370" s="39"/>
    </row>
    <row r="371" spans="1:10" ht="15.75" customHeight="1" x14ac:dyDescent="0.25">
      <c r="A371" s="11"/>
      <c r="B371" s="11"/>
      <c r="D371" s="11"/>
      <c r="E371" s="38"/>
      <c r="F371" s="38"/>
      <c r="G371" s="39"/>
      <c r="H371" s="39"/>
      <c r="I371" s="39"/>
      <c r="J371" s="39"/>
    </row>
    <row r="372" spans="1:10" ht="15.75" customHeight="1" x14ac:dyDescent="0.25">
      <c r="A372" s="11"/>
      <c r="B372" s="11"/>
      <c r="D372" s="11"/>
      <c r="E372" s="38"/>
      <c r="F372" s="38"/>
      <c r="G372" s="39"/>
      <c r="H372" s="39"/>
      <c r="I372" s="39"/>
      <c r="J372" s="39"/>
    </row>
    <row r="373" spans="1:10" ht="15.75" customHeight="1" x14ac:dyDescent="0.25">
      <c r="A373" s="11"/>
      <c r="B373" s="11"/>
      <c r="D373" s="11"/>
      <c r="E373" s="38"/>
      <c r="F373" s="38"/>
      <c r="G373" s="39"/>
      <c r="H373" s="39"/>
      <c r="I373" s="39"/>
      <c r="J373" s="39"/>
    </row>
    <row r="374" spans="1:10" ht="15.75" customHeight="1" x14ac:dyDescent="0.25">
      <c r="A374" s="11"/>
      <c r="B374" s="11"/>
      <c r="D374" s="11"/>
      <c r="E374" s="38"/>
      <c r="F374" s="38"/>
      <c r="G374" s="39"/>
      <c r="H374" s="39"/>
      <c r="I374" s="39"/>
      <c r="J374" s="39"/>
    </row>
    <row r="375" spans="1:10" ht="15.75" customHeight="1" x14ac:dyDescent="0.25">
      <c r="A375" s="11"/>
      <c r="B375" s="11"/>
      <c r="D375" s="11"/>
      <c r="E375" s="38"/>
      <c r="F375" s="38"/>
      <c r="G375" s="39"/>
      <c r="H375" s="39"/>
      <c r="I375" s="39"/>
      <c r="J375" s="39"/>
    </row>
    <row r="376" spans="1:10" ht="15.75" customHeight="1" x14ac:dyDescent="0.25">
      <c r="A376" s="11"/>
      <c r="B376" s="11"/>
      <c r="D376" s="11"/>
      <c r="E376" s="38"/>
      <c r="F376" s="38"/>
      <c r="G376" s="39"/>
      <c r="H376" s="39"/>
      <c r="I376" s="39"/>
      <c r="J376" s="39"/>
    </row>
    <row r="377" spans="1:10" ht="15.75" customHeight="1" x14ac:dyDescent="0.25">
      <c r="A377" s="11"/>
      <c r="B377" s="11"/>
      <c r="D377" s="11"/>
      <c r="E377" s="38"/>
      <c r="F377" s="38"/>
      <c r="G377" s="39"/>
      <c r="H377" s="39"/>
      <c r="I377" s="39"/>
      <c r="J377" s="39"/>
    </row>
    <row r="378" spans="1:10" ht="15.75" customHeight="1" x14ac:dyDescent="0.25">
      <c r="A378" s="11"/>
      <c r="B378" s="11"/>
      <c r="D378" s="11"/>
      <c r="E378" s="38"/>
      <c r="F378" s="38"/>
      <c r="G378" s="39"/>
      <c r="H378" s="39"/>
      <c r="I378" s="39"/>
      <c r="J378" s="39"/>
    </row>
    <row r="379" spans="1:10" ht="15.75" customHeight="1" x14ac:dyDescent="0.25">
      <c r="A379" s="11"/>
      <c r="B379" s="11"/>
      <c r="D379" s="11"/>
      <c r="E379" s="38"/>
      <c r="F379" s="38"/>
      <c r="G379" s="39"/>
      <c r="H379" s="39"/>
      <c r="I379" s="39"/>
      <c r="J379" s="39"/>
    </row>
    <row r="380" spans="1:10" ht="15.75" customHeight="1" x14ac:dyDescent="0.25">
      <c r="A380" s="11"/>
      <c r="B380" s="11"/>
      <c r="D380" s="11"/>
      <c r="E380" s="38"/>
      <c r="F380" s="38"/>
      <c r="G380" s="39"/>
      <c r="H380" s="39"/>
      <c r="I380" s="39"/>
      <c r="J380" s="39"/>
    </row>
    <row r="381" spans="1:10" ht="15.75" customHeight="1" x14ac:dyDescent="0.25">
      <c r="A381" s="11"/>
      <c r="B381" s="11"/>
      <c r="D381" s="11"/>
      <c r="E381" s="38"/>
      <c r="F381" s="38"/>
      <c r="G381" s="39"/>
      <c r="H381" s="39"/>
      <c r="I381" s="39"/>
      <c r="J381" s="39"/>
    </row>
    <row r="382" spans="1:10" ht="15.75" customHeight="1" x14ac:dyDescent="0.25">
      <c r="A382" s="11"/>
      <c r="B382" s="11"/>
      <c r="D382" s="11"/>
      <c r="E382" s="38"/>
      <c r="F382" s="38"/>
      <c r="G382" s="39"/>
      <c r="H382" s="39"/>
      <c r="I382" s="39"/>
      <c r="J382" s="39"/>
    </row>
    <row r="383" spans="1:10" ht="15.75" customHeight="1" x14ac:dyDescent="0.25">
      <c r="A383" s="11"/>
      <c r="B383" s="11"/>
      <c r="D383" s="11"/>
      <c r="E383" s="38"/>
      <c r="F383" s="38"/>
      <c r="G383" s="39"/>
      <c r="H383" s="39"/>
      <c r="I383" s="39"/>
      <c r="J383" s="39"/>
    </row>
    <row r="384" spans="1:10" ht="15.75" customHeight="1" x14ac:dyDescent="0.25">
      <c r="A384" s="11"/>
      <c r="B384" s="11"/>
      <c r="D384" s="11"/>
      <c r="E384" s="38"/>
      <c r="F384" s="38"/>
      <c r="G384" s="39"/>
      <c r="H384" s="39"/>
      <c r="I384" s="39"/>
      <c r="J384" s="39"/>
    </row>
    <row r="385" spans="1:10" ht="15.75" customHeight="1" x14ac:dyDescent="0.25">
      <c r="A385" s="11"/>
      <c r="B385" s="11"/>
      <c r="D385" s="11"/>
      <c r="E385" s="38"/>
      <c r="F385" s="38"/>
      <c r="G385" s="39"/>
      <c r="H385" s="39"/>
      <c r="I385" s="39"/>
      <c r="J385" s="39"/>
    </row>
    <row r="386" spans="1:10" ht="15.75" customHeight="1" x14ac:dyDescent="0.25">
      <c r="A386" s="11"/>
      <c r="B386" s="11"/>
      <c r="D386" s="11"/>
      <c r="E386" s="38"/>
      <c r="F386" s="38"/>
      <c r="G386" s="39"/>
      <c r="H386" s="39"/>
      <c r="I386" s="39"/>
      <c r="J386" s="39"/>
    </row>
    <row r="387" spans="1:10" ht="15.75" customHeight="1" x14ac:dyDescent="0.25">
      <c r="A387" s="11"/>
      <c r="B387" s="11"/>
      <c r="D387" s="11"/>
      <c r="E387" s="38"/>
      <c r="F387" s="38"/>
      <c r="G387" s="39"/>
      <c r="H387" s="39"/>
      <c r="I387" s="39"/>
      <c r="J387" s="39"/>
    </row>
    <row r="388" spans="1:10" ht="15.75" customHeight="1" x14ac:dyDescent="0.25">
      <c r="A388" s="11"/>
      <c r="B388" s="11"/>
      <c r="D388" s="11"/>
      <c r="E388" s="38"/>
      <c r="F388" s="38"/>
      <c r="G388" s="39"/>
      <c r="H388" s="39"/>
      <c r="I388" s="39"/>
      <c r="J388" s="39"/>
    </row>
    <row r="389" spans="1:10" ht="15.75" customHeight="1" x14ac:dyDescent="0.25">
      <c r="A389" s="11"/>
      <c r="B389" s="11"/>
      <c r="D389" s="11"/>
      <c r="E389" s="38"/>
      <c r="F389" s="38"/>
      <c r="G389" s="39"/>
      <c r="H389" s="39"/>
      <c r="I389" s="39"/>
      <c r="J389" s="39"/>
    </row>
    <row r="390" spans="1:10" ht="15.75" customHeight="1" x14ac:dyDescent="0.25">
      <c r="A390" s="11"/>
      <c r="B390" s="11"/>
      <c r="D390" s="11"/>
      <c r="E390" s="38"/>
      <c r="F390" s="38"/>
      <c r="G390" s="39"/>
      <c r="H390" s="39"/>
      <c r="I390" s="39"/>
      <c r="J390" s="39"/>
    </row>
    <row r="391" spans="1:10" ht="15.75" customHeight="1" x14ac:dyDescent="0.25">
      <c r="A391" s="11"/>
      <c r="B391" s="11"/>
      <c r="D391" s="11"/>
      <c r="E391" s="38"/>
      <c r="F391" s="38"/>
      <c r="G391" s="39"/>
      <c r="H391" s="39"/>
      <c r="I391" s="39"/>
      <c r="J391" s="39"/>
    </row>
    <row r="392" spans="1:10" ht="15.75" customHeight="1" x14ac:dyDescent="0.25">
      <c r="A392" s="11"/>
      <c r="B392" s="11"/>
      <c r="D392" s="11"/>
      <c r="E392" s="38"/>
      <c r="F392" s="38"/>
      <c r="G392" s="39"/>
      <c r="H392" s="39"/>
      <c r="I392" s="39"/>
      <c r="J392" s="39"/>
    </row>
    <row r="393" spans="1:10" ht="15.75" customHeight="1" x14ac:dyDescent="0.25">
      <c r="A393" s="11"/>
      <c r="B393" s="11"/>
      <c r="D393" s="11"/>
      <c r="E393" s="38"/>
      <c r="F393" s="38"/>
      <c r="G393" s="39"/>
      <c r="H393" s="39"/>
      <c r="I393" s="39"/>
      <c r="J393" s="39"/>
    </row>
    <row r="394" spans="1:10" ht="15.75" customHeight="1" x14ac:dyDescent="0.25">
      <c r="A394" s="11"/>
      <c r="B394" s="11"/>
      <c r="D394" s="11"/>
      <c r="E394" s="38"/>
      <c r="F394" s="38"/>
      <c r="G394" s="39"/>
      <c r="H394" s="39"/>
      <c r="I394" s="39"/>
      <c r="J394" s="39"/>
    </row>
    <row r="395" spans="1:10" ht="15.75" customHeight="1" x14ac:dyDescent="0.25">
      <c r="A395" s="11"/>
      <c r="B395" s="11"/>
      <c r="D395" s="11"/>
      <c r="E395" s="38"/>
      <c r="F395" s="38"/>
      <c r="G395" s="39"/>
      <c r="H395" s="39"/>
      <c r="I395" s="39"/>
      <c r="J395" s="39"/>
    </row>
    <row r="396" spans="1:10" ht="15.75" customHeight="1" x14ac:dyDescent="0.25">
      <c r="A396" s="11"/>
      <c r="B396" s="11"/>
      <c r="D396" s="11"/>
      <c r="E396" s="38"/>
      <c r="F396" s="38"/>
      <c r="G396" s="39"/>
      <c r="H396" s="39"/>
      <c r="I396" s="39"/>
      <c r="J396" s="39"/>
    </row>
    <row r="397" spans="1:10" ht="15.75" customHeight="1" x14ac:dyDescent="0.25">
      <c r="A397" s="11"/>
      <c r="B397" s="11"/>
      <c r="D397" s="11"/>
      <c r="E397" s="38"/>
      <c r="F397" s="38"/>
      <c r="G397" s="39"/>
      <c r="H397" s="39"/>
      <c r="I397" s="39"/>
      <c r="J397" s="39"/>
    </row>
    <row r="398" spans="1:10" ht="15.75" customHeight="1" x14ac:dyDescent="0.25">
      <c r="A398" s="11"/>
      <c r="B398" s="11"/>
      <c r="D398" s="11"/>
      <c r="E398" s="38"/>
      <c r="F398" s="38"/>
      <c r="G398" s="39"/>
      <c r="H398" s="39"/>
      <c r="I398" s="39"/>
      <c r="J398" s="39"/>
    </row>
    <row r="399" spans="1:10" ht="15.75" customHeight="1" x14ac:dyDescent="0.25">
      <c r="A399" s="11"/>
      <c r="B399" s="11"/>
      <c r="D399" s="11"/>
      <c r="E399" s="38"/>
      <c r="F399" s="38"/>
      <c r="G399" s="39"/>
      <c r="H399" s="39"/>
      <c r="I399" s="39"/>
      <c r="J399" s="39"/>
    </row>
    <row r="400" spans="1:10" ht="15.75" customHeight="1" x14ac:dyDescent="0.25">
      <c r="A400" s="11"/>
      <c r="B400" s="11"/>
      <c r="D400" s="11"/>
      <c r="E400" s="38"/>
      <c r="F400" s="38"/>
      <c r="G400" s="39"/>
      <c r="H400" s="39"/>
      <c r="I400" s="39"/>
      <c r="J400" s="39"/>
    </row>
    <row r="401" spans="1:10" ht="15.75" customHeight="1" x14ac:dyDescent="0.25">
      <c r="A401" s="11"/>
      <c r="B401" s="11"/>
      <c r="D401" s="11"/>
      <c r="E401" s="38"/>
      <c r="F401" s="38"/>
      <c r="G401" s="39"/>
      <c r="H401" s="39"/>
      <c r="I401" s="39"/>
      <c r="J401" s="39"/>
    </row>
    <row r="402" spans="1:10" ht="15.75" customHeight="1" x14ac:dyDescent="0.25">
      <c r="A402" s="11"/>
      <c r="B402" s="11"/>
      <c r="D402" s="11"/>
      <c r="E402" s="38"/>
      <c r="F402" s="38"/>
      <c r="G402" s="39"/>
      <c r="H402" s="39"/>
      <c r="I402" s="39"/>
      <c r="J402" s="39"/>
    </row>
    <row r="403" spans="1:10" ht="15.75" customHeight="1" x14ac:dyDescent="0.25">
      <c r="A403" s="11"/>
      <c r="B403" s="11"/>
      <c r="D403" s="11"/>
      <c r="E403" s="38"/>
      <c r="F403" s="38"/>
      <c r="G403" s="39"/>
      <c r="H403" s="39"/>
      <c r="I403" s="39"/>
      <c r="J403" s="39"/>
    </row>
    <row r="404" spans="1:10" ht="15.75" customHeight="1" x14ac:dyDescent="0.25">
      <c r="A404" s="11"/>
      <c r="B404" s="11"/>
      <c r="D404" s="11"/>
      <c r="E404" s="38"/>
      <c r="F404" s="38"/>
      <c r="G404" s="39"/>
      <c r="H404" s="39"/>
      <c r="I404" s="39"/>
      <c r="J404" s="39"/>
    </row>
    <row r="405" spans="1:10" ht="15.75" customHeight="1" x14ac:dyDescent="0.25">
      <c r="A405" s="11"/>
      <c r="B405" s="11"/>
      <c r="D405" s="11"/>
      <c r="E405" s="38"/>
      <c r="F405" s="38"/>
      <c r="G405" s="39"/>
      <c r="H405" s="39"/>
      <c r="I405" s="39"/>
      <c r="J405" s="39"/>
    </row>
    <row r="406" spans="1:10" ht="15.75" customHeight="1" x14ac:dyDescent="0.25">
      <c r="A406" s="11"/>
      <c r="B406" s="11"/>
      <c r="D406" s="11"/>
      <c r="E406" s="38"/>
      <c r="F406" s="38"/>
      <c r="G406" s="39"/>
      <c r="H406" s="39"/>
      <c r="I406" s="39"/>
      <c r="J406" s="39"/>
    </row>
    <row r="407" spans="1:10" ht="15.75" customHeight="1" x14ac:dyDescent="0.25">
      <c r="A407" s="11"/>
      <c r="B407" s="11"/>
      <c r="D407" s="11"/>
      <c r="E407" s="38"/>
      <c r="F407" s="38"/>
      <c r="G407" s="39"/>
      <c r="H407" s="39"/>
      <c r="I407" s="39"/>
      <c r="J407" s="39"/>
    </row>
    <row r="408" spans="1:10" ht="15.75" customHeight="1" x14ac:dyDescent="0.25">
      <c r="A408" s="11"/>
      <c r="B408" s="11"/>
      <c r="D408" s="11"/>
      <c r="E408" s="38"/>
      <c r="F408" s="38"/>
      <c r="G408" s="39"/>
      <c r="H408" s="39"/>
      <c r="I408" s="39"/>
      <c r="J408" s="39"/>
    </row>
    <row r="409" spans="1:10" ht="15.75" customHeight="1" x14ac:dyDescent="0.25">
      <c r="A409" s="11"/>
      <c r="B409" s="11"/>
      <c r="D409" s="11"/>
      <c r="E409" s="38"/>
      <c r="F409" s="38"/>
      <c r="G409" s="39"/>
      <c r="H409" s="39"/>
      <c r="I409" s="39"/>
      <c r="J409" s="39"/>
    </row>
    <row r="410" spans="1:10" ht="15.75" customHeight="1" x14ac:dyDescent="0.25">
      <c r="A410" s="11"/>
      <c r="B410" s="11"/>
      <c r="D410" s="11"/>
      <c r="E410" s="38"/>
      <c r="F410" s="38"/>
      <c r="G410" s="39"/>
      <c r="H410" s="39"/>
      <c r="I410" s="39"/>
      <c r="J410" s="39"/>
    </row>
    <row r="411" spans="1:10" ht="15.75" customHeight="1" x14ac:dyDescent="0.25">
      <c r="A411" s="11"/>
      <c r="B411" s="11"/>
      <c r="D411" s="11"/>
      <c r="E411" s="38"/>
      <c r="F411" s="38"/>
      <c r="G411" s="39"/>
      <c r="H411" s="39"/>
      <c r="I411" s="39"/>
      <c r="J411" s="39"/>
    </row>
    <row r="412" spans="1:10" ht="15.75" customHeight="1" x14ac:dyDescent="0.25">
      <c r="A412" s="11"/>
      <c r="B412" s="11"/>
      <c r="D412" s="11"/>
      <c r="E412" s="38"/>
      <c r="F412" s="38"/>
      <c r="G412" s="39"/>
      <c r="H412" s="39"/>
      <c r="I412" s="39"/>
      <c r="J412" s="39"/>
    </row>
    <row r="413" spans="1:10" ht="15.75" customHeight="1" x14ac:dyDescent="0.25">
      <c r="A413" s="11"/>
      <c r="B413" s="11"/>
      <c r="D413" s="11"/>
      <c r="E413" s="38"/>
      <c r="F413" s="38"/>
      <c r="G413" s="39"/>
      <c r="H413" s="39"/>
      <c r="I413" s="39"/>
      <c r="J413" s="39"/>
    </row>
    <row r="414" spans="1:10" ht="15.75" customHeight="1" x14ac:dyDescent="0.25">
      <c r="A414" s="11"/>
      <c r="B414" s="11"/>
      <c r="D414" s="11"/>
      <c r="E414" s="38"/>
      <c r="F414" s="38"/>
      <c r="G414" s="39"/>
      <c r="H414" s="39"/>
      <c r="I414" s="39"/>
      <c r="J414" s="39"/>
    </row>
    <row r="415" spans="1:10" ht="15.75" customHeight="1" x14ac:dyDescent="0.25">
      <c r="A415" s="11"/>
      <c r="B415" s="11"/>
      <c r="D415" s="11"/>
      <c r="E415" s="38"/>
      <c r="F415" s="38"/>
      <c r="G415" s="39"/>
      <c r="H415" s="39"/>
      <c r="I415" s="39"/>
      <c r="J415" s="39"/>
    </row>
    <row r="416" spans="1:10" ht="15.75" customHeight="1" x14ac:dyDescent="0.25">
      <c r="A416" s="11"/>
      <c r="B416" s="11"/>
      <c r="D416" s="11"/>
      <c r="E416" s="38"/>
      <c r="F416" s="38"/>
      <c r="G416" s="39"/>
      <c r="H416" s="39"/>
      <c r="I416" s="39"/>
      <c r="J416" s="39"/>
    </row>
    <row r="417" spans="1:10" ht="15.75" customHeight="1" x14ac:dyDescent="0.25">
      <c r="A417" s="11"/>
      <c r="B417" s="11"/>
      <c r="D417" s="11"/>
      <c r="E417" s="38"/>
      <c r="F417" s="38"/>
      <c r="G417" s="39"/>
      <c r="H417" s="39"/>
      <c r="I417" s="39"/>
      <c r="J417" s="39"/>
    </row>
    <row r="418" spans="1:10" ht="15.75" customHeight="1" x14ac:dyDescent="0.25">
      <c r="A418" s="11"/>
      <c r="B418" s="11"/>
      <c r="D418" s="11"/>
      <c r="E418" s="38"/>
      <c r="F418" s="38"/>
      <c r="G418" s="39"/>
      <c r="H418" s="39"/>
      <c r="I418" s="39"/>
      <c r="J418" s="39"/>
    </row>
    <row r="419" spans="1:10" ht="15.75" customHeight="1" x14ac:dyDescent="0.25">
      <c r="A419" s="11"/>
      <c r="B419" s="11"/>
      <c r="D419" s="11"/>
      <c r="E419" s="38"/>
      <c r="F419" s="38"/>
      <c r="G419" s="39"/>
      <c r="H419" s="39"/>
      <c r="I419" s="39"/>
      <c r="J419" s="39"/>
    </row>
    <row r="420" spans="1:10" ht="15.75" customHeight="1" x14ac:dyDescent="0.25">
      <c r="A420" s="11"/>
      <c r="B420" s="11"/>
      <c r="D420" s="11"/>
      <c r="E420" s="38"/>
      <c r="F420" s="38"/>
      <c r="G420" s="39"/>
      <c r="H420" s="39"/>
      <c r="I420" s="39"/>
      <c r="J420" s="39"/>
    </row>
    <row r="421" spans="1:10" ht="15.75" customHeight="1" x14ac:dyDescent="0.25">
      <c r="A421" s="11"/>
      <c r="B421" s="11"/>
      <c r="D421" s="11"/>
      <c r="E421" s="38"/>
      <c r="F421" s="38"/>
      <c r="G421" s="39"/>
      <c r="H421" s="39"/>
      <c r="I421" s="39"/>
      <c r="J421" s="39"/>
    </row>
    <row r="422" spans="1:10" ht="15.75" customHeight="1" x14ac:dyDescent="0.25">
      <c r="A422" s="11"/>
      <c r="B422" s="11"/>
      <c r="D422" s="11"/>
      <c r="E422" s="38"/>
      <c r="F422" s="38"/>
      <c r="G422" s="39"/>
      <c r="H422" s="39"/>
      <c r="I422" s="39"/>
      <c r="J422" s="39"/>
    </row>
    <row r="423" spans="1:10" ht="15.75" customHeight="1" x14ac:dyDescent="0.25">
      <c r="A423" s="11"/>
      <c r="B423" s="11"/>
      <c r="D423" s="11"/>
      <c r="E423" s="38"/>
      <c r="F423" s="38"/>
      <c r="G423" s="39"/>
      <c r="H423" s="39"/>
      <c r="I423" s="39"/>
      <c r="J423" s="39"/>
    </row>
    <row r="424" spans="1:10" ht="15.75" customHeight="1" x14ac:dyDescent="0.25">
      <c r="A424" s="11"/>
      <c r="B424" s="11"/>
      <c r="D424" s="11"/>
      <c r="E424" s="38"/>
      <c r="F424" s="38"/>
      <c r="G424" s="39"/>
      <c r="H424" s="39"/>
      <c r="I424" s="39"/>
      <c r="J424" s="39"/>
    </row>
    <row r="425" spans="1:10" ht="15.75" customHeight="1" x14ac:dyDescent="0.25">
      <c r="A425" s="11"/>
      <c r="B425" s="11"/>
      <c r="D425" s="11"/>
      <c r="E425" s="38"/>
      <c r="F425" s="38"/>
      <c r="G425" s="39"/>
      <c r="H425" s="39"/>
      <c r="I425" s="39"/>
      <c r="J425" s="39"/>
    </row>
    <row r="426" spans="1:10" ht="15.75" customHeight="1" x14ac:dyDescent="0.25">
      <c r="A426" s="11"/>
      <c r="B426" s="11"/>
      <c r="D426" s="11"/>
      <c r="E426" s="38"/>
      <c r="F426" s="38"/>
      <c r="G426" s="39"/>
      <c r="H426" s="39"/>
      <c r="I426" s="39"/>
      <c r="J426" s="39"/>
    </row>
    <row r="427" spans="1:10" ht="15.75" customHeight="1" x14ac:dyDescent="0.25">
      <c r="A427" s="11"/>
      <c r="B427" s="11"/>
      <c r="D427" s="11"/>
      <c r="E427" s="38"/>
      <c r="F427" s="38"/>
      <c r="G427" s="39"/>
      <c r="H427" s="39"/>
      <c r="I427" s="39"/>
      <c r="J427" s="39"/>
    </row>
    <row r="428" spans="1:10" ht="15.75" customHeight="1" x14ac:dyDescent="0.25">
      <c r="A428" s="11"/>
      <c r="B428" s="11"/>
      <c r="D428" s="11"/>
      <c r="E428" s="38"/>
      <c r="F428" s="38"/>
      <c r="G428" s="39"/>
      <c r="H428" s="39"/>
      <c r="I428" s="39"/>
      <c r="J428" s="39"/>
    </row>
    <row r="429" spans="1:10" ht="15.75" customHeight="1" x14ac:dyDescent="0.25">
      <c r="A429" s="11"/>
      <c r="B429" s="11"/>
      <c r="D429" s="11"/>
      <c r="E429" s="38"/>
      <c r="F429" s="38"/>
      <c r="G429" s="39"/>
      <c r="H429" s="39"/>
      <c r="I429" s="39"/>
      <c r="J429" s="39"/>
    </row>
    <row r="430" spans="1:10" ht="15.75" customHeight="1" x14ac:dyDescent="0.25">
      <c r="A430" s="11"/>
      <c r="B430" s="11"/>
      <c r="D430" s="11"/>
      <c r="E430" s="38"/>
      <c r="F430" s="38"/>
      <c r="G430" s="39"/>
      <c r="H430" s="39"/>
      <c r="I430" s="39"/>
      <c r="J430" s="39"/>
    </row>
    <row r="431" spans="1:10" ht="15.75" customHeight="1" x14ac:dyDescent="0.25">
      <c r="A431" s="11"/>
      <c r="B431" s="11"/>
      <c r="D431" s="11"/>
      <c r="E431" s="38"/>
      <c r="F431" s="38"/>
      <c r="G431" s="39"/>
      <c r="H431" s="39"/>
      <c r="I431" s="39"/>
      <c r="J431" s="39"/>
    </row>
    <row r="432" spans="1:10" ht="15.75" customHeight="1" x14ac:dyDescent="0.25">
      <c r="A432" s="11"/>
      <c r="B432" s="11"/>
      <c r="D432" s="11"/>
      <c r="E432" s="38"/>
      <c r="F432" s="38"/>
      <c r="G432" s="39"/>
      <c r="H432" s="39"/>
      <c r="I432" s="39"/>
      <c r="J432" s="39"/>
    </row>
    <row r="433" spans="1:10" ht="15.75" customHeight="1" x14ac:dyDescent="0.25">
      <c r="A433" s="11"/>
      <c r="B433" s="11"/>
      <c r="D433" s="11"/>
      <c r="E433" s="38"/>
      <c r="F433" s="38"/>
      <c r="G433" s="39"/>
      <c r="H433" s="39"/>
      <c r="I433" s="39"/>
      <c r="J433" s="39"/>
    </row>
    <row r="434" spans="1:10" ht="15.75" customHeight="1" x14ac:dyDescent="0.25">
      <c r="A434" s="11"/>
      <c r="B434" s="11"/>
      <c r="D434" s="11"/>
      <c r="E434" s="38"/>
      <c r="F434" s="38"/>
      <c r="G434" s="39"/>
      <c r="H434" s="39"/>
      <c r="I434" s="39"/>
      <c r="J434" s="39"/>
    </row>
    <row r="435" spans="1:10" ht="15.75" customHeight="1" x14ac:dyDescent="0.25">
      <c r="A435" s="11"/>
      <c r="B435" s="11"/>
      <c r="D435" s="11"/>
      <c r="E435" s="38"/>
      <c r="F435" s="38"/>
      <c r="G435" s="39"/>
      <c r="H435" s="39"/>
      <c r="I435" s="39"/>
      <c r="J435" s="39"/>
    </row>
    <row r="436" spans="1:10" ht="15.75" customHeight="1" x14ac:dyDescent="0.25">
      <c r="A436" s="11"/>
      <c r="B436" s="11"/>
      <c r="D436" s="11"/>
      <c r="E436" s="38"/>
      <c r="F436" s="38"/>
      <c r="G436" s="39"/>
      <c r="H436" s="39"/>
      <c r="I436" s="39"/>
      <c r="J436" s="39"/>
    </row>
    <row r="437" spans="1:10" ht="15.75" customHeight="1" x14ac:dyDescent="0.25">
      <c r="A437" s="11"/>
      <c r="B437" s="11"/>
      <c r="D437" s="11"/>
      <c r="E437" s="38"/>
      <c r="F437" s="38"/>
      <c r="G437" s="39"/>
      <c r="H437" s="39"/>
      <c r="I437" s="39"/>
      <c r="J437" s="39"/>
    </row>
    <row r="438" spans="1:10" ht="15.75" customHeight="1" x14ac:dyDescent="0.25">
      <c r="A438" s="11"/>
      <c r="B438" s="11"/>
      <c r="D438" s="11"/>
      <c r="E438" s="38"/>
      <c r="F438" s="38"/>
      <c r="G438" s="39"/>
      <c r="H438" s="39"/>
      <c r="I438" s="39"/>
      <c r="J438" s="39"/>
    </row>
    <row r="439" spans="1:10" ht="15.75" customHeight="1" x14ac:dyDescent="0.25">
      <c r="A439" s="11"/>
      <c r="B439" s="11"/>
      <c r="D439" s="11"/>
      <c r="E439" s="38"/>
      <c r="F439" s="38"/>
      <c r="G439" s="39"/>
      <c r="H439" s="39"/>
      <c r="I439" s="39"/>
      <c r="J439" s="39"/>
    </row>
    <row r="440" spans="1:10" ht="15.75" customHeight="1" x14ac:dyDescent="0.25">
      <c r="A440" s="11"/>
      <c r="B440" s="11"/>
      <c r="D440" s="11"/>
      <c r="E440" s="38"/>
      <c r="F440" s="38"/>
      <c r="G440" s="39"/>
      <c r="H440" s="39"/>
      <c r="I440" s="39"/>
      <c r="J440" s="39"/>
    </row>
    <row r="441" spans="1:10" ht="15.75" customHeight="1" x14ac:dyDescent="0.25">
      <c r="A441" s="11"/>
      <c r="B441" s="11"/>
      <c r="D441" s="11"/>
      <c r="E441" s="38"/>
      <c r="F441" s="38"/>
      <c r="G441" s="39"/>
      <c r="H441" s="39"/>
      <c r="I441" s="39"/>
      <c r="J441" s="39"/>
    </row>
    <row r="442" spans="1:10" ht="15.75" customHeight="1" x14ac:dyDescent="0.25">
      <c r="A442" s="11"/>
      <c r="B442" s="11"/>
      <c r="D442" s="11"/>
      <c r="E442" s="38"/>
      <c r="F442" s="38"/>
      <c r="G442" s="39"/>
      <c r="H442" s="39"/>
      <c r="I442" s="39"/>
      <c r="J442" s="39"/>
    </row>
    <row r="443" spans="1:10" ht="15.75" customHeight="1" x14ac:dyDescent="0.25">
      <c r="A443" s="11"/>
      <c r="B443" s="11"/>
      <c r="D443" s="11"/>
      <c r="E443" s="38"/>
      <c r="F443" s="38"/>
      <c r="G443" s="39"/>
      <c r="H443" s="39"/>
      <c r="I443" s="39"/>
      <c r="J443" s="39"/>
    </row>
    <row r="444" spans="1:10" ht="15.75" customHeight="1" x14ac:dyDescent="0.25">
      <c r="A444" s="11"/>
      <c r="B444" s="11"/>
      <c r="D444" s="11"/>
      <c r="E444" s="38"/>
      <c r="F444" s="38"/>
      <c r="G444" s="39"/>
      <c r="H444" s="39"/>
      <c r="I444" s="39"/>
      <c r="J444" s="39"/>
    </row>
    <row r="445" spans="1:10" ht="15.75" customHeight="1" x14ac:dyDescent="0.25">
      <c r="A445" s="11"/>
      <c r="B445" s="11"/>
      <c r="D445" s="11"/>
      <c r="E445" s="38"/>
      <c r="F445" s="38"/>
      <c r="G445" s="39"/>
      <c r="H445" s="39"/>
      <c r="I445" s="39"/>
      <c r="J445" s="39"/>
    </row>
    <row r="446" spans="1:10" ht="15.75" customHeight="1" x14ac:dyDescent="0.25">
      <c r="A446" s="11"/>
      <c r="B446" s="11"/>
      <c r="D446" s="11"/>
      <c r="E446" s="38"/>
      <c r="F446" s="38"/>
      <c r="G446" s="39"/>
      <c r="H446" s="39"/>
      <c r="I446" s="39"/>
      <c r="J446" s="39"/>
    </row>
    <row r="447" spans="1:10" ht="15.75" customHeight="1" x14ac:dyDescent="0.25">
      <c r="A447" s="11"/>
      <c r="B447" s="11"/>
      <c r="D447" s="11"/>
      <c r="E447" s="38"/>
      <c r="F447" s="38"/>
      <c r="G447" s="39"/>
      <c r="H447" s="39"/>
      <c r="I447" s="39"/>
      <c r="J447" s="39"/>
    </row>
    <row r="448" spans="1:10" ht="15.75" customHeight="1" x14ac:dyDescent="0.25">
      <c r="A448" s="11"/>
      <c r="B448" s="11"/>
      <c r="D448" s="11"/>
      <c r="E448" s="38"/>
      <c r="F448" s="38"/>
      <c r="G448" s="39"/>
      <c r="H448" s="39"/>
      <c r="I448" s="39"/>
      <c r="J448" s="39"/>
    </row>
    <row r="449" spans="1:10" ht="15.75" customHeight="1" x14ac:dyDescent="0.25">
      <c r="A449" s="11"/>
      <c r="B449" s="11"/>
      <c r="D449" s="11"/>
      <c r="E449" s="38"/>
      <c r="F449" s="38"/>
      <c r="G449" s="39"/>
      <c r="H449" s="39"/>
      <c r="I449" s="39"/>
      <c r="J449" s="39"/>
    </row>
    <row r="450" spans="1:10" ht="15.75" customHeight="1" x14ac:dyDescent="0.25">
      <c r="A450" s="11"/>
      <c r="B450" s="11"/>
      <c r="D450" s="11"/>
      <c r="E450" s="38"/>
      <c r="F450" s="38"/>
      <c r="G450" s="39"/>
      <c r="H450" s="39"/>
      <c r="I450" s="39"/>
      <c r="J450" s="39"/>
    </row>
    <row r="451" spans="1:10" ht="15.75" customHeight="1" x14ac:dyDescent="0.25">
      <c r="A451" s="11"/>
      <c r="B451" s="11"/>
      <c r="D451" s="11"/>
      <c r="E451" s="38"/>
      <c r="F451" s="38"/>
      <c r="G451" s="39"/>
      <c r="H451" s="39"/>
      <c r="I451" s="39"/>
      <c r="J451" s="39"/>
    </row>
    <row r="452" spans="1:10" ht="15.75" customHeight="1" x14ac:dyDescent="0.25">
      <c r="A452" s="11"/>
      <c r="B452" s="11"/>
      <c r="D452" s="11"/>
      <c r="E452" s="38"/>
      <c r="F452" s="38"/>
      <c r="G452" s="39"/>
      <c r="H452" s="39"/>
      <c r="I452" s="39"/>
      <c r="J452" s="39"/>
    </row>
    <row r="453" spans="1:10" ht="15.75" customHeight="1" x14ac:dyDescent="0.25">
      <c r="A453" s="11"/>
      <c r="B453" s="11"/>
      <c r="D453" s="11"/>
      <c r="E453" s="38"/>
      <c r="F453" s="38"/>
      <c r="G453" s="39"/>
      <c r="H453" s="39"/>
      <c r="I453" s="39"/>
      <c r="J453" s="39"/>
    </row>
    <row r="454" spans="1:10" ht="15.75" customHeight="1" x14ac:dyDescent="0.25">
      <c r="A454" s="11"/>
      <c r="B454" s="11"/>
      <c r="D454" s="11"/>
      <c r="E454" s="38"/>
      <c r="F454" s="38"/>
      <c r="G454" s="39"/>
      <c r="H454" s="39"/>
      <c r="I454" s="39"/>
      <c r="J454" s="39"/>
    </row>
    <row r="455" spans="1:10" ht="15.75" customHeight="1" x14ac:dyDescent="0.25">
      <c r="A455" s="11"/>
      <c r="B455" s="11"/>
      <c r="D455" s="11"/>
      <c r="E455" s="38"/>
      <c r="F455" s="38"/>
      <c r="G455" s="39"/>
      <c r="H455" s="39"/>
      <c r="I455" s="39"/>
      <c r="J455" s="39"/>
    </row>
    <row r="456" spans="1:10" ht="15.75" customHeight="1" x14ac:dyDescent="0.25">
      <c r="A456" s="11"/>
      <c r="B456" s="11"/>
      <c r="D456" s="11"/>
      <c r="E456" s="38"/>
      <c r="F456" s="38"/>
      <c r="G456" s="39"/>
      <c r="H456" s="39"/>
      <c r="I456" s="39"/>
      <c r="J456" s="39"/>
    </row>
    <row r="457" spans="1:10" ht="15.75" customHeight="1" x14ac:dyDescent="0.25">
      <c r="A457" s="11"/>
      <c r="B457" s="11"/>
      <c r="D457" s="11"/>
      <c r="E457" s="38"/>
      <c r="F457" s="38"/>
      <c r="G457" s="39"/>
      <c r="H457" s="39"/>
      <c r="I457" s="39"/>
      <c r="J457" s="39"/>
    </row>
    <row r="458" spans="1:10" ht="15.75" customHeight="1" x14ac:dyDescent="0.25">
      <c r="A458" s="11"/>
      <c r="B458" s="11"/>
      <c r="D458" s="11"/>
      <c r="E458" s="38"/>
      <c r="F458" s="38"/>
      <c r="G458" s="39"/>
      <c r="H458" s="39"/>
      <c r="I458" s="39"/>
      <c r="J458" s="39"/>
    </row>
    <row r="459" spans="1:10" ht="15.75" customHeight="1" x14ac:dyDescent="0.25">
      <c r="A459" s="11"/>
      <c r="B459" s="11"/>
      <c r="D459" s="11"/>
      <c r="E459" s="38"/>
      <c r="F459" s="38"/>
      <c r="G459" s="39"/>
      <c r="H459" s="39"/>
      <c r="I459" s="39"/>
      <c r="J459" s="39"/>
    </row>
    <row r="460" spans="1:10" ht="15.75" customHeight="1" x14ac:dyDescent="0.25">
      <c r="A460" s="11"/>
      <c r="B460" s="11"/>
      <c r="D460" s="11"/>
      <c r="E460" s="38"/>
      <c r="F460" s="38"/>
      <c r="G460" s="39"/>
      <c r="H460" s="39"/>
      <c r="I460" s="39"/>
      <c r="J460" s="39"/>
    </row>
    <row r="461" spans="1:10" ht="15.75" customHeight="1" x14ac:dyDescent="0.25">
      <c r="A461" s="11"/>
      <c r="B461" s="11"/>
      <c r="D461" s="11"/>
      <c r="E461" s="38"/>
      <c r="F461" s="38"/>
      <c r="G461" s="39"/>
      <c r="H461" s="39"/>
      <c r="I461" s="39"/>
      <c r="J461" s="39"/>
    </row>
    <row r="462" spans="1:10" ht="15.75" customHeight="1" x14ac:dyDescent="0.25">
      <c r="A462" s="11"/>
      <c r="B462" s="11"/>
      <c r="D462" s="11"/>
      <c r="E462" s="38"/>
      <c r="F462" s="38"/>
      <c r="G462" s="39"/>
      <c r="H462" s="39"/>
      <c r="I462" s="39"/>
      <c r="J462" s="39"/>
    </row>
    <row r="463" spans="1:10" ht="15.75" customHeight="1" x14ac:dyDescent="0.25">
      <c r="A463" s="11"/>
      <c r="B463" s="11"/>
      <c r="D463" s="11"/>
      <c r="E463" s="38"/>
      <c r="F463" s="38"/>
      <c r="G463" s="39"/>
      <c r="H463" s="39"/>
      <c r="I463" s="39"/>
      <c r="J463" s="39"/>
    </row>
    <row r="464" spans="1:10" ht="15.75" customHeight="1" x14ac:dyDescent="0.25">
      <c r="A464" s="11"/>
      <c r="B464" s="11"/>
      <c r="D464" s="11"/>
      <c r="E464" s="38"/>
      <c r="F464" s="38"/>
      <c r="G464" s="39"/>
      <c r="H464" s="39"/>
      <c r="I464" s="39"/>
      <c r="J464" s="39"/>
    </row>
    <row r="465" spans="1:10" ht="15.75" customHeight="1" x14ac:dyDescent="0.25">
      <c r="A465" s="11"/>
      <c r="B465" s="11"/>
      <c r="D465" s="11"/>
      <c r="E465" s="38"/>
      <c r="F465" s="38"/>
      <c r="G465" s="39"/>
      <c r="H465" s="39"/>
      <c r="I465" s="39"/>
      <c r="J465" s="39"/>
    </row>
    <row r="466" spans="1:10" ht="15.75" customHeight="1" x14ac:dyDescent="0.25">
      <c r="A466" s="11"/>
      <c r="B466" s="11"/>
      <c r="D466" s="11"/>
      <c r="E466" s="38"/>
      <c r="F466" s="38"/>
      <c r="G466" s="39"/>
      <c r="H466" s="39"/>
      <c r="I466" s="39"/>
      <c r="J466" s="39"/>
    </row>
    <row r="467" spans="1:10" ht="15.75" customHeight="1" x14ac:dyDescent="0.25">
      <c r="A467" s="11"/>
      <c r="B467" s="11"/>
      <c r="D467" s="11"/>
      <c r="E467" s="38"/>
      <c r="F467" s="38"/>
      <c r="G467" s="39"/>
      <c r="H467" s="39"/>
      <c r="I467" s="39"/>
      <c r="J467" s="39"/>
    </row>
    <row r="468" spans="1:10" ht="15.75" customHeight="1" x14ac:dyDescent="0.25">
      <c r="A468" s="11"/>
      <c r="B468" s="11"/>
      <c r="D468" s="11"/>
      <c r="E468" s="38"/>
      <c r="F468" s="38"/>
      <c r="G468" s="39"/>
      <c r="H468" s="39"/>
      <c r="I468" s="39"/>
      <c r="J468" s="39"/>
    </row>
    <row r="469" spans="1:10" ht="15.75" customHeight="1" x14ac:dyDescent="0.25">
      <c r="A469" s="11"/>
      <c r="B469" s="11"/>
      <c r="D469" s="11"/>
      <c r="E469" s="38"/>
      <c r="F469" s="38"/>
      <c r="G469" s="39"/>
      <c r="H469" s="39"/>
      <c r="I469" s="39"/>
      <c r="J469" s="39"/>
    </row>
    <row r="470" spans="1:10" ht="15.75" customHeight="1" x14ac:dyDescent="0.25">
      <c r="A470" s="11"/>
      <c r="B470" s="11"/>
      <c r="D470" s="11"/>
      <c r="E470" s="38"/>
      <c r="F470" s="38"/>
      <c r="G470" s="39"/>
      <c r="H470" s="39"/>
      <c r="I470" s="39"/>
      <c r="J470" s="39"/>
    </row>
    <row r="471" spans="1:10" ht="15.75" customHeight="1" x14ac:dyDescent="0.25">
      <c r="A471" s="11"/>
      <c r="B471" s="11"/>
      <c r="D471" s="11"/>
      <c r="E471" s="38"/>
      <c r="F471" s="38"/>
      <c r="G471" s="39"/>
      <c r="H471" s="39"/>
      <c r="I471" s="39"/>
      <c r="J471" s="39"/>
    </row>
    <row r="472" spans="1:10" ht="15.75" customHeight="1" x14ac:dyDescent="0.25">
      <c r="A472" s="11"/>
      <c r="B472" s="11"/>
      <c r="D472" s="11"/>
      <c r="E472" s="38"/>
      <c r="F472" s="38"/>
      <c r="G472" s="39"/>
      <c r="H472" s="39"/>
      <c r="I472" s="39"/>
      <c r="J472" s="39"/>
    </row>
    <row r="473" spans="1:10" ht="15.75" customHeight="1" x14ac:dyDescent="0.25">
      <c r="A473" s="11"/>
      <c r="B473" s="11"/>
      <c r="D473" s="11"/>
      <c r="E473" s="38"/>
      <c r="F473" s="38"/>
      <c r="G473" s="39"/>
      <c r="H473" s="39"/>
      <c r="I473" s="39"/>
      <c r="J473" s="39"/>
    </row>
    <row r="474" spans="1:10" ht="15.75" customHeight="1" x14ac:dyDescent="0.25">
      <c r="A474" s="11"/>
      <c r="B474" s="11"/>
      <c r="D474" s="11"/>
      <c r="E474" s="38"/>
      <c r="F474" s="38"/>
      <c r="G474" s="39"/>
      <c r="H474" s="39"/>
      <c r="I474" s="39"/>
      <c r="J474" s="39"/>
    </row>
    <row r="475" spans="1:10" ht="15.75" customHeight="1" x14ac:dyDescent="0.25">
      <c r="A475" s="11"/>
      <c r="B475" s="11"/>
      <c r="D475" s="11"/>
      <c r="E475" s="38"/>
      <c r="F475" s="38"/>
      <c r="G475" s="39"/>
      <c r="H475" s="39"/>
      <c r="I475" s="39"/>
      <c r="J475" s="39"/>
    </row>
    <row r="476" spans="1:10" ht="15.75" customHeight="1" x14ac:dyDescent="0.25">
      <c r="A476" s="11"/>
      <c r="B476" s="11"/>
      <c r="D476" s="11"/>
      <c r="E476" s="38"/>
      <c r="F476" s="38"/>
      <c r="G476" s="39"/>
      <c r="H476" s="39"/>
      <c r="I476" s="39"/>
      <c r="J476" s="39"/>
    </row>
    <row r="477" spans="1:10" ht="15.75" customHeight="1" x14ac:dyDescent="0.25">
      <c r="A477" s="11"/>
      <c r="B477" s="11"/>
      <c r="D477" s="11"/>
      <c r="E477" s="38"/>
      <c r="F477" s="38"/>
      <c r="G477" s="39"/>
      <c r="H477" s="39"/>
      <c r="I477" s="39"/>
      <c r="J477" s="39"/>
    </row>
    <row r="478" spans="1:10" ht="15.75" customHeight="1" x14ac:dyDescent="0.25">
      <c r="A478" s="11"/>
      <c r="B478" s="11"/>
      <c r="D478" s="11"/>
      <c r="E478" s="38"/>
      <c r="F478" s="38"/>
      <c r="G478" s="39"/>
      <c r="H478" s="39"/>
      <c r="I478" s="39"/>
      <c r="J478" s="39"/>
    </row>
    <row r="479" spans="1:10" ht="15.75" customHeight="1" x14ac:dyDescent="0.25">
      <c r="A479" s="11"/>
      <c r="B479" s="11"/>
      <c r="D479" s="11"/>
      <c r="E479" s="38"/>
      <c r="F479" s="38"/>
      <c r="G479" s="39"/>
      <c r="H479" s="39"/>
      <c r="I479" s="39"/>
      <c r="J479" s="39"/>
    </row>
    <row r="480" spans="1:10" ht="15.75" customHeight="1" x14ac:dyDescent="0.25">
      <c r="A480" s="11"/>
      <c r="B480" s="11"/>
      <c r="D480" s="11"/>
      <c r="E480" s="38"/>
      <c r="F480" s="38"/>
      <c r="G480" s="39"/>
      <c r="H480" s="39"/>
      <c r="I480" s="39"/>
      <c r="J480" s="39"/>
    </row>
    <row r="481" spans="1:10" ht="15.75" customHeight="1" x14ac:dyDescent="0.25">
      <c r="A481" s="11"/>
      <c r="B481" s="11"/>
      <c r="D481" s="11"/>
      <c r="E481" s="38"/>
      <c r="F481" s="38"/>
      <c r="G481" s="39"/>
      <c r="H481" s="39"/>
      <c r="I481" s="39"/>
      <c r="J481" s="39"/>
    </row>
    <row r="482" spans="1:10" ht="15.75" customHeight="1" x14ac:dyDescent="0.25">
      <c r="A482" s="11"/>
      <c r="B482" s="11"/>
      <c r="D482" s="11"/>
      <c r="E482" s="38"/>
      <c r="F482" s="38"/>
      <c r="G482" s="39"/>
      <c r="H482" s="39"/>
      <c r="I482" s="39"/>
      <c r="J482" s="39"/>
    </row>
    <row r="483" spans="1:10" ht="15.75" customHeight="1" x14ac:dyDescent="0.25">
      <c r="A483" s="11"/>
      <c r="B483" s="11"/>
      <c r="D483" s="11"/>
      <c r="E483" s="38"/>
      <c r="F483" s="38"/>
      <c r="G483" s="39"/>
      <c r="H483" s="39"/>
      <c r="I483" s="39"/>
      <c r="J483" s="39"/>
    </row>
    <row r="484" spans="1:10" ht="15.75" customHeight="1" x14ac:dyDescent="0.25">
      <c r="A484" s="11"/>
      <c r="B484" s="11"/>
      <c r="D484" s="11"/>
      <c r="E484" s="38"/>
      <c r="F484" s="38"/>
      <c r="G484" s="39"/>
      <c r="H484" s="39"/>
      <c r="I484" s="39"/>
      <c r="J484" s="39"/>
    </row>
    <row r="485" spans="1:10" ht="15.75" customHeight="1" x14ac:dyDescent="0.25">
      <c r="A485" s="11"/>
      <c r="B485" s="11"/>
      <c r="D485" s="11"/>
      <c r="E485" s="38"/>
      <c r="F485" s="38"/>
      <c r="G485" s="39"/>
      <c r="H485" s="39"/>
      <c r="I485" s="39"/>
      <c r="J485" s="39"/>
    </row>
    <row r="486" spans="1:10" ht="15.75" customHeight="1" x14ac:dyDescent="0.25">
      <c r="A486" s="11"/>
      <c r="B486" s="11"/>
      <c r="D486" s="11"/>
      <c r="E486" s="38"/>
      <c r="F486" s="38"/>
      <c r="G486" s="39"/>
      <c r="H486" s="39"/>
      <c r="I486" s="39"/>
      <c r="J486" s="39"/>
    </row>
    <row r="487" spans="1:10" ht="15.75" customHeight="1" x14ac:dyDescent="0.25">
      <c r="A487" s="11"/>
      <c r="B487" s="11"/>
      <c r="D487" s="11"/>
      <c r="E487" s="38"/>
      <c r="F487" s="38"/>
      <c r="G487" s="39"/>
      <c r="H487" s="39"/>
      <c r="I487" s="39"/>
      <c r="J487" s="39"/>
    </row>
    <row r="488" spans="1:10" ht="15.75" customHeight="1" x14ac:dyDescent="0.25">
      <c r="A488" s="11"/>
      <c r="B488" s="11"/>
      <c r="D488" s="11"/>
      <c r="E488" s="38"/>
      <c r="F488" s="38"/>
      <c r="G488" s="39"/>
      <c r="H488" s="39"/>
      <c r="I488" s="39"/>
      <c r="J488" s="39"/>
    </row>
    <row r="489" spans="1:10" ht="15.75" customHeight="1" x14ac:dyDescent="0.25">
      <c r="A489" s="11"/>
      <c r="B489" s="11"/>
      <c r="D489" s="11"/>
      <c r="E489" s="38"/>
      <c r="F489" s="38"/>
      <c r="G489" s="39"/>
      <c r="H489" s="39"/>
      <c r="I489" s="39"/>
      <c r="J489" s="39"/>
    </row>
    <row r="490" spans="1:10" ht="15.75" customHeight="1" x14ac:dyDescent="0.25">
      <c r="A490" s="11"/>
      <c r="B490" s="11"/>
      <c r="D490" s="11"/>
      <c r="E490" s="38"/>
      <c r="F490" s="38"/>
      <c r="G490" s="39"/>
      <c r="H490" s="39"/>
      <c r="I490" s="39"/>
      <c r="J490" s="39"/>
    </row>
    <row r="491" spans="1:10" ht="15.75" customHeight="1" x14ac:dyDescent="0.25">
      <c r="A491" s="11"/>
      <c r="B491" s="11"/>
      <c r="D491" s="11"/>
      <c r="E491" s="38"/>
      <c r="F491" s="38"/>
      <c r="G491" s="39"/>
      <c r="H491" s="39"/>
      <c r="I491" s="39"/>
      <c r="J491" s="39"/>
    </row>
    <row r="492" spans="1:10" ht="15.75" customHeight="1" x14ac:dyDescent="0.25">
      <c r="A492" s="11"/>
      <c r="B492" s="11"/>
      <c r="D492" s="11"/>
      <c r="E492" s="38"/>
      <c r="F492" s="38"/>
      <c r="G492" s="39"/>
      <c r="H492" s="39"/>
      <c r="I492" s="39"/>
      <c r="J492" s="39"/>
    </row>
    <row r="493" spans="1:10" ht="15.75" customHeight="1" x14ac:dyDescent="0.25">
      <c r="A493" s="11"/>
      <c r="B493" s="11"/>
      <c r="D493" s="11"/>
      <c r="E493" s="38"/>
      <c r="F493" s="38"/>
      <c r="G493" s="39"/>
      <c r="H493" s="39"/>
      <c r="I493" s="39"/>
      <c r="J493" s="39"/>
    </row>
    <row r="494" spans="1:10" ht="15.75" customHeight="1" x14ac:dyDescent="0.25">
      <c r="A494" s="11"/>
      <c r="B494" s="11"/>
      <c r="D494" s="11"/>
      <c r="E494" s="38"/>
      <c r="F494" s="38"/>
      <c r="G494" s="39"/>
      <c r="H494" s="39"/>
      <c r="I494" s="39"/>
      <c r="J494" s="39"/>
    </row>
    <row r="495" spans="1:10" ht="15.75" customHeight="1" x14ac:dyDescent="0.25">
      <c r="A495" s="11"/>
      <c r="B495" s="11"/>
      <c r="D495" s="11"/>
      <c r="E495" s="38"/>
      <c r="F495" s="38"/>
      <c r="G495" s="39"/>
      <c r="H495" s="39"/>
      <c r="I495" s="39"/>
      <c r="J495" s="39"/>
    </row>
    <row r="496" spans="1:10" ht="15.75" customHeight="1" x14ac:dyDescent="0.25">
      <c r="A496" s="11"/>
      <c r="B496" s="11"/>
      <c r="D496" s="11"/>
      <c r="E496" s="38"/>
      <c r="F496" s="38"/>
      <c r="G496" s="39"/>
      <c r="H496" s="39"/>
      <c r="I496" s="39"/>
      <c r="J496" s="39"/>
    </row>
    <row r="497" spans="1:10" ht="15.75" customHeight="1" x14ac:dyDescent="0.25">
      <c r="A497" s="11"/>
      <c r="B497" s="11"/>
      <c r="D497" s="11"/>
      <c r="E497" s="38"/>
      <c r="F497" s="38"/>
      <c r="G497" s="39"/>
      <c r="H497" s="39"/>
      <c r="I497" s="39"/>
      <c r="J497" s="39"/>
    </row>
    <row r="498" spans="1:10" ht="15.75" customHeight="1" x14ac:dyDescent="0.25">
      <c r="A498" s="11"/>
      <c r="B498" s="11"/>
      <c r="D498" s="11"/>
      <c r="E498" s="38"/>
      <c r="F498" s="38"/>
      <c r="G498" s="39"/>
      <c r="H498" s="39"/>
      <c r="I498" s="39"/>
      <c r="J498" s="39"/>
    </row>
    <row r="499" spans="1:10" ht="15.75" customHeight="1" x14ac:dyDescent="0.25">
      <c r="A499" s="11"/>
      <c r="B499" s="11"/>
      <c r="D499" s="11"/>
      <c r="E499" s="38"/>
      <c r="F499" s="38"/>
      <c r="G499" s="39"/>
      <c r="H499" s="39"/>
      <c r="I499" s="39"/>
      <c r="J499" s="39"/>
    </row>
    <row r="500" spans="1:10" ht="15.75" customHeight="1" x14ac:dyDescent="0.25">
      <c r="A500" s="11"/>
      <c r="B500" s="11"/>
      <c r="D500" s="11"/>
      <c r="E500" s="38"/>
      <c r="F500" s="38"/>
      <c r="G500" s="39"/>
      <c r="H500" s="39"/>
      <c r="I500" s="39"/>
      <c r="J500" s="39"/>
    </row>
    <row r="501" spans="1:10" ht="15.75" customHeight="1" x14ac:dyDescent="0.25">
      <c r="A501" s="11"/>
      <c r="B501" s="11"/>
      <c r="D501" s="11"/>
      <c r="E501" s="38"/>
      <c r="F501" s="38"/>
      <c r="G501" s="39"/>
      <c r="H501" s="39"/>
      <c r="I501" s="39"/>
      <c r="J501" s="39"/>
    </row>
    <row r="502" spans="1:10" ht="15.75" customHeight="1" x14ac:dyDescent="0.25">
      <c r="A502" s="11"/>
      <c r="B502" s="11"/>
      <c r="D502" s="11"/>
      <c r="E502" s="38"/>
      <c r="F502" s="38"/>
      <c r="G502" s="39"/>
      <c r="H502" s="39"/>
      <c r="I502" s="39"/>
      <c r="J502" s="39"/>
    </row>
    <row r="503" spans="1:10" ht="15.75" customHeight="1" x14ac:dyDescent="0.25">
      <c r="A503" s="11"/>
      <c r="B503" s="11"/>
      <c r="D503" s="11"/>
      <c r="E503" s="38"/>
      <c r="F503" s="38"/>
      <c r="G503" s="39"/>
      <c r="H503" s="39"/>
      <c r="I503" s="39"/>
      <c r="J503" s="39"/>
    </row>
    <row r="504" spans="1:10" ht="15.75" customHeight="1" x14ac:dyDescent="0.25">
      <c r="A504" s="11"/>
      <c r="B504" s="11"/>
      <c r="D504" s="11"/>
      <c r="E504" s="38"/>
      <c r="F504" s="38"/>
      <c r="G504" s="39"/>
      <c r="H504" s="39"/>
      <c r="I504" s="39"/>
      <c r="J504" s="39"/>
    </row>
    <row r="505" spans="1:10" ht="15.75" customHeight="1" x14ac:dyDescent="0.25">
      <c r="A505" s="11"/>
      <c r="B505" s="11"/>
      <c r="D505" s="11"/>
      <c r="E505" s="38"/>
      <c r="F505" s="38"/>
      <c r="G505" s="39"/>
      <c r="H505" s="39"/>
      <c r="I505" s="39"/>
      <c r="J505" s="39"/>
    </row>
    <row r="506" spans="1:10" ht="15.75" customHeight="1" x14ac:dyDescent="0.25">
      <c r="A506" s="11"/>
      <c r="B506" s="11"/>
      <c r="D506" s="11"/>
      <c r="E506" s="38"/>
      <c r="F506" s="38"/>
      <c r="G506" s="39"/>
      <c r="H506" s="39"/>
      <c r="I506" s="39"/>
      <c r="J506" s="39"/>
    </row>
    <row r="507" spans="1:10" ht="15.75" customHeight="1" x14ac:dyDescent="0.25">
      <c r="A507" s="11"/>
      <c r="B507" s="11"/>
      <c r="D507" s="11"/>
      <c r="E507" s="38"/>
      <c r="F507" s="38"/>
      <c r="G507" s="39"/>
      <c r="H507" s="39"/>
      <c r="I507" s="39"/>
      <c r="J507" s="39"/>
    </row>
    <row r="508" spans="1:10" ht="15.75" customHeight="1" x14ac:dyDescent="0.25">
      <c r="A508" s="11"/>
      <c r="B508" s="11"/>
      <c r="D508" s="11"/>
      <c r="E508" s="38"/>
      <c r="F508" s="38"/>
      <c r="G508" s="39"/>
      <c r="H508" s="39"/>
      <c r="I508" s="39"/>
      <c r="J508" s="39"/>
    </row>
    <row r="509" spans="1:10" ht="15.75" customHeight="1" x14ac:dyDescent="0.25">
      <c r="A509" s="11"/>
      <c r="B509" s="11"/>
      <c r="D509" s="11"/>
      <c r="E509" s="38"/>
      <c r="F509" s="38"/>
      <c r="G509" s="39"/>
      <c r="H509" s="39"/>
      <c r="I509" s="39"/>
      <c r="J509" s="39"/>
    </row>
    <row r="510" spans="1:10" ht="15.75" customHeight="1" x14ac:dyDescent="0.25">
      <c r="A510" s="11"/>
      <c r="B510" s="11"/>
      <c r="D510" s="11"/>
      <c r="E510" s="38"/>
      <c r="F510" s="38"/>
      <c r="G510" s="39"/>
      <c r="H510" s="39"/>
      <c r="I510" s="39"/>
      <c r="J510" s="39"/>
    </row>
    <row r="511" spans="1:10" ht="15.75" customHeight="1" x14ac:dyDescent="0.25">
      <c r="A511" s="11"/>
      <c r="B511" s="11"/>
      <c r="D511" s="11"/>
      <c r="E511" s="38"/>
      <c r="F511" s="38"/>
      <c r="G511" s="39"/>
      <c r="H511" s="39"/>
      <c r="I511" s="39"/>
      <c r="J511" s="39"/>
    </row>
    <row r="512" spans="1:10" ht="15.75" customHeight="1" x14ac:dyDescent="0.25">
      <c r="A512" s="11"/>
      <c r="B512" s="11"/>
      <c r="D512" s="11"/>
      <c r="E512" s="38"/>
      <c r="F512" s="38"/>
      <c r="G512" s="39"/>
      <c r="H512" s="39"/>
      <c r="I512" s="39"/>
      <c r="J512" s="39"/>
    </row>
    <row r="513" spans="1:10" ht="15.75" customHeight="1" x14ac:dyDescent="0.25">
      <c r="A513" s="11"/>
      <c r="B513" s="11"/>
      <c r="D513" s="11"/>
      <c r="E513" s="38"/>
      <c r="F513" s="38"/>
      <c r="G513" s="39"/>
      <c r="H513" s="39"/>
      <c r="I513" s="39"/>
      <c r="J513" s="39"/>
    </row>
    <row r="514" spans="1:10" ht="15.75" customHeight="1" x14ac:dyDescent="0.25">
      <c r="A514" s="11"/>
      <c r="B514" s="11"/>
      <c r="D514" s="11"/>
      <c r="E514" s="38"/>
      <c r="F514" s="38"/>
      <c r="G514" s="39"/>
      <c r="H514" s="39"/>
      <c r="I514" s="39"/>
      <c r="J514" s="39"/>
    </row>
    <row r="515" spans="1:10" ht="15.75" customHeight="1" x14ac:dyDescent="0.25">
      <c r="A515" s="11"/>
      <c r="B515" s="11"/>
      <c r="D515" s="11"/>
      <c r="E515" s="38"/>
      <c r="F515" s="38"/>
      <c r="G515" s="39"/>
      <c r="H515" s="39"/>
      <c r="I515" s="39"/>
      <c r="J515" s="39"/>
    </row>
    <row r="516" spans="1:10" ht="15.75" customHeight="1" x14ac:dyDescent="0.25">
      <c r="A516" s="11"/>
      <c r="B516" s="11"/>
      <c r="D516" s="11"/>
      <c r="E516" s="38"/>
      <c r="F516" s="38"/>
      <c r="G516" s="39"/>
      <c r="H516" s="39"/>
      <c r="I516" s="39"/>
      <c r="J516" s="39"/>
    </row>
    <row r="517" spans="1:10" ht="15.75" customHeight="1" x14ac:dyDescent="0.25">
      <c r="A517" s="11"/>
      <c r="B517" s="11"/>
      <c r="D517" s="11"/>
      <c r="E517" s="38"/>
      <c r="F517" s="38"/>
      <c r="G517" s="39"/>
      <c r="H517" s="39"/>
      <c r="I517" s="39"/>
      <c r="J517" s="39"/>
    </row>
    <row r="518" spans="1:10" ht="15.75" customHeight="1" x14ac:dyDescent="0.25">
      <c r="A518" s="11"/>
      <c r="B518" s="11"/>
      <c r="D518" s="11"/>
      <c r="E518" s="38"/>
      <c r="F518" s="38"/>
      <c r="G518" s="39"/>
      <c r="H518" s="39"/>
      <c r="I518" s="39"/>
      <c r="J518" s="39"/>
    </row>
    <row r="519" spans="1:10" ht="15.75" customHeight="1" x14ac:dyDescent="0.25">
      <c r="A519" s="11"/>
      <c r="B519" s="11"/>
      <c r="D519" s="11"/>
      <c r="E519" s="38"/>
      <c r="F519" s="38"/>
      <c r="G519" s="39"/>
      <c r="H519" s="39"/>
      <c r="I519" s="39"/>
      <c r="J519" s="39"/>
    </row>
    <row r="520" spans="1:10" ht="15.75" customHeight="1" x14ac:dyDescent="0.25">
      <c r="A520" s="11"/>
      <c r="B520" s="11"/>
      <c r="D520" s="11"/>
      <c r="E520" s="38"/>
      <c r="F520" s="38"/>
      <c r="G520" s="39"/>
      <c r="H520" s="39"/>
      <c r="I520" s="39"/>
      <c r="J520" s="39"/>
    </row>
    <row r="521" spans="1:10" ht="15.75" customHeight="1" x14ac:dyDescent="0.25">
      <c r="A521" s="11"/>
      <c r="B521" s="11"/>
      <c r="D521" s="11"/>
      <c r="E521" s="38"/>
      <c r="F521" s="38"/>
      <c r="G521" s="39"/>
      <c r="H521" s="39"/>
      <c r="I521" s="39"/>
      <c r="J521" s="39"/>
    </row>
    <row r="522" spans="1:10" ht="15.75" customHeight="1" x14ac:dyDescent="0.25">
      <c r="A522" s="11"/>
      <c r="B522" s="11"/>
      <c r="D522" s="11"/>
      <c r="E522" s="38"/>
      <c r="F522" s="38"/>
      <c r="G522" s="39"/>
      <c r="H522" s="39"/>
      <c r="I522" s="39"/>
      <c r="J522" s="39"/>
    </row>
    <row r="523" spans="1:10" ht="15.75" customHeight="1" x14ac:dyDescent="0.25">
      <c r="A523" s="11"/>
      <c r="B523" s="11"/>
      <c r="D523" s="11"/>
      <c r="E523" s="38"/>
      <c r="F523" s="38"/>
      <c r="G523" s="39"/>
      <c r="H523" s="39"/>
      <c r="I523" s="39"/>
      <c r="J523" s="39"/>
    </row>
    <row r="524" spans="1:10" ht="15.75" customHeight="1" x14ac:dyDescent="0.25">
      <c r="A524" s="11"/>
      <c r="B524" s="11"/>
      <c r="D524" s="11"/>
      <c r="E524" s="38"/>
      <c r="F524" s="38"/>
      <c r="G524" s="39"/>
      <c r="H524" s="39"/>
      <c r="I524" s="39"/>
      <c r="J524" s="39"/>
    </row>
    <row r="525" spans="1:10" ht="15.75" customHeight="1" x14ac:dyDescent="0.25">
      <c r="A525" s="11"/>
      <c r="B525" s="11"/>
      <c r="D525" s="11"/>
      <c r="E525" s="38"/>
      <c r="F525" s="38"/>
      <c r="G525" s="39"/>
      <c r="H525" s="39"/>
      <c r="I525" s="39"/>
      <c r="J525" s="39"/>
    </row>
    <row r="526" spans="1:10" ht="15.75" customHeight="1" x14ac:dyDescent="0.25">
      <c r="A526" s="11"/>
      <c r="B526" s="11"/>
      <c r="D526" s="11"/>
      <c r="E526" s="38"/>
      <c r="F526" s="38"/>
      <c r="G526" s="39"/>
      <c r="H526" s="39"/>
      <c r="I526" s="39"/>
      <c r="J526" s="39"/>
    </row>
    <row r="527" spans="1:10" ht="15.75" customHeight="1" x14ac:dyDescent="0.25">
      <c r="A527" s="11"/>
      <c r="B527" s="11"/>
      <c r="D527" s="11"/>
      <c r="E527" s="38"/>
      <c r="F527" s="38"/>
      <c r="G527" s="39"/>
      <c r="H527" s="39"/>
      <c r="I527" s="39"/>
      <c r="J527" s="39"/>
    </row>
    <row r="528" spans="1:10" ht="15.75" customHeight="1" x14ac:dyDescent="0.25">
      <c r="A528" s="11"/>
      <c r="B528" s="11"/>
      <c r="D528" s="11"/>
      <c r="E528" s="38"/>
      <c r="F528" s="38"/>
      <c r="G528" s="39"/>
      <c r="H528" s="39"/>
      <c r="I528" s="39"/>
      <c r="J528" s="39"/>
    </row>
    <row r="529" spans="1:10" ht="15.75" customHeight="1" x14ac:dyDescent="0.25">
      <c r="A529" s="11"/>
      <c r="B529" s="11"/>
      <c r="D529" s="11"/>
      <c r="E529" s="38"/>
      <c r="F529" s="38"/>
      <c r="G529" s="39"/>
      <c r="H529" s="39"/>
      <c r="I529" s="39"/>
      <c r="J529" s="39"/>
    </row>
    <row r="530" spans="1:10" ht="15.75" customHeight="1" x14ac:dyDescent="0.25">
      <c r="A530" s="11"/>
      <c r="B530" s="11"/>
      <c r="D530" s="11"/>
      <c r="E530" s="38"/>
      <c r="F530" s="38"/>
      <c r="G530" s="39"/>
      <c r="H530" s="39"/>
      <c r="I530" s="39"/>
      <c r="J530" s="39"/>
    </row>
    <row r="531" spans="1:10" ht="15.75" customHeight="1" x14ac:dyDescent="0.25">
      <c r="A531" s="11"/>
      <c r="B531" s="11"/>
      <c r="D531" s="11"/>
      <c r="E531" s="38"/>
      <c r="F531" s="38"/>
      <c r="G531" s="39"/>
      <c r="H531" s="39"/>
      <c r="I531" s="39"/>
      <c r="J531" s="39"/>
    </row>
    <row r="532" spans="1:10" ht="15.75" customHeight="1" x14ac:dyDescent="0.25">
      <c r="A532" s="11"/>
      <c r="B532" s="11"/>
      <c r="D532" s="11"/>
      <c r="E532" s="38"/>
      <c r="F532" s="38"/>
      <c r="G532" s="39"/>
      <c r="H532" s="39"/>
      <c r="I532" s="39"/>
      <c r="J532" s="39"/>
    </row>
    <row r="533" spans="1:10" ht="15.75" customHeight="1" x14ac:dyDescent="0.25">
      <c r="A533" s="11"/>
      <c r="B533" s="11"/>
      <c r="D533" s="11"/>
      <c r="E533" s="38"/>
      <c r="F533" s="38"/>
      <c r="G533" s="39"/>
      <c r="H533" s="39"/>
      <c r="I533" s="39"/>
      <c r="J533" s="39"/>
    </row>
    <row r="534" spans="1:10" ht="15.75" customHeight="1" x14ac:dyDescent="0.25">
      <c r="A534" s="11"/>
      <c r="B534" s="11"/>
      <c r="D534" s="11"/>
      <c r="E534" s="38"/>
      <c r="F534" s="38"/>
      <c r="G534" s="39"/>
      <c r="H534" s="39"/>
      <c r="I534" s="39"/>
      <c r="J534" s="39"/>
    </row>
    <row r="535" spans="1:10" ht="15.75" customHeight="1" x14ac:dyDescent="0.25">
      <c r="A535" s="11"/>
      <c r="B535" s="11"/>
      <c r="D535" s="11"/>
      <c r="E535" s="38"/>
      <c r="F535" s="38"/>
      <c r="G535" s="39"/>
      <c r="H535" s="39"/>
      <c r="I535" s="39"/>
      <c r="J535" s="39"/>
    </row>
    <row r="536" spans="1:10" ht="15.75" customHeight="1" x14ac:dyDescent="0.25">
      <c r="A536" s="11"/>
      <c r="B536" s="11"/>
      <c r="D536" s="11"/>
      <c r="E536" s="38"/>
      <c r="F536" s="38"/>
      <c r="G536" s="39"/>
      <c r="H536" s="39"/>
      <c r="I536" s="39"/>
      <c r="J536" s="39"/>
    </row>
    <row r="537" spans="1:10" ht="15.75" customHeight="1" x14ac:dyDescent="0.25">
      <c r="A537" s="11"/>
      <c r="B537" s="11"/>
      <c r="D537" s="11"/>
      <c r="E537" s="38"/>
      <c r="F537" s="38"/>
      <c r="G537" s="39"/>
      <c r="H537" s="39"/>
      <c r="I537" s="39"/>
      <c r="J537" s="39"/>
    </row>
    <row r="538" spans="1:10" ht="15.75" customHeight="1" x14ac:dyDescent="0.25">
      <c r="A538" s="11"/>
      <c r="B538" s="11"/>
      <c r="D538" s="11"/>
      <c r="E538" s="38"/>
      <c r="F538" s="38"/>
      <c r="G538" s="39"/>
      <c r="H538" s="39"/>
      <c r="I538" s="39"/>
      <c r="J538" s="39"/>
    </row>
    <row r="539" spans="1:10" ht="15.75" customHeight="1" x14ac:dyDescent="0.25">
      <c r="A539" s="11"/>
      <c r="B539" s="11"/>
      <c r="D539" s="11"/>
      <c r="E539" s="38"/>
      <c r="F539" s="38"/>
      <c r="G539" s="39"/>
      <c r="H539" s="39"/>
      <c r="I539" s="39"/>
      <c r="J539" s="39"/>
    </row>
    <row r="540" spans="1:10" ht="15.75" customHeight="1" x14ac:dyDescent="0.25">
      <c r="A540" s="11"/>
      <c r="B540" s="11"/>
      <c r="D540" s="11"/>
      <c r="E540" s="38"/>
      <c r="F540" s="38"/>
      <c r="G540" s="39"/>
      <c r="H540" s="39"/>
      <c r="I540" s="39"/>
      <c r="J540" s="39"/>
    </row>
    <row r="541" spans="1:10" ht="15.75" customHeight="1" x14ac:dyDescent="0.25">
      <c r="A541" s="11"/>
      <c r="B541" s="11"/>
      <c r="D541" s="11"/>
      <c r="E541" s="38"/>
      <c r="F541" s="38"/>
      <c r="G541" s="39"/>
      <c r="H541" s="39"/>
      <c r="I541" s="39"/>
      <c r="J541" s="39"/>
    </row>
    <row r="542" spans="1:10" ht="15.75" customHeight="1" x14ac:dyDescent="0.25">
      <c r="A542" s="11"/>
      <c r="B542" s="11"/>
      <c r="D542" s="11"/>
      <c r="E542" s="38"/>
      <c r="F542" s="38"/>
      <c r="G542" s="39"/>
      <c r="H542" s="39"/>
      <c r="I542" s="39"/>
      <c r="J542" s="39"/>
    </row>
    <row r="543" spans="1:10" ht="15.75" customHeight="1" x14ac:dyDescent="0.25">
      <c r="A543" s="11"/>
      <c r="B543" s="11"/>
      <c r="D543" s="11"/>
      <c r="E543" s="38"/>
      <c r="F543" s="38"/>
      <c r="G543" s="39"/>
      <c r="H543" s="39"/>
      <c r="I543" s="39"/>
      <c r="J543" s="39"/>
    </row>
    <row r="544" spans="1:10" ht="15.75" customHeight="1" x14ac:dyDescent="0.25">
      <c r="A544" s="11"/>
      <c r="B544" s="11"/>
      <c r="D544" s="11"/>
      <c r="E544" s="38"/>
      <c r="F544" s="38"/>
      <c r="G544" s="39"/>
      <c r="H544" s="39"/>
      <c r="I544" s="39"/>
      <c r="J544" s="39"/>
    </row>
    <row r="545" spans="1:10" ht="15.75" customHeight="1" x14ac:dyDescent="0.25">
      <c r="A545" s="11"/>
      <c r="B545" s="11"/>
      <c r="D545" s="11"/>
      <c r="E545" s="38"/>
      <c r="F545" s="38"/>
      <c r="G545" s="39"/>
      <c r="H545" s="39"/>
      <c r="I545" s="39"/>
      <c r="J545" s="39"/>
    </row>
    <row r="546" spans="1:10" ht="15.75" customHeight="1" x14ac:dyDescent="0.25">
      <c r="A546" s="11"/>
      <c r="B546" s="11"/>
      <c r="D546" s="11"/>
      <c r="E546" s="38"/>
      <c r="F546" s="38"/>
      <c r="G546" s="39"/>
      <c r="H546" s="39"/>
      <c r="I546" s="39"/>
      <c r="J546" s="39"/>
    </row>
    <row r="547" spans="1:10" ht="15.75" customHeight="1" x14ac:dyDescent="0.25">
      <c r="A547" s="11"/>
      <c r="B547" s="11"/>
      <c r="D547" s="11"/>
      <c r="E547" s="38"/>
      <c r="F547" s="38"/>
      <c r="G547" s="39"/>
      <c r="H547" s="39"/>
      <c r="I547" s="39"/>
      <c r="J547" s="39"/>
    </row>
    <row r="548" spans="1:10" ht="15.75" customHeight="1" x14ac:dyDescent="0.25">
      <c r="A548" s="11"/>
      <c r="B548" s="11"/>
      <c r="D548" s="11"/>
      <c r="E548" s="38"/>
      <c r="F548" s="38"/>
      <c r="G548" s="39"/>
      <c r="H548" s="39"/>
      <c r="I548" s="39"/>
      <c r="J548" s="39"/>
    </row>
    <row r="549" spans="1:10" ht="15.75" customHeight="1" x14ac:dyDescent="0.25">
      <c r="A549" s="11"/>
      <c r="B549" s="11"/>
      <c r="D549" s="11"/>
      <c r="E549" s="38"/>
      <c r="F549" s="38"/>
      <c r="G549" s="39"/>
      <c r="H549" s="39"/>
      <c r="I549" s="39"/>
      <c r="J549" s="39"/>
    </row>
    <row r="550" spans="1:10" ht="15.75" customHeight="1" x14ac:dyDescent="0.25">
      <c r="A550" s="11"/>
      <c r="B550" s="11"/>
      <c r="D550" s="11"/>
      <c r="E550" s="38"/>
      <c r="F550" s="38"/>
      <c r="G550" s="39"/>
      <c r="H550" s="39"/>
      <c r="I550" s="39"/>
      <c r="J550" s="39"/>
    </row>
    <row r="551" spans="1:10" ht="15.75" customHeight="1" x14ac:dyDescent="0.25">
      <c r="A551" s="11"/>
      <c r="B551" s="11"/>
      <c r="D551" s="11"/>
      <c r="E551" s="38"/>
      <c r="F551" s="38"/>
      <c r="G551" s="39"/>
      <c r="H551" s="39"/>
      <c r="I551" s="39"/>
      <c r="J551" s="39"/>
    </row>
    <row r="552" spans="1:10" ht="15.75" customHeight="1" x14ac:dyDescent="0.25">
      <c r="A552" s="11"/>
      <c r="B552" s="11"/>
      <c r="D552" s="11"/>
      <c r="E552" s="38"/>
      <c r="F552" s="38"/>
      <c r="G552" s="39"/>
      <c r="H552" s="39"/>
      <c r="I552" s="39"/>
      <c r="J552" s="39"/>
    </row>
    <row r="553" spans="1:10" ht="15.75" customHeight="1" x14ac:dyDescent="0.25">
      <c r="A553" s="11"/>
      <c r="B553" s="11"/>
      <c r="D553" s="11"/>
      <c r="E553" s="38"/>
      <c r="F553" s="38"/>
      <c r="G553" s="39"/>
      <c r="H553" s="39"/>
      <c r="I553" s="39"/>
      <c r="J553" s="39"/>
    </row>
    <row r="554" spans="1:10" ht="15.75" customHeight="1" x14ac:dyDescent="0.25">
      <c r="A554" s="11"/>
      <c r="B554" s="11"/>
      <c r="D554" s="11"/>
      <c r="E554" s="38"/>
      <c r="F554" s="38"/>
      <c r="G554" s="39"/>
      <c r="H554" s="39"/>
      <c r="I554" s="39"/>
      <c r="J554" s="39"/>
    </row>
    <row r="555" spans="1:10" ht="15.75" customHeight="1" x14ac:dyDescent="0.25">
      <c r="A555" s="11"/>
      <c r="B555" s="11"/>
      <c r="D555" s="11"/>
      <c r="E555" s="38"/>
      <c r="F555" s="38"/>
      <c r="G555" s="39"/>
      <c r="H555" s="39"/>
      <c r="I555" s="39"/>
      <c r="J555" s="39"/>
    </row>
    <row r="556" spans="1:10" ht="15.75" customHeight="1" x14ac:dyDescent="0.25">
      <c r="A556" s="11"/>
      <c r="B556" s="11"/>
      <c r="D556" s="11"/>
      <c r="E556" s="38"/>
      <c r="F556" s="38"/>
      <c r="G556" s="39"/>
      <c r="H556" s="39"/>
      <c r="I556" s="39"/>
      <c r="J556" s="39"/>
    </row>
    <row r="557" spans="1:10" ht="15.75" customHeight="1" x14ac:dyDescent="0.25">
      <c r="A557" s="11"/>
      <c r="B557" s="11"/>
      <c r="D557" s="11"/>
      <c r="E557" s="38"/>
      <c r="F557" s="38"/>
      <c r="G557" s="39"/>
      <c r="H557" s="39"/>
      <c r="I557" s="39"/>
      <c r="J557" s="39"/>
    </row>
    <row r="558" spans="1:10" ht="15.75" customHeight="1" x14ac:dyDescent="0.25">
      <c r="A558" s="11"/>
      <c r="B558" s="11"/>
      <c r="D558" s="11"/>
      <c r="E558" s="38"/>
      <c r="F558" s="38"/>
      <c r="G558" s="39"/>
      <c r="H558" s="39"/>
      <c r="I558" s="39"/>
      <c r="J558" s="39"/>
    </row>
    <row r="559" spans="1:10" ht="15.75" customHeight="1" x14ac:dyDescent="0.25">
      <c r="A559" s="11"/>
      <c r="B559" s="11"/>
      <c r="D559" s="11"/>
      <c r="E559" s="38"/>
      <c r="F559" s="38"/>
      <c r="G559" s="39"/>
      <c r="H559" s="39"/>
      <c r="I559" s="39"/>
      <c r="J559" s="39"/>
    </row>
    <row r="560" spans="1:10" ht="15.75" customHeight="1" x14ac:dyDescent="0.25">
      <c r="A560" s="11"/>
      <c r="B560" s="11"/>
      <c r="D560" s="11"/>
      <c r="E560" s="38"/>
      <c r="F560" s="38"/>
      <c r="G560" s="39"/>
      <c r="H560" s="39"/>
      <c r="I560" s="39"/>
      <c r="J560" s="39"/>
    </row>
    <row r="561" spans="1:10" ht="15.75" customHeight="1" x14ac:dyDescent="0.25">
      <c r="A561" s="11"/>
      <c r="B561" s="11"/>
      <c r="D561" s="11"/>
      <c r="E561" s="38"/>
      <c r="F561" s="38"/>
      <c r="G561" s="39"/>
      <c r="H561" s="39"/>
      <c r="I561" s="39"/>
      <c r="J561" s="39"/>
    </row>
    <row r="562" spans="1:10" ht="15.75" customHeight="1" x14ac:dyDescent="0.25">
      <c r="A562" s="11"/>
      <c r="B562" s="11"/>
      <c r="D562" s="11"/>
      <c r="E562" s="38"/>
      <c r="F562" s="38"/>
      <c r="G562" s="39"/>
      <c r="H562" s="39"/>
      <c r="I562" s="39"/>
      <c r="J562" s="39"/>
    </row>
    <row r="563" spans="1:10" ht="15.75" customHeight="1" x14ac:dyDescent="0.25">
      <c r="A563" s="11"/>
      <c r="B563" s="11"/>
      <c r="D563" s="11"/>
      <c r="E563" s="38"/>
      <c r="F563" s="38"/>
      <c r="G563" s="39"/>
      <c r="H563" s="39"/>
      <c r="I563" s="39"/>
      <c r="J563" s="39"/>
    </row>
    <row r="564" spans="1:10" ht="15.75" customHeight="1" x14ac:dyDescent="0.25">
      <c r="A564" s="11"/>
      <c r="B564" s="11"/>
      <c r="D564" s="11"/>
      <c r="E564" s="38"/>
      <c r="F564" s="38"/>
      <c r="G564" s="39"/>
      <c r="H564" s="39"/>
      <c r="I564" s="39"/>
      <c r="J564" s="39"/>
    </row>
    <row r="565" spans="1:10" ht="15.75" customHeight="1" x14ac:dyDescent="0.25">
      <c r="A565" s="11"/>
      <c r="B565" s="11"/>
      <c r="D565" s="11"/>
      <c r="E565" s="38"/>
      <c r="F565" s="38"/>
      <c r="G565" s="39"/>
      <c r="H565" s="39"/>
      <c r="I565" s="39"/>
      <c r="J565" s="39"/>
    </row>
    <row r="566" spans="1:10" ht="15.75" customHeight="1" x14ac:dyDescent="0.25">
      <c r="A566" s="11"/>
      <c r="B566" s="11"/>
      <c r="D566" s="11"/>
      <c r="E566" s="38"/>
      <c r="F566" s="38"/>
      <c r="G566" s="39"/>
      <c r="H566" s="39"/>
      <c r="I566" s="39"/>
      <c r="J566" s="39"/>
    </row>
    <row r="567" spans="1:10" ht="15.75" customHeight="1" x14ac:dyDescent="0.25">
      <c r="A567" s="11"/>
      <c r="B567" s="11"/>
      <c r="D567" s="11"/>
      <c r="E567" s="38"/>
      <c r="F567" s="38"/>
      <c r="G567" s="39"/>
      <c r="H567" s="39"/>
      <c r="I567" s="39"/>
      <c r="J567" s="39"/>
    </row>
    <row r="568" spans="1:10" ht="15.75" customHeight="1" x14ac:dyDescent="0.25">
      <c r="A568" s="11"/>
      <c r="B568" s="11"/>
      <c r="D568" s="11"/>
      <c r="E568" s="38"/>
      <c r="F568" s="38"/>
      <c r="G568" s="39"/>
      <c r="H568" s="39"/>
      <c r="I568" s="39"/>
      <c r="J568" s="39"/>
    </row>
    <row r="569" spans="1:10" ht="15.75" customHeight="1" x14ac:dyDescent="0.25">
      <c r="A569" s="11"/>
      <c r="B569" s="11"/>
      <c r="D569" s="11"/>
      <c r="E569" s="38"/>
      <c r="F569" s="38"/>
      <c r="G569" s="39"/>
      <c r="H569" s="39"/>
      <c r="I569" s="39"/>
      <c r="J569" s="39"/>
    </row>
    <row r="570" spans="1:10" ht="15.75" customHeight="1" x14ac:dyDescent="0.25">
      <c r="A570" s="11"/>
      <c r="B570" s="11"/>
      <c r="D570" s="11"/>
      <c r="E570" s="38"/>
      <c r="F570" s="38"/>
      <c r="G570" s="39"/>
      <c r="H570" s="39"/>
      <c r="I570" s="39"/>
      <c r="J570" s="39"/>
    </row>
    <row r="571" spans="1:10" ht="15.75" customHeight="1" x14ac:dyDescent="0.25">
      <c r="A571" s="11"/>
      <c r="B571" s="11"/>
      <c r="D571" s="11"/>
      <c r="E571" s="38"/>
      <c r="F571" s="38"/>
      <c r="G571" s="39"/>
      <c r="H571" s="39"/>
      <c r="I571" s="39"/>
      <c r="J571" s="39"/>
    </row>
    <row r="572" spans="1:10" ht="15.75" customHeight="1" x14ac:dyDescent="0.25">
      <c r="A572" s="11"/>
      <c r="B572" s="11"/>
      <c r="D572" s="11"/>
      <c r="E572" s="38"/>
      <c r="F572" s="38"/>
      <c r="G572" s="39"/>
      <c r="H572" s="39"/>
      <c r="I572" s="39"/>
      <c r="J572" s="39"/>
    </row>
    <row r="573" spans="1:10" ht="15.75" customHeight="1" x14ac:dyDescent="0.25">
      <c r="A573" s="11"/>
      <c r="B573" s="11"/>
      <c r="D573" s="11"/>
      <c r="E573" s="38"/>
      <c r="F573" s="38"/>
      <c r="G573" s="39"/>
      <c r="H573" s="39"/>
      <c r="I573" s="39"/>
      <c r="J573" s="39"/>
    </row>
    <row r="574" spans="1:10" ht="15.75" customHeight="1" x14ac:dyDescent="0.25">
      <c r="A574" s="11"/>
      <c r="B574" s="11"/>
      <c r="D574" s="11"/>
      <c r="E574" s="38"/>
      <c r="F574" s="38"/>
      <c r="G574" s="39"/>
      <c r="H574" s="39"/>
      <c r="I574" s="39"/>
      <c r="J574" s="39"/>
    </row>
    <row r="575" spans="1:10" ht="15.75" customHeight="1" x14ac:dyDescent="0.25">
      <c r="A575" s="11"/>
      <c r="B575" s="11"/>
      <c r="D575" s="11"/>
      <c r="E575" s="38"/>
      <c r="F575" s="38"/>
      <c r="G575" s="39"/>
      <c r="H575" s="39"/>
      <c r="I575" s="39"/>
      <c r="J575" s="39"/>
    </row>
    <row r="576" spans="1:10" ht="15.75" customHeight="1" x14ac:dyDescent="0.25">
      <c r="A576" s="11"/>
      <c r="B576" s="11"/>
      <c r="D576" s="11"/>
      <c r="E576" s="38"/>
      <c r="F576" s="38"/>
      <c r="G576" s="39"/>
      <c r="H576" s="39"/>
      <c r="I576" s="39"/>
      <c r="J576" s="39"/>
    </row>
    <row r="577" spans="1:10" ht="15.75" customHeight="1" x14ac:dyDescent="0.25">
      <c r="A577" s="11"/>
      <c r="B577" s="11"/>
      <c r="D577" s="11"/>
      <c r="E577" s="38"/>
      <c r="F577" s="38"/>
      <c r="G577" s="39"/>
      <c r="H577" s="39"/>
      <c r="I577" s="39"/>
      <c r="J577" s="39"/>
    </row>
    <row r="578" spans="1:10" ht="15.75" customHeight="1" x14ac:dyDescent="0.25">
      <c r="A578" s="11"/>
      <c r="B578" s="11"/>
      <c r="D578" s="11"/>
      <c r="E578" s="38"/>
      <c r="F578" s="38"/>
      <c r="G578" s="39"/>
      <c r="H578" s="39"/>
      <c r="I578" s="39"/>
      <c r="J578" s="39"/>
    </row>
    <row r="579" spans="1:10" ht="15.75" customHeight="1" x14ac:dyDescent="0.25">
      <c r="A579" s="11"/>
      <c r="B579" s="11"/>
      <c r="D579" s="11"/>
      <c r="E579" s="38"/>
      <c r="F579" s="38"/>
      <c r="G579" s="39"/>
      <c r="H579" s="39"/>
      <c r="I579" s="39"/>
      <c r="J579" s="39"/>
    </row>
    <row r="580" spans="1:10" ht="15.75" customHeight="1" x14ac:dyDescent="0.25">
      <c r="A580" s="11"/>
      <c r="B580" s="11"/>
      <c r="D580" s="11"/>
      <c r="E580" s="38"/>
      <c r="F580" s="38"/>
      <c r="G580" s="39"/>
      <c r="H580" s="39"/>
      <c r="I580" s="39"/>
      <c r="J580" s="39"/>
    </row>
    <row r="581" spans="1:10" ht="15.75" customHeight="1" x14ac:dyDescent="0.25">
      <c r="A581" s="11"/>
      <c r="B581" s="11"/>
      <c r="D581" s="11"/>
      <c r="E581" s="38"/>
      <c r="F581" s="38"/>
      <c r="G581" s="39"/>
      <c r="H581" s="39"/>
      <c r="I581" s="39"/>
      <c r="J581" s="39"/>
    </row>
    <row r="582" spans="1:10" ht="15.75" customHeight="1" x14ac:dyDescent="0.25">
      <c r="A582" s="11"/>
      <c r="B582" s="11"/>
      <c r="D582" s="11"/>
      <c r="E582" s="38"/>
      <c r="F582" s="38"/>
      <c r="G582" s="39"/>
      <c r="H582" s="39"/>
      <c r="I582" s="39"/>
      <c r="J582" s="39"/>
    </row>
    <row r="583" spans="1:10" ht="15.75" customHeight="1" x14ac:dyDescent="0.25">
      <c r="A583" s="11"/>
      <c r="B583" s="11"/>
      <c r="D583" s="11"/>
      <c r="E583" s="38"/>
      <c r="F583" s="38"/>
      <c r="G583" s="39"/>
      <c r="H583" s="39"/>
      <c r="I583" s="39"/>
      <c r="J583" s="39"/>
    </row>
    <row r="584" spans="1:10" ht="15.75" customHeight="1" x14ac:dyDescent="0.25">
      <c r="A584" s="11"/>
      <c r="B584" s="11"/>
      <c r="D584" s="11"/>
      <c r="E584" s="38"/>
      <c r="F584" s="38"/>
      <c r="G584" s="39"/>
      <c r="H584" s="39"/>
      <c r="I584" s="39"/>
      <c r="J584" s="39"/>
    </row>
    <row r="585" spans="1:10" ht="15.75" customHeight="1" x14ac:dyDescent="0.25">
      <c r="A585" s="11"/>
      <c r="B585" s="11"/>
      <c r="D585" s="11"/>
      <c r="E585" s="38"/>
      <c r="F585" s="38"/>
      <c r="G585" s="39"/>
      <c r="H585" s="39"/>
      <c r="I585" s="39"/>
      <c r="J585" s="39"/>
    </row>
    <row r="586" spans="1:10" ht="15.75" customHeight="1" x14ac:dyDescent="0.25">
      <c r="A586" s="11"/>
      <c r="B586" s="11"/>
      <c r="D586" s="11"/>
      <c r="E586" s="38"/>
      <c r="F586" s="38"/>
      <c r="G586" s="39"/>
      <c r="H586" s="39"/>
      <c r="I586" s="39"/>
      <c r="J586" s="39"/>
    </row>
    <row r="587" spans="1:10" ht="15.75" customHeight="1" x14ac:dyDescent="0.25">
      <c r="A587" s="11"/>
      <c r="B587" s="11"/>
      <c r="D587" s="11"/>
      <c r="E587" s="38"/>
      <c r="F587" s="38"/>
      <c r="G587" s="39"/>
      <c r="H587" s="39"/>
      <c r="I587" s="39"/>
      <c r="J587" s="39"/>
    </row>
    <row r="588" spans="1:10" ht="15.75" customHeight="1" x14ac:dyDescent="0.25">
      <c r="A588" s="11"/>
      <c r="B588" s="11"/>
      <c r="D588" s="11"/>
      <c r="E588" s="38"/>
      <c r="F588" s="38"/>
      <c r="G588" s="39"/>
      <c r="H588" s="39"/>
      <c r="I588" s="39"/>
      <c r="J588" s="39"/>
    </row>
    <row r="589" spans="1:10" ht="15.75" customHeight="1" x14ac:dyDescent="0.25">
      <c r="A589" s="11"/>
      <c r="B589" s="11"/>
      <c r="D589" s="11"/>
      <c r="E589" s="38"/>
      <c r="F589" s="38"/>
      <c r="G589" s="39"/>
      <c r="H589" s="39"/>
      <c r="I589" s="39"/>
      <c r="J589" s="39"/>
    </row>
    <row r="590" spans="1:10" ht="15.75" customHeight="1" x14ac:dyDescent="0.25">
      <c r="A590" s="11"/>
      <c r="B590" s="11"/>
      <c r="D590" s="11"/>
      <c r="E590" s="38"/>
      <c r="F590" s="38"/>
      <c r="G590" s="39"/>
      <c r="H590" s="39"/>
      <c r="I590" s="39"/>
      <c r="J590" s="39"/>
    </row>
    <row r="591" spans="1:10" ht="15.75" customHeight="1" x14ac:dyDescent="0.25">
      <c r="A591" s="11"/>
      <c r="B591" s="11"/>
      <c r="D591" s="11"/>
      <c r="E591" s="38"/>
      <c r="F591" s="38"/>
      <c r="G591" s="39"/>
      <c r="H591" s="39"/>
      <c r="I591" s="39"/>
      <c r="J591" s="39"/>
    </row>
    <row r="592" spans="1:10" ht="15.75" customHeight="1" x14ac:dyDescent="0.25">
      <c r="A592" s="11"/>
      <c r="B592" s="11"/>
      <c r="D592" s="11"/>
      <c r="E592" s="38"/>
      <c r="F592" s="38"/>
      <c r="G592" s="39"/>
      <c r="H592" s="39"/>
      <c r="I592" s="39"/>
      <c r="J592" s="39"/>
    </row>
    <row r="593" spans="1:10" ht="15.75" customHeight="1" x14ac:dyDescent="0.25">
      <c r="A593" s="11"/>
      <c r="B593" s="11"/>
      <c r="D593" s="11"/>
      <c r="E593" s="38"/>
      <c r="F593" s="38"/>
      <c r="G593" s="39"/>
      <c r="H593" s="39"/>
      <c r="I593" s="39"/>
      <c r="J593" s="39"/>
    </row>
    <row r="594" spans="1:10" ht="15.75" customHeight="1" x14ac:dyDescent="0.25">
      <c r="A594" s="11"/>
      <c r="B594" s="11"/>
      <c r="D594" s="11"/>
      <c r="E594" s="38"/>
      <c r="F594" s="38"/>
      <c r="G594" s="39"/>
      <c r="H594" s="39"/>
      <c r="I594" s="39"/>
      <c r="J594" s="39"/>
    </row>
    <row r="595" spans="1:10" ht="15.75" customHeight="1" x14ac:dyDescent="0.25">
      <c r="A595" s="11"/>
      <c r="B595" s="11"/>
      <c r="D595" s="11"/>
      <c r="E595" s="38"/>
      <c r="F595" s="38"/>
      <c r="G595" s="39"/>
      <c r="H595" s="39"/>
      <c r="I595" s="39"/>
      <c r="J595" s="39"/>
    </row>
    <row r="596" spans="1:10" ht="15.75" customHeight="1" x14ac:dyDescent="0.25">
      <c r="A596" s="11"/>
      <c r="B596" s="11"/>
      <c r="D596" s="11"/>
      <c r="E596" s="38"/>
      <c r="F596" s="38"/>
      <c r="G596" s="39"/>
      <c r="H596" s="39"/>
      <c r="I596" s="39"/>
      <c r="J596" s="39"/>
    </row>
    <row r="597" spans="1:10" ht="15.75" customHeight="1" x14ac:dyDescent="0.25">
      <c r="A597" s="11"/>
      <c r="B597" s="11"/>
      <c r="D597" s="11"/>
      <c r="E597" s="38"/>
      <c r="F597" s="38"/>
      <c r="G597" s="39"/>
      <c r="H597" s="39"/>
      <c r="I597" s="39"/>
      <c r="J597" s="39"/>
    </row>
    <row r="598" spans="1:10" ht="15.75" customHeight="1" x14ac:dyDescent="0.25">
      <c r="A598" s="11"/>
      <c r="B598" s="11"/>
      <c r="D598" s="11"/>
      <c r="E598" s="38"/>
      <c r="F598" s="38"/>
      <c r="G598" s="39"/>
      <c r="H598" s="39"/>
      <c r="I598" s="39"/>
      <c r="J598" s="39"/>
    </row>
    <row r="599" spans="1:10" ht="15.75" customHeight="1" x14ac:dyDescent="0.25">
      <c r="A599" s="11"/>
      <c r="B599" s="11"/>
      <c r="D599" s="11"/>
      <c r="E599" s="38"/>
      <c r="F599" s="38"/>
      <c r="G599" s="39"/>
      <c r="H599" s="39"/>
      <c r="I599" s="39"/>
      <c r="J599" s="39"/>
    </row>
    <row r="600" spans="1:10" ht="15.75" customHeight="1" x14ac:dyDescent="0.25">
      <c r="A600" s="11"/>
      <c r="B600" s="11"/>
      <c r="D600" s="11"/>
      <c r="E600" s="38"/>
      <c r="F600" s="38"/>
      <c r="G600" s="39"/>
      <c r="H600" s="39"/>
      <c r="I600" s="39"/>
      <c r="J600" s="39"/>
    </row>
    <row r="601" spans="1:10" ht="15.75" customHeight="1" x14ac:dyDescent="0.25">
      <c r="A601" s="11"/>
      <c r="B601" s="11"/>
      <c r="D601" s="11"/>
      <c r="E601" s="38"/>
      <c r="F601" s="38"/>
      <c r="G601" s="39"/>
      <c r="H601" s="39"/>
      <c r="I601" s="39"/>
      <c r="J601" s="39"/>
    </row>
    <row r="602" spans="1:10" ht="15.75" customHeight="1" x14ac:dyDescent="0.25">
      <c r="A602" s="11"/>
      <c r="B602" s="11"/>
      <c r="D602" s="11"/>
      <c r="E602" s="38"/>
      <c r="F602" s="38"/>
      <c r="G602" s="39"/>
      <c r="H602" s="39"/>
      <c r="I602" s="39"/>
      <c r="J602" s="39"/>
    </row>
    <row r="603" spans="1:10" ht="15.75" customHeight="1" x14ac:dyDescent="0.25">
      <c r="A603" s="11"/>
      <c r="B603" s="11"/>
      <c r="D603" s="11"/>
      <c r="E603" s="38"/>
      <c r="F603" s="38"/>
      <c r="G603" s="39"/>
      <c r="H603" s="39"/>
      <c r="I603" s="39"/>
      <c r="J603" s="39"/>
    </row>
    <row r="604" spans="1:10" ht="15.75" customHeight="1" x14ac:dyDescent="0.25">
      <c r="A604" s="11"/>
      <c r="B604" s="11"/>
      <c r="D604" s="11"/>
      <c r="E604" s="38"/>
      <c r="F604" s="38"/>
      <c r="G604" s="39"/>
      <c r="H604" s="39"/>
      <c r="I604" s="39"/>
      <c r="J604" s="39"/>
    </row>
    <row r="605" spans="1:10" ht="15.75" customHeight="1" x14ac:dyDescent="0.25">
      <c r="A605" s="11"/>
      <c r="B605" s="11"/>
      <c r="D605" s="11"/>
      <c r="E605" s="38"/>
      <c r="F605" s="38"/>
      <c r="G605" s="39"/>
      <c r="H605" s="39"/>
      <c r="I605" s="39"/>
      <c r="J605" s="39"/>
    </row>
    <row r="606" spans="1:10" ht="15.75" customHeight="1" x14ac:dyDescent="0.25">
      <c r="A606" s="11"/>
      <c r="B606" s="11"/>
      <c r="D606" s="11"/>
      <c r="E606" s="38"/>
      <c r="F606" s="38"/>
      <c r="G606" s="39"/>
      <c r="H606" s="39"/>
      <c r="I606" s="39"/>
      <c r="J606" s="39"/>
    </row>
    <row r="607" spans="1:10" ht="15.75" customHeight="1" x14ac:dyDescent="0.25">
      <c r="A607" s="11"/>
      <c r="B607" s="11"/>
      <c r="D607" s="11"/>
      <c r="E607" s="38"/>
      <c r="F607" s="38"/>
      <c r="G607" s="39"/>
      <c r="H607" s="39"/>
      <c r="I607" s="39"/>
      <c r="J607" s="39"/>
    </row>
    <row r="608" spans="1:10" ht="15.75" customHeight="1" x14ac:dyDescent="0.25">
      <c r="A608" s="11"/>
      <c r="B608" s="11"/>
      <c r="D608" s="11"/>
      <c r="E608" s="38"/>
      <c r="F608" s="38"/>
      <c r="G608" s="39"/>
      <c r="H608" s="39"/>
      <c r="I608" s="39"/>
      <c r="J608" s="39"/>
    </row>
    <row r="609" spans="1:10" ht="15.75" customHeight="1" x14ac:dyDescent="0.25">
      <c r="A609" s="11"/>
      <c r="B609" s="11"/>
      <c r="D609" s="11"/>
      <c r="E609" s="38"/>
      <c r="F609" s="38"/>
      <c r="G609" s="39"/>
      <c r="H609" s="39"/>
      <c r="I609" s="39"/>
      <c r="J609" s="39"/>
    </row>
    <row r="610" spans="1:10" ht="15.75" customHeight="1" x14ac:dyDescent="0.25">
      <c r="A610" s="11"/>
      <c r="B610" s="11"/>
      <c r="D610" s="11"/>
      <c r="E610" s="38"/>
      <c r="F610" s="38"/>
      <c r="G610" s="39"/>
      <c r="H610" s="39"/>
      <c r="I610" s="39"/>
      <c r="J610" s="39"/>
    </row>
    <row r="611" spans="1:10" ht="15.75" customHeight="1" x14ac:dyDescent="0.25">
      <c r="A611" s="11"/>
      <c r="B611" s="11"/>
      <c r="D611" s="11"/>
      <c r="E611" s="38"/>
      <c r="F611" s="38"/>
      <c r="G611" s="39"/>
      <c r="H611" s="39"/>
      <c r="I611" s="39"/>
      <c r="J611" s="39"/>
    </row>
    <row r="612" spans="1:10" ht="15.75" customHeight="1" x14ac:dyDescent="0.25">
      <c r="A612" s="11"/>
      <c r="B612" s="11"/>
      <c r="D612" s="11"/>
      <c r="E612" s="38"/>
      <c r="F612" s="38"/>
      <c r="G612" s="39"/>
      <c r="H612" s="39"/>
      <c r="I612" s="39"/>
      <c r="J612" s="39"/>
    </row>
    <row r="613" spans="1:10" ht="15.75" customHeight="1" x14ac:dyDescent="0.25">
      <c r="A613" s="11"/>
      <c r="B613" s="11"/>
      <c r="D613" s="11"/>
      <c r="E613" s="38"/>
      <c r="F613" s="38"/>
      <c r="G613" s="39"/>
      <c r="H613" s="39"/>
      <c r="I613" s="39"/>
      <c r="J613" s="39"/>
    </row>
    <row r="614" spans="1:10" ht="15.75" customHeight="1" x14ac:dyDescent="0.25">
      <c r="A614" s="11"/>
      <c r="B614" s="11"/>
      <c r="D614" s="11"/>
      <c r="E614" s="38"/>
      <c r="F614" s="38"/>
      <c r="G614" s="39"/>
      <c r="H614" s="39"/>
      <c r="I614" s="39"/>
      <c r="J614" s="39"/>
    </row>
    <row r="615" spans="1:10" ht="15.75" customHeight="1" x14ac:dyDescent="0.25">
      <c r="A615" s="11"/>
      <c r="B615" s="11"/>
      <c r="D615" s="11"/>
      <c r="E615" s="38"/>
      <c r="F615" s="38"/>
      <c r="G615" s="39"/>
      <c r="H615" s="39"/>
      <c r="I615" s="39"/>
      <c r="J615" s="39"/>
    </row>
    <row r="616" spans="1:10" ht="15.75" customHeight="1" x14ac:dyDescent="0.25">
      <c r="A616" s="11"/>
      <c r="B616" s="11"/>
      <c r="D616" s="11"/>
      <c r="E616" s="38"/>
      <c r="F616" s="38"/>
      <c r="G616" s="39"/>
      <c r="H616" s="39"/>
      <c r="I616" s="39"/>
      <c r="J616" s="39"/>
    </row>
    <row r="617" spans="1:10" ht="15.75" customHeight="1" x14ac:dyDescent="0.25">
      <c r="A617" s="11"/>
      <c r="B617" s="11"/>
      <c r="D617" s="11"/>
      <c r="E617" s="38"/>
      <c r="F617" s="38"/>
      <c r="G617" s="39"/>
      <c r="H617" s="39"/>
      <c r="I617" s="39"/>
      <c r="J617" s="39"/>
    </row>
    <row r="618" spans="1:10" ht="15.75" customHeight="1" x14ac:dyDescent="0.25">
      <c r="A618" s="11"/>
      <c r="B618" s="11"/>
      <c r="D618" s="11"/>
      <c r="E618" s="38"/>
      <c r="F618" s="38"/>
      <c r="G618" s="39"/>
      <c r="H618" s="39"/>
      <c r="I618" s="39"/>
      <c r="J618" s="39"/>
    </row>
    <row r="619" spans="1:10" ht="15.75" customHeight="1" x14ac:dyDescent="0.25">
      <c r="A619" s="11"/>
      <c r="B619" s="11"/>
      <c r="D619" s="11"/>
      <c r="E619" s="38"/>
      <c r="F619" s="38"/>
      <c r="G619" s="39"/>
      <c r="H619" s="39"/>
      <c r="I619" s="39"/>
      <c r="J619" s="39"/>
    </row>
    <row r="620" spans="1:10" ht="15.75" customHeight="1" x14ac:dyDescent="0.25">
      <c r="A620" s="11"/>
      <c r="B620" s="11"/>
      <c r="D620" s="11"/>
      <c r="E620" s="38"/>
      <c r="F620" s="38"/>
      <c r="G620" s="39"/>
      <c r="H620" s="39"/>
      <c r="I620" s="39"/>
      <c r="J620" s="39"/>
    </row>
    <row r="621" spans="1:10" ht="15.75" customHeight="1" x14ac:dyDescent="0.25">
      <c r="A621" s="11"/>
      <c r="B621" s="11"/>
      <c r="D621" s="11"/>
      <c r="E621" s="38"/>
      <c r="F621" s="38"/>
      <c r="G621" s="39"/>
      <c r="H621" s="39"/>
      <c r="I621" s="39"/>
      <c r="J621" s="39"/>
    </row>
    <row r="622" spans="1:10" ht="15.75" customHeight="1" x14ac:dyDescent="0.25">
      <c r="A622" s="11"/>
      <c r="B622" s="11"/>
      <c r="D622" s="11"/>
      <c r="E622" s="38"/>
      <c r="F622" s="38"/>
      <c r="G622" s="39"/>
      <c r="H622" s="39"/>
      <c r="I622" s="39"/>
      <c r="J622" s="39"/>
    </row>
    <row r="623" spans="1:10" ht="15.75" customHeight="1" x14ac:dyDescent="0.25">
      <c r="A623" s="11"/>
      <c r="B623" s="11"/>
      <c r="D623" s="11"/>
      <c r="E623" s="38"/>
      <c r="F623" s="38"/>
      <c r="G623" s="39"/>
      <c r="H623" s="39"/>
      <c r="I623" s="39"/>
      <c r="J623" s="39"/>
    </row>
    <row r="624" spans="1:10" ht="15.75" customHeight="1" x14ac:dyDescent="0.25">
      <c r="A624" s="11"/>
      <c r="B624" s="11"/>
      <c r="D624" s="11"/>
      <c r="E624" s="38"/>
      <c r="F624" s="38"/>
      <c r="G624" s="39"/>
      <c r="H624" s="39"/>
      <c r="I624" s="39"/>
      <c r="J624" s="39"/>
    </row>
    <row r="625" spans="1:10" ht="15.75" customHeight="1" x14ac:dyDescent="0.25">
      <c r="A625" s="11"/>
      <c r="B625" s="11"/>
      <c r="D625" s="11"/>
      <c r="E625" s="38"/>
      <c r="F625" s="38"/>
      <c r="G625" s="39"/>
      <c r="H625" s="39"/>
      <c r="I625" s="39"/>
      <c r="J625" s="39"/>
    </row>
    <row r="626" spans="1:10" ht="15.75" customHeight="1" x14ac:dyDescent="0.25">
      <c r="A626" s="11"/>
      <c r="B626" s="11"/>
      <c r="D626" s="11"/>
      <c r="E626" s="38"/>
      <c r="F626" s="38"/>
      <c r="G626" s="39"/>
      <c r="H626" s="39"/>
      <c r="I626" s="39"/>
      <c r="J626" s="39"/>
    </row>
    <row r="627" spans="1:10" ht="15.75" customHeight="1" x14ac:dyDescent="0.25">
      <c r="A627" s="11"/>
      <c r="B627" s="11"/>
      <c r="D627" s="11"/>
      <c r="E627" s="38"/>
      <c r="F627" s="38"/>
      <c r="G627" s="39"/>
      <c r="H627" s="39"/>
      <c r="I627" s="39"/>
      <c r="J627" s="39"/>
    </row>
    <row r="628" spans="1:10" ht="15.75" customHeight="1" x14ac:dyDescent="0.25">
      <c r="A628" s="11"/>
      <c r="B628" s="11"/>
      <c r="D628" s="11"/>
      <c r="E628" s="38"/>
      <c r="F628" s="38"/>
      <c r="G628" s="39"/>
      <c r="H628" s="39"/>
      <c r="I628" s="39"/>
      <c r="J628" s="39"/>
    </row>
    <row r="629" spans="1:10" ht="15.75" customHeight="1" x14ac:dyDescent="0.25">
      <c r="A629" s="11"/>
      <c r="B629" s="11"/>
      <c r="D629" s="11"/>
      <c r="E629" s="38"/>
      <c r="F629" s="38"/>
      <c r="G629" s="39"/>
      <c r="H629" s="39"/>
      <c r="I629" s="39"/>
      <c r="J629" s="39"/>
    </row>
    <row r="630" spans="1:10" ht="15.75" customHeight="1" x14ac:dyDescent="0.25">
      <c r="A630" s="11"/>
      <c r="B630" s="11"/>
      <c r="D630" s="11"/>
      <c r="E630" s="38"/>
      <c r="F630" s="38"/>
      <c r="G630" s="39"/>
      <c r="H630" s="39"/>
      <c r="I630" s="39"/>
      <c r="J630" s="39"/>
    </row>
    <row r="631" spans="1:10" ht="15.75" customHeight="1" x14ac:dyDescent="0.25">
      <c r="A631" s="11"/>
      <c r="B631" s="11"/>
      <c r="D631" s="11"/>
      <c r="E631" s="38"/>
      <c r="F631" s="38"/>
      <c r="G631" s="39"/>
      <c r="H631" s="39"/>
      <c r="I631" s="39"/>
      <c r="J631" s="39"/>
    </row>
    <row r="632" spans="1:10" ht="15.75" customHeight="1" x14ac:dyDescent="0.25">
      <c r="A632" s="11"/>
      <c r="B632" s="11"/>
      <c r="D632" s="11"/>
      <c r="E632" s="38"/>
      <c r="F632" s="38"/>
      <c r="G632" s="39"/>
      <c r="H632" s="39"/>
      <c r="I632" s="39"/>
      <c r="J632" s="39"/>
    </row>
    <row r="633" spans="1:10" ht="15.75" customHeight="1" x14ac:dyDescent="0.25">
      <c r="A633" s="11"/>
      <c r="B633" s="11"/>
      <c r="D633" s="11"/>
      <c r="E633" s="38"/>
      <c r="F633" s="38"/>
      <c r="G633" s="39"/>
      <c r="H633" s="39"/>
      <c r="I633" s="39"/>
      <c r="J633" s="39"/>
    </row>
    <row r="634" spans="1:10" ht="15.75" customHeight="1" x14ac:dyDescent="0.25">
      <c r="A634" s="11"/>
      <c r="B634" s="11"/>
      <c r="D634" s="11"/>
      <c r="E634" s="38"/>
      <c r="F634" s="38"/>
      <c r="G634" s="39"/>
      <c r="H634" s="39"/>
      <c r="I634" s="39"/>
      <c r="J634" s="39"/>
    </row>
    <row r="635" spans="1:10" ht="15.75" customHeight="1" x14ac:dyDescent="0.25">
      <c r="A635" s="11"/>
      <c r="B635" s="11"/>
      <c r="D635" s="11"/>
      <c r="E635" s="38"/>
      <c r="F635" s="38"/>
      <c r="G635" s="39"/>
      <c r="H635" s="39"/>
      <c r="I635" s="39"/>
      <c r="J635" s="39"/>
    </row>
    <row r="636" spans="1:10" ht="15.75" customHeight="1" x14ac:dyDescent="0.25">
      <c r="A636" s="11"/>
      <c r="B636" s="11"/>
      <c r="D636" s="11"/>
      <c r="E636" s="38"/>
      <c r="F636" s="38"/>
      <c r="G636" s="39"/>
      <c r="H636" s="39"/>
      <c r="I636" s="39"/>
      <c r="J636" s="39"/>
    </row>
    <row r="637" spans="1:10" ht="15.75" customHeight="1" x14ac:dyDescent="0.25">
      <c r="A637" s="11"/>
      <c r="B637" s="11"/>
      <c r="D637" s="11"/>
      <c r="E637" s="38"/>
      <c r="F637" s="38"/>
      <c r="G637" s="39"/>
      <c r="H637" s="39"/>
      <c r="I637" s="39"/>
      <c r="J637" s="39"/>
    </row>
    <row r="638" spans="1:10" ht="15.75" customHeight="1" x14ac:dyDescent="0.25">
      <c r="A638" s="11"/>
      <c r="B638" s="11"/>
      <c r="D638" s="11"/>
      <c r="E638" s="38"/>
      <c r="F638" s="38"/>
      <c r="G638" s="39"/>
      <c r="H638" s="39"/>
      <c r="I638" s="39"/>
      <c r="J638" s="39"/>
    </row>
    <row r="639" spans="1:10" ht="15.75" customHeight="1" x14ac:dyDescent="0.25">
      <c r="A639" s="11"/>
      <c r="B639" s="11"/>
      <c r="D639" s="11"/>
      <c r="E639" s="38"/>
      <c r="F639" s="38"/>
      <c r="G639" s="39"/>
      <c r="H639" s="39"/>
      <c r="I639" s="39"/>
      <c r="J639" s="39"/>
    </row>
    <row r="640" spans="1:10" ht="15.75" customHeight="1" x14ac:dyDescent="0.25">
      <c r="A640" s="11"/>
      <c r="B640" s="11"/>
      <c r="D640" s="11"/>
      <c r="E640" s="38"/>
      <c r="F640" s="38"/>
      <c r="G640" s="39"/>
      <c r="H640" s="39"/>
      <c r="I640" s="39"/>
      <c r="J640" s="39"/>
    </row>
    <row r="641" spans="1:10" ht="15.75" customHeight="1" x14ac:dyDescent="0.25">
      <c r="A641" s="11"/>
      <c r="B641" s="11"/>
      <c r="D641" s="11"/>
      <c r="E641" s="38"/>
      <c r="F641" s="38"/>
      <c r="G641" s="39"/>
      <c r="H641" s="39"/>
      <c r="I641" s="39"/>
      <c r="J641" s="39"/>
    </row>
    <row r="642" spans="1:10" ht="15.75" customHeight="1" x14ac:dyDescent="0.25">
      <c r="A642" s="11"/>
      <c r="B642" s="11"/>
      <c r="D642" s="11"/>
      <c r="E642" s="38"/>
      <c r="F642" s="38"/>
      <c r="G642" s="39"/>
      <c r="H642" s="39"/>
      <c r="I642" s="39"/>
      <c r="J642" s="39"/>
    </row>
    <row r="643" spans="1:10" ht="15.75" customHeight="1" x14ac:dyDescent="0.25">
      <c r="A643" s="11"/>
      <c r="B643" s="11"/>
      <c r="D643" s="11"/>
      <c r="E643" s="38"/>
      <c r="F643" s="38"/>
      <c r="G643" s="39"/>
      <c r="H643" s="39"/>
      <c r="I643" s="39"/>
      <c r="J643" s="39"/>
    </row>
    <row r="644" spans="1:10" ht="15.75" customHeight="1" x14ac:dyDescent="0.25">
      <c r="A644" s="11"/>
      <c r="B644" s="11"/>
      <c r="D644" s="11"/>
      <c r="E644" s="38"/>
      <c r="F644" s="38"/>
      <c r="G644" s="39"/>
      <c r="H644" s="39"/>
      <c r="I644" s="39"/>
      <c r="J644" s="39"/>
    </row>
    <row r="645" spans="1:10" ht="15.75" customHeight="1" x14ac:dyDescent="0.25">
      <c r="A645" s="11"/>
      <c r="B645" s="11"/>
      <c r="D645" s="11"/>
      <c r="E645" s="38"/>
      <c r="F645" s="38"/>
      <c r="G645" s="39"/>
      <c r="H645" s="39"/>
      <c r="I645" s="39"/>
      <c r="J645" s="39"/>
    </row>
    <row r="646" spans="1:10" ht="15.75" customHeight="1" x14ac:dyDescent="0.25">
      <c r="A646" s="11"/>
      <c r="B646" s="11"/>
      <c r="D646" s="11"/>
      <c r="E646" s="38"/>
      <c r="F646" s="38"/>
      <c r="G646" s="39"/>
      <c r="H646" s="39"/>
      <c r="I646" s="39"/>
      <c r="J646" s="39"/>
    </row>
    <row r="647" spans="1:10" ht="15.75" customHeight="1" x14ac:dyDescent="0.25">
      <c r="A647" s="11"/>
      <c r="B647" s="11"/>
      <c r="D647" s="11"/>
      <c r="E647" s="38"/>
      <c r="F647" s="38"/>
      <c r="G647" s="39"/>
      <c r="H647" s="39"/>
      <c r="I647" s="39"/>
      <c r="J647" s="39"/>
    </row>
    <row r="648" spans="1:10" ht="15.75" customHeight="1" x14ac:dyDescent="0.25">
      <c r="A648" s="11"/>
      <c r="B648" s="11"/>
      <c r="D648" s="11"/>
      <c r="E648" s="38"/>
      <c r="F648" s="38"/>
      <c r="G648" s="39"/>
      <c r="H648" s="39"/>
      <c r="I648" s="39"/>
      <c r="J648" s="39"/>
    </row>
    <row r="649" spans="1:10" ht="15.75" customHeight="1" x14ac:dyDescent="0.25">
      <c r="A649" s="11"/>
      <c r="B649" s="11"/>
      <c r="D649" s="11"/>
      <c r="E649" s="38"/>
      <c r="F649" s="38"/>
      <c r="G649" s="39"/>
      <c r="H649" s="39"/>
      <c r="I649" s="39"/>
      <c r="J649" s="39"/>
    </row>
    <row r="650" spans="1:10" ht="15.75" customHeight="1" x14ac:dyDescent="0.25">
      <c r="A650" s="11"/>
      <c r="B650" s="11"/>
      <c r="D650" s="11"/>
      <c r="E650" s="38"/>
      <c r="F650" s="38"/>
      <c r="G650" s="39"/>
      <c r="H650" s="39"/>
      <c r="I650" s="39"/>
      <c r="J650" s="39"/>
    </row>
    <row r="651" spans="1:10" ht="15.75" customHeight="1" x14ac:dyDescent="0.25">
      <c r="A651" s="11"/>
      <c r="B651" s="11"/>
      <c r="D651" s="11"/>
      <c r="E651" s="38"/>
      <c r="F651" s="38"/>
      <c r="G651" s="39"/>
      <c r="H651" s="39"/>
      <c r="I651" s="39"/>
      <c r="J651" s="39"/>
    </row>
    <row r="652" spans="1:10" ht="15.75" customHeight="1" x14ac:dyDescent="0.25">
      <c r="A652" s="11"/>
      <c r="B652" s="11"/>
      <c r="D652" s="11"/>
      <c r="E652" s="38"/>
      <c r="F652" s="38"/>
      <c r="G652" s="39"/>
      <c r="H652" s="39"/>
      <c r="I652" s="39"/>
      <c r="J652" s="39"/>
    </row>
    <row r="653" spans="1:10" ht="15.75" customHeight="1" x14ac:dyDescent="0.25">
      <c r="A653" s="11"/>
      <c r="B653" s="11"/>
      <c r="D653" s="11"/>
      <c r="E653" s="38"/>
      <c r="F653" s="38"/>
      <c r="G653" s="39"/>
      <c r="H653" s="39"/>
      <c r="I653" s="39"/>
      <c r="J653" s="39"/>
    </row>
    <row r="654" spans="1:10" ht="15.75" customHeight="1" x14ac:dyDescent="0.25">
      <c r="A654" s="11"/>
      <c r="B654" s="11"/>
      <c r="D654" s="11"/>
      <c r="E654" s="38"/>
      <c r="F654" s="38"/>
      <c r="G654" s="39"/>
      <c r="H654" s="39"/>
      <c r="I654" s="39"/>
      <c r="J654" s="39"/>
    </row>
    <row r="655" spans="1:10" ht="15.75" customHeight="1" x14ac:dyDescent="0.25">
      <c r="A655" s="11"/>
      <c r="B655" s="11"/>
      <c r="D655" s="11"/>
      <c r="E655" s="38"/>
      <c r="F655" s="38"/>
      <c r="G655" s="39"/>
      <c r="H655" s="39"/>
      <c r="I655" s="39"/>
      <c r="J655" s="39"/>
    </row>
    <row r="656" spans="1:10" ht="15.75" customHeight="1" x14ac:dyDescent="0.25">
      <c r="A656" s="11"/>
      <c r="B656" s="11"/>
      <c r="D656" s="11"/>
      <c r="E656" s="38"/>
      <c r="F656" s="38"/>
      <c r="G656" s="39"/>
      <c r="H656" s="39"/>
      <c r="I656" s="39"/>
      <c r="J656" s="39"/>
    </row>
    <row r="657" spans="1:10" ht="15.75" customHeight="1" x14ac:dyDescent="0.25">
      <c r="A657" s="11"/>
      <c r="B657" s="11"/>
      <c r="D657" s="11"/>
      <c r="E657" s="38"/>
      <c r="F657" s="38"/>
      <c r="G657" s="39"/>
      <c r="H657" s="39"/>
      <c r="I657" s="39"/>
      <c r="J657" s="39"/>
    </row>
    <row r="658" spans="1:10" ht="15.75" customHeight="1" x14ac:dyDescent="0.25">
      <c r="A658" s="11"/>
      <c r="B658" s="11"/>
      <c r="D658" s="11"/>
      <c r="E658" s="38"/>
      <c r="F658" s="38"/>
      <c r="G658" s="39"/>
      <c r="H658" s="39"/>
      <c r="I658" s="39"/>
      <c r="J658" s="39"/>
    </row>
    <row r="659" spans="1:10" ht="15.75" customHeight="1" x14ac:dyDescent="0.25">
      <c r="A659" s="11"/>
      <c r="B659" s="11"/>
      <c r="D659" s="11"/>
      <c r="E659" s="38"/>
      <c r="F659" s="38"/>
      <c r="G659" s="39"/>
      <c r="H659" s="39"/>
      <c r="I659" s="39"/>
      <c r="J659" s="39"/>
    </row>
    <row r="660" spans="1:10" ht="15.75" customHeight="1" x14ac:dyDescent="0.25">
      <c r="A660" s="11"/>
      <c r="B660" s="11"/>
      <c r="D660" s="11"/>
      <c r="E660" s="38"/>
      <c r="F660" s="38"/>
      <c r="G660" s="39"/>
      <c r="H660" s="39"/>
      <c r="I660" s="39"/>
      <c r="J660" s="39"/>
    </row>
    <row r="661" spans="1:10" ht="15.75" customHeight="1" x14ac:dyDescent="0.25">
      <c r="A661" s="11"/>
      <c r="B661" s="11"/>
      <c r="D661" s="11"/>
      <c r="E661" s="38"/>
      <c r="F661" s="38"/>
      <c r="G661" s="39"/>
      <c r="H661" s="39"/>
      <c r="I661" s="39"/>
      <c r="J661" s="39"/>
    </row>
    <row r="662" spans="1:10" ht="15.75" customHeight="1" x14ac:dyDescent="0.25">
      <c r="A662" s="11"/>
      <c r="B662" s="11"/>
      <c r="D662" s="11"/>
      <c r="E662" s="38"/>
      <c r="F662" s="38"/>
      <c r="G662" s="39"/>
      <c r="H662" s="39"/>
      <c r="I662" s="39"/>
      <c r="J662" s="39"/>
    </row>
    <row r="663" spans="1:10" ht="15.75" customHeight="1" x14ac:dyDescent="0.25">
      <c r="A663" s="11"/>
      <c r="B663" s="11"/>
      <c r="D663" s="11"/>
      <c r="E663" s="38"/>
      <c r="F663" s="38"/>
      <c r="G663" s="39"/>
      <c r="H663" s="39"/>
      <c r="I663" s="39"/>
      <c r="J663" s="39"/>
    </row>
    <row r="664" spans="1:10" ht="15.75" customHeight="1" x14ac:dyDescent="0.25">
      <c r="A664" s="11"/>
      <c r="B664" s="11"/>
      <c r="D664" s="11"/>
      <c r="E664" s="38"/>
      <c r="F664" s="38"/>
      <c r="G664" s="39"/>
      <c r="H664" s="39"/>
      <c r="I664" s="39"/>
      <c r="J664" s="39"/>
    </row>
    <row r="665" spans="1:10" ht="15.75" customHeight="1" x14ac:dyDescent="0.25">
      <c r="A665" s="11"/>
      <c r="B665" s="11"/>
      <c r="D665" s="11"/>
      <c r="E665" s="38"/>
      <c r="F665" s="38"/>
      <c r="G665" s="39"/>
      <c r="H665" s="39"/>
      <c r="I665" s="39"/>
      <c r="J665" s="39"/>
    </row>
    <row r="666" spans="1:10" ht="15.75" customHeight="1" x14ac:dyDescent="0.25">
      <c r="A666" s="11"/>
      <c r="B666" s="11"/>
      <c r="D666" s="11"/>
      <c r="E666" s="38"/>
      <c r="F666" s="38"/>
      <c r="G666" s="39"/>
      <c r="H666" s="39"/>
      <c r="I666" s="39"/>
      <c r="J666" s="39"/>
    </row>
    <row r="667" spans="1:10" ht="15.75" customHeight="1" x14ac:dyDescent="0.25">
      <c r="A667" s="11"/>
      <c r="B667" s="11"/>
      <c r="D667" s="11"/>
      <c r="E667" s="38"/>
      <c r="F667" s="38"/>
      <c r="G667" s="39"/>
      <c r="H667" s="39"/>
      <c r="I667" s="39"/>
      <c r="J667" s="39"/>
    </row>
    <row r="668" spans="1:10" ht="15.75" customHeight="1" x14ac:dyDescent="0.25">
      <c r="A668" s="11"/>
      <c r="B668" s="11"/>
      <c r="D668" s="11"/>
      <c r="E668" s="38"/>
      <c r="F668" s="38"/>
      <c r="G668" s="39"/>
      <c r="H668" s="39"/>
      <c r="I668" s="39"/>
      <c r="J668" s="39"/>
    </row>
    <row r="669" spans="1:10" ht="15.75" customHeight="1" x14ac:dyDescent="0.25">
      <c r="A669" s="11"/>
      <c r="B669" s="11"/>
      <c r="D669" s="11"/>
      <c r="E669" s="38"/>
      <c r="F669" s="38"/>
      <c r="G669" s="39"/>
      <c r="H669" s="39"/>
      <c r="I669" s="39"/>
      <c r="J669" s="39"/>
    </row>
    <row r="670" spans="1:10" ht="15.75" customHeight="1" x14ac:dyDescent="0.25">
      <c r="A670" s="11"/>
      <c r="B670" s="11"/>
      <c r="D670" s="11"/>
      <c r="E670" s="38"/>
      <c r="F670" s="38"/>
      <c r="G670" s="39"/>
      <c r="H670" s="39"/>
      <c r="I670" s="39"/>
      <c r="J670" s="39"/>
    </row>
    <row r="671" spans="1:10" ht="15.75" customHeight="1" x14ac:dyDescent="0.25">
      <c r="A671" s="11"/>
      <c r="B671" s="11"/>
      <c r="D671" s="11"/>
      <c r="E671" s="38"/>
      <c r="F671" s="38"/>
      <c r="G671" s="39"/>
      <c r="H671" s="39"/>
      <c r="I671" s="39"/>
      <c r="J671" s="39"/>
    </row>
    <row r="672" spans="1:10" ht="15.75" customHeight="1" x14ac:dyDescent="0.25">
      <c r="A672" s="11"/>
      <c r="B672" s="11"/>
      <c r="D672" s="11"/>
      <c r="E672" s="38"/>
      <c r="F672" s="38"/>
      <c r="G672" s="39"/>
      <c r="H672" s="39"/>
      <c r="I672" s="39"/>
      <c r="J672" s="39"/>
    </row>
    <row r="673" spans="1:10" ht="15.75" customHeight="1" x14ac:dyDescent="0.25">
      <c r="A673" s="11"/>
      <c r="B673" s="11"/>
      <c r="D673" s="11"/>
      <c r="E673" s="38"/>
      <c r="F673" s="38"/>
      <c r="G673" s="39"/>
      <c r="H673" s="39"/>
      <c r="I673" s="39"/>
      <c r="J673" s="39"/>
    </row>
    <row r="674" spans="1:10" ht="15.75" customHeight="1" x14ac:dyDescent="0.25">
      <c r="A674" s="11"/>
      <c r="B674" s="11"/>
      <c r="D674" s="11"/>
      <c r="E674" s="38"/>
      <c r="F674" s="38"/>
      <c r="G674" s="39"/>
      <c r="H674" s="39"/>
      <c r="I674" s="39"/>
      <c r="J674" s="39"/>
    </row>
    <row r="675" spans="1:10" ht="15.75" customHeight="1" x14ac:dyDescent="0.25">
      <c r="A675" s="11"/>
      <c r="B675" s="11"/>
      <c r="D675" s="11"/>
      <c r="E675" s="38"/>
      <c r="F675" s="38"/>
      <c r="G675" s="39"/>
      <c r="H675" s="39"/>
      <c r="I675" s="39"/>
      <c r="J675" s="39"/>
    </row>
    <row r="676" spans="1:10" ht="15.75" customHeight="1" x14ac:dyDescent="0.25">
      <c r="A676" s="11"/>
      <c r="B676" s="11"/>
      <c r="D676" s="11"/>
      <c r="E676" s="38"/>
      <c r="F676" s="38"/>
      <c r="G676" s="39"/>
      <c r="H676" s="39"/>
      <c r="I676" s="39"/>
      <c r="J676" s="39"/>
    </row>
    <row r="677" spans="1:10" ht="15.75" customHeight="1" x14ac:dyDescent="0.25">
      <c r="A677" s="11"/>
      <c r="B677" s="11"/>
      <c r="D677" s="11"/>
      <c r="E677" s="38"/>
      <c r="F677" s="38"/>
      <c r="G677" s="39"/>
      <c r="H677" s="39"/>
      <c r="I677" s="39"/>
      <c r="J677" s="39"/>
    </row>
    <row r="678" spans="1:10" ht="15.75" customHeight="1" x14ac:dyDescent="0.25">
      <c r="A678" s="11"/>
      <c r="B678" s="11"/>
      <c r="D678" s="11"/>
      <c r="E678" s="38"/>
      <c r="F678" s="38"/>
      <c r="G678" s="39"/>
      <c r="H678" s="39"/>
      <c r="I678" s="39"/>
      <c r="J678" s="39"/>
    </row>
    <row r="679" spans="1:10" ht="15.75" customHeight="1" x14ac:dyDescent="0.25">
      <c r="A679" s="11"/>
      <c r="B679" s="11"/>
      <c r="D679" s="11"/>
      <c r="E679" s="38"/>
      <c r="F679" s="38"/>
      <c r="G679" s="39"/>
      <c r="H679" s="39"/>
      <c r="I679" s="39"/>
      <c r="J679" s="39"/>
    </row>
    <row r="680" spans="1:10" ht="15.75" customHeight="1" x14ac:dyDescent="0.25">
      <c r="A680" s="11"/>
      <c r="B680" s="11"/>
      <c r="D680" s="11"/>
      <c r="E680" s="38"/>
      <c r="F680" s="38"/>
      <c r="G680" s="39"/>
      <c r="H680" s="39"/>
      <c r="I680" s="39"/>
      <c r="J680" s="39"/>
    </row>
    <row r="681" spans="1:10" ht="15.75" customHeight="1" x14ac:dyDescent="0.25">
      <c r="A681" s="11"/>
      <c r="B681" s="11"/>
      <c r="D681" s="11"/>
      <c r="E681" s="38"/>
      <c r="F681" s="38"/>
      <c r="G681" s="39"/>
      <c r="H681" s="39"/>
      <c r="I681" s="39"/>
      <c r="J681" s="39"/>
    </row>
    <row r="682" spans="1:10" ht="15.75" customHeight="1" x14ac:dyDescent="0.25">
      <c r="A682" s="11"/>
      <c r="B682" s="11"/>
      <c r="D682" s="11"/>
      <c r="E682" s="38"/>
      <c r="F682" s="38"/>
      <c r="G682" s="39"/>
      <c r="H682" s="39"/>
      <c r="I682" s="39"/>
      <c r="J682" s="39"/>
    </row>
    <row r="683" spans="1:10" ht="15.75" customHeight="1" x14ac:dyDescent="0.25">
      <c r="A683" s="11"/>
      <c r="B683" s="11"/>
      <c r="D683" s="11"/>
      <c r="E683" s="38"/>
      <c r="F683" s="38"/>
      <c r="G683" s="39"/>
      <c r="H683" s="39"/>
      <c r="I683" s="39"/>
      <c r="J683" s="39"/>
    </row>
    <row r="684" spans="1:10" ht="15.75" customHeight="1" x14ac:dyDescent="0.25">
      <c r="A684" s="11"/>
      <c r="B684" s="11"/>
      <c r="D684" s="11"/>
      <c r="E684" s="38"/>
      <c r="F684" s="38"/>
      <c r="G684" s="39"/>
      <c r="H684" s="39"/>
      <c r="I684" s="39"/>
      <c r="J684" s="39"/>
    </row>
    <row r="685" spans="1:10" ht="15.75" customHeight="1" x14ac:dyDescent="0.25">
      <c r="A685" s="11"/>
      <c r="B685" s="11"/>
      <c r="D685" s="11"/>
      <c r="E685" s="38"/>
      <c r="F685" s="38"/>
      <c r="G685" s="39"/>
      <c r="H685" s="39"/>
      <c r="I685" s="39"/>
      <c r="J685" s="39"/>
    </row>
    <row r="686" spans="1:10" ht="15.75" customHeight="1" x14ac:dyDescent="0.25">
      <c r="A686" s="11"/>
      <c r="B686" s="11"/>
      <c r="D686" s="11"/>
      <c r="E686" s="38"/>
      <c r="F686" s="38"/>
      <c r="G686" s="39"/>
      <c r="H686" s="39"/>
      <c r="I686" s="39"/>
      <c r="J686" s="39"/>
    </row>
    <row r="687" spans="1:10" ht="15.75" customHeight="1" x14ac:dyDescent="0.25">
      <c r="A687" s="11"/>
      <c r="B687" s="11"/>
      <c r="D687" s="11"/>
      <c r="E687" s="38"/>
      <c r="F687" s="38"/>
      <c r="G687" s="39"/>
      <c r="H687" s="39"/>
      <c r="I687" s="39"/>
      <c r="J687" s="39"/>
    </row>
    <row r="688" spans="1:10" ht="15.75" customHeight="1" x14ac:dyDescent="0.25">
      <c r="A688" s="11"/>
      <c r="B688" s="11"/>
      <c r="D688" s="11"/>
      <c r="E688" s="38"/>
      <c r="F688" s="38"/>
      <c r="G688" s="39"/>
      <c r="H688" s="39"/>
      <c r="I688" s="39"/>
      <c r="J688" s="39"/>
    </row>
    <row r="689" spans="1:10" ht="15.75" customHeight="1" x14ac:dyDescent="0.25">
      <c r="A689" s="11"/>
      <c r="B689" s="11"/>
      <c r="D689" s="11"/>
      <c r="E689" s="38"/>
      <c r="F689" s="38"/>
      <c r="G689" s="39"/>
      <c r="H689" s="39"/>
      <c r="I689" s="39"/>
      <c r="J689" s="39"/>
    </row>
    <row r="690" spans="1:10" ht="15.75" customHeight="1" x14ac:dyDescent="0.25">
      <c r="A690" s="11"/>
      <c r="B690" s="11"/>
      <c r="D690" s="11"/>
      <c r="E690" s="38"/>
      <c r="F690" s="38"/>
      <c r="G690" s="39"/>
      <c r="H690" s="39"/>
      <c r="I690" s="39"/>
      <c r="J690" s="39"/>
    </row>
    <row r="691" spans="1:10" ht="15.75" customHeight="1" x14ac:dyDescent="0.25">
      <c r="A691" s="11"/>
      <c r="B691" s="11"/>
      <c r="D691" s="11"/>
      <c r="E691" s="38"/>
      <c r="F691" s="38"/>
      <c r="G691" s="39"/>
      <c r="H691" s="39"/>
      <c r="I691" s="39"/>
      <c r="J691" s="39"/>
    </row>
    <row r="692" spans="1:10" ht="15.75" customHeight="1" x14ac:dyDescent="0.25">
      <c r="A692" s="11"/>
      <c r="B692" s="11"/>
      <c r="D692" s="11"/>
      <c r="E692" s="38"/>
      <c r="F692" s="38"/>
      <c r="G692" s="39"/>
      <c r="H692" s="39"/>
      <c r="I692" s="39"/>
      <c r="J692" s="39"/>
    </row>
    <row r="693" spans="1:10" ht="15.75" customHeight="1" x14ac:dyDescent="0.25">
      <c r="A693" s="11"/>
      <c r="B693" s="11"/>
      <c r="D693" s="11"/>
      <c r="E693" s="38"/>
      <c r="F693" s="38"/>
      <c r="G693" s="39"/>
      <c r="H693" s="39"/>
      <c r="I693" s="39"/>
      <c r="J693" s="39"/>
    </row>
    <row r="694" spans="1:10" ht="15.75" customHeight="1" x14ac:dyDescent="0.25">
      <c r="A694" s="11"/>
      <c r="B694" s="11"/>
      <c r="D694" s="11"/>
      <c r="E694" s="38"/>
      <c r="F694" s="38"/>
      <c r="G694" s="39"/>
      <c r="H694" s="39"/>
      <c r="I694" s="39"/>
      <c r="J694" s="39"/>
    </row>
    <row r="695" spans="1:10" ht="15.75" customHeight="1" x14ac:dyDescent="0.25">
      <c r="A695" s="11"/>
      <c r="B695" s="11"/>
      <c r="D695" s="11"/>
      <c r="E695" s="38"/>
      <c r="F695" s="38"/>
      <c r="G695" s="39"/>
      <c r="H695" s="39"/>
      <c r="I695" s="39"/>
      <c r="J695" s="39"/>
    </row>
    <row r="696" spans="1:10" ht="15.75" customHeight="1" x14ac:dyDescent="0.25">
      <c r="A696" s="11"/>
      <c r="B696" s="11"/>
      <c r="D696" s="11"/>
      <c r="E696" s="38"/>
      <c r="F696" s="38"/>
      <c r="G696" s="39"/>
      <c r="H696" s="39"/>
      <c r="I696" s="39"/>
      <c r="J696" s="39"/>
    </row>
    <row r="697" spans="1:10" ht="15.75" customHeight="1" x14ac:dyDescent="0.25">
      <c r="A697" s="11"/>
      <c r="B697" s="11"/>
      <c r="D697" s="11"/>
      <c r="E697" s="38"/>
      <c r="F697" s="38"/>
      <c r="G697" s="39"/>
      <c r="H697" s="39"/>
      <c r="I697" s="39"/>
      <c r="J697" s="39"/>
    </row>
    <row r="698" spans="1:10" ht="15.75" customHeight="1" x14ac:dyDescent="0.25">
      <c r="A698" s="11"/>
      <c r="B698" s="11"/>
      <c r="D698" s="11"/>
      <c r="E698" s="38"/>
      <c r="F698" s="38"/>
      <c r="G698" s="39"/>
      <c r="H698" s="39"/>
      <c r="I698" s="39"/>
      <c r="J698" s="39"/>
    </row>
    <row r="699" spans="1:10" ht="15.75" customHeight="1" x14ac:dyDescent="0.25">
      <c r="A699" s="11"/>
      <c r="B699" s="11"/>
      <c r="D699" s="11"/>
      <c r="E699" s="38"/>
      <c r="F699" s="38"/>
      <c r="G699" s="39"/>
      <c r="H699" s="39"/>
      <c r="I699" s="39"/>
      <c r="J699" s="39"/>
    </row>
    <row r="700" spans="1:10" ht="15.75" customHeight="1" x14ac:dyDescent="0.25">
      <c r="A700" s="11"/>
      <c r="B700" s="11"/>
      <c r="D700" s="11"/>
      <c r="E700" s="38"/>
      <c r="F700" s="38"/>
      <c r="G700" s="39"/>
      <c r="H700" s="39"/>
      <c r="I700" s="39"/>
      <c r="J700" s="39"/>
    </row>
    <row r="701" spans="1:10" ht="15.75" customHeight="1" x14ac:dyDescent="0.25">
      <c r="A701" s="11"/>
      <c r="B701" s="11"/>
      <c r="D701" s="11"/>
      <c r="E701" s="38"/>
      <c r="F701" s="38"/>
      <c r="G701" s="39"/>
      <c r="H701" s="39"/>
      <c r="I701" s="39"/>
      <c r="J701" s="39"/>
    </row>
    <row r="702" spans="1:10" ht="15.75" customHeight="1" x14ac:dyDescent="0.25">
      <c r="A702" s="11"/>
      <c r="B702" s="11"/>
      <c r="D702" s="11"/>
      <c r="E702" s="38"/>
      <c r="F702" s="38"/>
      <c r="G702" s="39"/>
      <c r="H702" s="39"/>
      <c r="I702" s="39"/>
      <c r="J702" s="39"/>
    </row>
    <row r="703" spans="1:10" ht="15.75" customHeight="1" x14ac:dyDescent="0.25">
      <c r="A703" s="11"/>
      <c r="B703" s="11"/>
      <c r="D703" s="11"/>
      <c r="E703" s="38"/>
      <c r="F703" s="38"/>
      <c r="G703" s="39"/>
      <c r="H703" s="39"/>
      <c r="I703" s="39"/>
      <c r="J703" s="39"/>
    </row>
    <row r="704" spans="1:10" ht="15.75" customHeight="1" x14ac:dyDescent="0.25">
      <c r="A704" s="11"/>
      <c r="B704" s="11"/>
      <c r="D704" s="11"/>
      <c r="E704" s="38"/>
      <c r="F704" s="38"/>
      <c r="G704" s="39"/>
      <c r="H704" s="39"/>
      <c r="I704" s="39"/>
      <c r="J704" s="39"/>
    </row>
    <row r="705" spans="1:10" ht="15.75" customHeight="1" x14ac:dyDescent="0.25">
      <c r="A705" s="11"/>
      <c r="B705" s="11"/>
      <c r="D705" s="11"/>
      <c r="E705" s="38"/>
      <c r="F705" s="38"/>
      <c r="G705" s="39"/>
      <c r="H705" s="39"/>
      <c r="I705" s="39"/>
      <c r="J705" s="39"/>
    </row>
    <row r="706" spans="1:10" ht="15.75" customHeight="1" x14ac:dyDescent="0.25">
      <c r="A706" s="11"/>
      <c r="B706" s="11"/>
      <c r="D706" s="11"/>
      <c r="E706" s="38"/>
      <c r="F706" s="38"/>
      <c r="G706" s="39"/>
      <c r="H706" s="39"/>
      <c r="I706" s="39"/>
      <c r="J706" s="39"/>
    </row>
    <row r="707" spans="1:10" ht="15.75" customHeight="1" x14ac:dyDescent="0.25">
      <c r="A707" s="11"/>
      <c r="B707" s="11"/>
      <c r="D707" s="11"/>
      <c r="E707" s="38"/>
      <c r="F707" s="38"/>
      <c r="G707" s="39"/>
      <c r="H707" s="39"/>
      <c r="I707" s="39"/>
      <c r="J707" s="39"/>
    </row>
    <row r="708" spans="1:10" ht="15.75" customHeight="1" x14ac:dyDescent="0.25">
      <c r="A708" s="11"/>
      <c r="B708" s="11"/>
      <c r="D708" s="11"/>
      <c r="E708" s="38"/>
      <c r="F708" s="38"/>
      <c r="G708" s="39"/>
      <c r="H708" s="39"/>
      <c r="I708" s="39"/>
      <c r="J708" s="39"/>
    </row>
    <row r="709" spans="1:10" ht="15.75" customHeight="1" x14ac:dyDescent="0.25">
      <c r="A709" s="11"/>
      <c r="B709" s="11"/>
      <c r="D709" s="11"/>
      <c r="E709" s="38"/>
      <c r="F709" s="38"/>
      <c r="G709" s="39"/>
      <c r="H709" s="39"/>
      <c r="I709" s="39"/>
      <c r="J709" s="39"/>
    </row>
    <row r="710" spans="1:10" ht="15.75" customHeight="1" x14ac:dyDescent="0.25">
      <c r="A710" s="11"/>
      <c r="B710" s="11"/>
      <c r="D710" s="11"/>
      <c r="E710" s="38"/>
      <c r="F710" s="38"/>
      <c r="G710" s="39"/>
      <c r="H710" s="39"/>
      <c r="I710" s="39"/>
      <c r="J710" s="39"/>
    </row>
    <row r="711" spans="1:10" ht="15.75" customHeight="1" x14ac:dyDescent="0.25">
      <c r="A711" s="11"/>
      <c r="B711" s="11"/>
      <c r="D711" s="11"/>
      <c r="E711" s="38"/>
      <c r="F711" s="38"/>
      <c r="G711" s="39"/>
      <c r="H711" s="39"/>
      <c r="I711" s="39"/>
      <c r="J711" s="39"/>
    </row>
    <row r="712" spans="1:10" ht="15.75" customHeight="1" x14ac:dyDescent="0.25">
      <c r="A712" s="11"/>
      <c r="B712" s="11"/>
      <c r="D712" s="11"/>
      <c r="E712" s="38"/>
      <c r="F712" s="38"/>
      <c r="G712" s="39"/>
      <c r="H712" s="39"/>
      <c r="I712" s="39"/>
      <c r="J712" s="39"/>
    </row>
    <row r="713" spans="1:10" ht="15.75" customHeight="1" x14ac:dyDescent="0.25">
      <c r="A713" s="11"/>
      <c r="B713" s="11"/>
      <c r="D713" s="11"/>
      <c r="E713" s="38"/>
      <c r="F713" s="38"/>
      <c r="G713" s="39"/>
      <c r="H713" s="39"/>
      <c r="I713" s="39"/>
      <c r="J713" s="39"/>
    </row>
    <row r="714" spans="1:10" ht="15.75" customHeight="1" x14ac:dyDescent="0.25">
      <c r="A714" s="11"/>
      <c r="B714" s="11"/>
      <c r="D714" s="11"/>
      <c r="E714" s="38"/>
      <c r="F714" s="38"/>
      <c r="G714" s="39"/>
      <c r="H714" s="39"/>
      <c r="I714" s="39"/>
      <c r="J714" s="39"/>
    </row>
    <row r="715" spans="1:10" ht="15.75" customHeight="1" x14ac:dyDescent="0.25">
      <c r="A715" s="11"/>
      <c r="B715" s="11"/>
      <c r="D715" s="11"/>
      <c r="E715" s="38"/>
      <c r="F715" s="38"/>
      <c r="G715" s="39"/>
      <c r="H715" s="39"/>
      <c r="I715" s="39"/>
      <c r="J715" s="39"/>
    </row>
    <row r="716" spans="1:10" ht="15.75" customHeight="1" x14ac:dyDescent="0.25">
      <c r="A716" s="11"/>
      <c r="B716" s="11"/>
      <c r="D716" s="11"/>
      <c r="E716" s="38"/>
      <c r="F716" s="38"/>
      <c r="G716" s="39"/>
      <c r="H716" s="39"/>
      <c r="I716" s="39"/>
      <c r="J716" s="39"/>
    </row>
    <row r="717" spans="1:10" ht="15.75" customHeight="1" x14ac:dyDescent="0.25">
      <c r="A717" s="11"/>
      <c r="B717" s="11"/>
      <c r="D717" s="11"/>
      <c r="E717" s="38"/>
      <c r="F717" s="38"/>
      <c r="G717" s="39"/>
      <c r="H717" s="39"/>
      <c r="I717" s="39"/>
      <c r="J717" s="39"/>
    </row>
    <row r="718" spans="1:10" ht="15.75" customHeight="1" x14ac:dyDescent="0.25">
      <c r="A718" s="11"/>
      <c r="B718" s="11"/>
      <c r="D718" s="11"/>
      <c r="E718" s="38"/>
      <c r="F718" s="38"/>
      <c r="G718" s="39"/>
      <c r="H718" s="39"/>
      <c r="I718" s="39"/>
      <c r="J718" s="39"/>
    </row>
    <row r="719" spans="1:10" ht="15.75" customHeight="1" x14ac:dyDescent="0.25">
      <c r="A719" s="11"/>
      <c r="B719" s="11"/>
      <c r="D719" s="11"/>
      <c r="E719" s="38"/>
      <c r="F719" s="38"/>
      <c r="G719" s="39"/>
      <c r="H719" s="39"/>
      <c r="I719" s="39"/>
      <c r="J719" s="39"/>
    </row>
    <row r="720" spans="1:10" ht="15.75" customHeight="1" x14ac:dyDescent="0.25">
      <c r="A720" s="11"/>
      <c r="B720" s="11"/>
      <c r="D720" s="11"/>
      <c r="E720" s="38"/>
      <c r="F720" s="38"/>
      <c r="G720" s="39"/>
      <c r="H720" s="39"/>
      <c r="I720" s="39"/>
      <c r="J720" s="39"/>
    </row>
    <row r="721" spans="1:10" ht="15.75" customHeight="1" x14ac:dyDescent="0.25">
      <c r="A721" s="11"/>
      <c r="B721" s="11"/>
      <c r="D721" s="11"/>
      <c r="E721" s="38"/>
      <c r="F721" s="38"/>
      <c r="G721" s="39"/>
      <c r="H721" s="39"/>
      <c r="I721" s="39"/>
      <c r="J721" s="39"/>
    </row>
    <row r="722" spans="1:10" ht="15.75" customHeight="1" x14ac:dyDescent="0.25">
      <c r="A722" s="11"/>
      <c r="B722" s="11"/>
      <c r="D722" s="11"/>
      <c r="E722" s="38"/>
      <c r="F722" s="38"/>
      <c r="G722" s="39"/>
      <c r="H722" s="39"/>
      <c r="I722" s="39"/>
      <c r="J722" s="39"/>
    </row>
    <row r="723" spans="1:10" ht="15.75" customHeight="1" x14ac:dyDescent="0.25">
      <c r="A723" s="11"/>
      <c r="B723" s="11"/>
      <c r="D723" s="11"/>
      <c r="E723" s="38"/>
      <c r="F723" s="38"/>
      <c r="G723" s="39"/>
      <c r="H723" s="39"/>
      <c r="I723" s="39"/>
      <c r="J723" s="39"/>
    </row>
    <row r="724" spans="1:10" ht="15.75" customHeight="1" x14ac:dyDescent="0.25">
      <c r="A724" s="11"/>
      <c r="B724" s="11"/>
      <c r="D724" s="11"/>
      <c r="E724" s="38"/>
      <c r="F724" s="38"/>
      <c r="G724" s="39"/>
      <c r="H724" s="39"/>
      <c r="I724" s="39"/>
      <c r="J724" s="39"/>
    </row>
    <row r="725" spans="1:10" ht="15.75" customHeight="1" x14ac:dyDescent="0.25">
      <c r="A725" s="11"/>
      <c r="B725" s="11"/>
      <c r="D725" s="11"/>
      <c r="E725" s="38"/>
      <c r="F725" s="38"/>
      <c r="G725" s="39"/>
      <c r="H725" s="39"/>
      <c r="I725" s="39"/>
      <c r="J725" s="39"/>
    </row>
    <row r="726" spans="1:10" ht="15.75" customHeight="1" x14ac:dyDescent="0.25">
      <c r="A726" s="11"/>
      <c r="B726" s="11"/>
      <c r="D726" s="11"/>
      <c r="E726" s="38"/>
      <c r="F726" s="38"/>
      <c r="G726" s="39"/>
      <c r="H726" s="39"/>
      <c r="I726" s="39"/>
      <c r="J726" s="39"/>
    </row>
    <row r="727" spans="1:10" ht="15.75" customHeight="1" x14ac:dyDescent="0.25">
      <c r="A727" s="11"/>
      <c r="B727" s="11"/>
      <c r="D727" s="11"/>
      <c r="E727" s="38"/>
      <c r="F727" s="38"/>
      <c r="G727" s="39"/>
      <c r="H727" s="39"/>
      <c r="I727" s="39"/>
      <c r="J727" s="39"/>
    </row>
    <row r="728" spans="1:10" ht="15.75" customHeight="1" x14ac:dyDescent="0.25">
      <c r="A728" s="11"/>
      <c r="B728" s="11"/>
      <c r="D728" s="11"/>
      <c r="E728" s="38"/>
      <c r="F728" s="38"/>
      <c r="G728" s="39"/>
      <c r="H728" s="39"/>
      <c r="I728" s="39"/>
      <c r="J728" s="39"/>
    </row>
    <row r="729" spans="1:10" ht="15.75" customHeight="1" x14ac:dyDescent="0.25">
      <c r="A729" s="11"/>
      <c r="B729" s="11"/>
      <c r="D729" s="11"/>
      <c r="E729" s="38"/>
      <c r="F729" s="38"/>
      <c r="G729" s="39"/>
      <c r="H729" s="39"/>
      <c r="I729" s="39"/>
      <c r="J729" s="39"/>
    </row>
    <row r="730" spans="1:10" ht="15.75" customHeight="1" x14ac:dyDescent="0.25">
      <c r="A730" s="11"/>
      <c r="B730" s="11"/>
      <c r="D730" s="11"/>
      <c r="E730" s="38"/>
      <c r="F730" s="38"/>
      <c r="G730" s="39"/>
      <c r="H730" s="39"/>
      <c r="I730" s="39"/>
      <c r="J730" s="39"/>
    </row>
    <row r="731" spans="1:10" ht="15.75" customHeight="1" x14ac:dyDescent="0.25">
      <c r="A731" s="11"/>
      <c r="B731" s="11"/>
      <c r="D731" s="11"/>
      <c r="E731" s="38"/>
      <c r="F731" s="38"/>
      <c r="G731" s="39"/>
      <c r="H731" s="39"/>
      <c r="I731" s="39"/>
      <c r="J731" s="39"/>
    </row>
    <row r="732" spans="1:10" ht="15.75" customHeight="1" x14ac:dyDescent="0.25">
      <c r="A732" s="11"/>
      <c r="B732" s="11"/>
      <c r="D732" s="11"/>
      <c r="E732" s="38"/>
      <c r="F732" s="38"/>
      <c r="G732" s="39"/>
      <c r="H732" s="39"/>
      <c r="I732" s="39"/>
      <c r="J732" s="39"/>
    </row>
    <row r="733" spans="1:10" ht="15.75" customHeight="1" x14ac:dyDescent="0.25">
      <c r="A733" s="11"/>
      <c r="B733" s="11"/>
      <c r="D733" s="11"/>
      <c r="E733" s="38"/>
      <c r="F733" s="38"/>
      <c r="G733" s="39"/>
      <c r="H733" s="39"/>
      <c r="I733" s="39"/>
      <c r="J733" s="39"/>
    </row>
    <row r="734" spans="1:10" ht="15.75" customHeight="1" x14ac:dyDescent="0.25">
      <c r="A734" s="11"/>
      <c r="B734" s="11"/>
      <c r="D734" s="11"/>
      <c r="E734" s="38"/>
      <c r="F734" s="38"/>
      <c r="G734" s="39"/>
      <c r="H734" s="39"/>
      <c r="I734" s="39"/>
      <c r="J734" s="39"/>
    </row>
    <row r="735" spans="1:10" ht="15.75" customHeight="1" x14ac:dyDescent="0.25">
      <c r="A735" s="11"/>
      <c r="B735" s="11"/>
      <c r="D735" s="11"/>
      <c r="E735" s="38"/>
      <c r="F735" s="38"/>
      <c r="G735" s="39"/>
      <c r="H735" s="39"/>
      <c r="I735" s="39"/>
      <c r="J735" s="39"/>
    </row>
    <row r="736" spans="1:10" ht="15.75" customHeight="1" x14ac:dyDescent="0.25">
      <c r="A736" s="11"/>
      <c r="B736" s="11"/>
      <c r="D736" s="11"/>
      <c r="E736" s="38"/>
      <c r="F736" s="38"/>
      <c r="G736" s="39"/>
      <c r="H736" s="39"/>
      <c r="I736" s="39"/>
      <c r="J736" s="39"/>
    </row>
    <row r="737" spans="1:10" ht="15.75" customHeight="1" x14ac:dyDescent="0.25">
      <c r="A737" s="11"/>
      <c r="B737" s="11"/>
      <c r="D737" s="11"/>
      <c r="E737" s="38"/>
      <c r="F737" s="38"/>
      <c r="G737" s="39"/>
      <c r="H737" s="39"/>
      <c r="I737" s="39"/>
      <c r="J737" s="39"/>
    </row>
    <row r="738" spans="1:10" ht="15.75" customHeight="1" x14ac:dyDescent="0.25">
      <c r="A738" s="11"/>
      <c r="B738" s="11"/>
      <c r="D738" s="11"/>
      <c r="E738" s="38"/>
      <c r="F738" s="38"/>
      <c r="G738" s="39"/>
      <c r="H738" s="39"/>
      <c r="I738" s="39"/>
      <c r="J738" s="39"/>
    </row>
    <row r="739" spans="1:10" ht="15.75" customHeight="1" x14ac:dyDescent="0.25">
      <c r="A739" s="11"/>
      <c r="B739" s="11"/>
      <c r="D739" s="11"/>
      <c r="E739" s="38"/>
      <c r="F739" s="38"/>
      <c r="G739" s="39"/>
      <c r="H739" s="39"/>
      <c r="I739" s="39"/>
      <c r="J739" s="39"/>
    </row>
    <row r="740" spans="1:10" ht="15.75" customHeight="1" x14ac:dyDescent="0.25">
      <c r="A740" s="11"/>
      <c r="B740" s="11"/>
      <c r="D740" s="11"/>
      <c r="E740" s="38"/>
      <c r="F740" s="38"/>
      <c r="G740" s="39"/>
      <c r="H740" s="39"/>
      <c r="I740" s="39"/>
      <c r="J740" s="39"/>
    </row>
    <row r="741" spans="1:10" ht="15.75" customHeight="1" x14ac:dyDescent="0.25">
      <c r="A741" s="11"/>
      <c r="B741" s="11"/>
      <c r="D741" s="11"/>
      <c r="E741" s="38"/>
      <c r="F741" s="38"/>
      <c r="G741" s="39"/>
      <c r="H741" s="39"/>
      <c r="I741" s="39"/>
      <c r="J741" s="39"/>
    </row>
    <row r="742" spans="1:10" ht="15.75" customHeight="1" x14ac:dyDescent="0.25">
      <c r="A742" s="11"/>
      <c r="B742" s="11"/>
      <c r="D742" s="11"/>
      <c r="E742" s="38"/>
      <c r="F742" s="38"/>
      <c r="G742" s="39"/>
      <c r="H742" s="39"/>
      <c r="I742" s="39"/>
      <c r="J742" s="39"/>
    </row>
    <row r="743" spans="1:10" ht="15.75" customHeight="1" x14ac:dyDescent="0.25">
      <c r="A743" s="11"/>
      <c r="B743" s="11"/>
      <c r="D743" s="11"/>
      <c r="E743" s="38"/>
      <c r="F743" s="38"/>
      <c r="G743" s="39"/>
      <c r="H743" s="39"/>
      <c r="I743" s="39"/>
      <c r="J743" s="39"/>
    </row>
    <row r="744" spans="1:10" ht="15.75" customHeight="1" x14ac:dyDescent="0.25">
      <c r="A744" s="11"/>
      <c r="B744" s="11"/>
      <c r="D744" s="11"/>
      <c r="E744" s="38"/>
      <c r="F744" s="38"/>
      <c r="G744" s="39"/>
      <c r="H744" s="39"/>
      <c r="I744" s="39"/>
      <c r="J744" s="39"/>
    </row>
    <row r="745" spans="1:10" ht="15.75" customHeight="1" x14ac:dyDescent="0.25">
      <c r="A745" s="11"/>
      <c r="B745" s="11"/>
      <c r="D745" s="11"/>
      <c r="E745" s="38"/>
      <c r="F745" s="38"/>
      <c r="G745" s="39"/>
      <c r="H745" s="39"/>
      <c r="I745" s="39"/>
      <c r="J745" s="39"/>
    </row>
    <row r="746" spans="1:10" ht="15.75" customHeight="1" x14ac:dyDescent="0.25">
      <c r="A746" s="11"/>
      <c r="B746" s="11"/>
      <c r="D746" s="11"/>
      <c r="E746" s="38"/>
      <c r="F746" s="38"/>
      <c r="G746" s="39"/>
      <c r="H746" s="39"/>
      <c r="I746" s="39"/>
      <c r="J746" s="39"/>
    </row>
    <row r="747" spans="1:10" ht="15.75" customHeight="1" x14ac:dyDescent="0.25">
      <c r="A747" s="11"/>
      <c r="B747" s="11"/>
      <c r="D747" s="11"/>
      <c r="E747" s="38"/>
      <c r="F747" s="38"/>
      <c r="G747" s="39"/>
      <c r="H747" s="39"/>
      <c r="I747" s="39"/>
      <c r="J747" s="39"/>
    </row>
    <row r="748" spans="1:10" ht="15.75" customHeight="1" x14ac:dyDescent="0.25">
      <c r="A748" s="11"/>
      <c r="B748" s="11"/>
      <c r="D748" s="11"/>
      <c r="E748" s="38"/>
      <c r="F748" s="38"/>
      <c r="G748" s="39"/>
      <c r="H748" s="39"/>
      <c r="I748" s="39"/>
      <c r="J748" s="39"/>
    </row>
    <row r="749" spans="1:10" ht="15.75" customHeight="1" x14ac:dyDescent="0.25">
      <c r="A749" s="11"/>
      <c r="B749" s="11"/>
      <c r="D749" s="11"/>
      <c r="E749" s="38"/>
      <c r="F749" s="38"/>
      <c r="G749" s="39"/>
      <c r="H749" s="39"/>
      <c r="I749" s="39"/>
      <c r="J749" s="39"/>
    </row>
    <row r="750" spans="1:10" ht="15.75" customHeight="1" x14ac:dyDescent="0.25">
      <c r="A750" s="11"/>
      <c r="B750" s="11"/>
      <c r="D750" s="11"/>
      <c r="E750" s="38"/>
      <c r="F750" s="38"/>
      <c r="G750" s="39"/>
      <c r="H750" s="39"/>
      <c r="I750" s="39"/>
      <c r="J750" s="39"/>
    </row>
    <row r="751" spans="1:10" ht="15.75" customHeight="1" x14ac:dyDescent="0.25">
      <c r="A751" s="11"/>
      <c r="B751" s="11"/>
      <c r="D751" s="11"/>
      <c r="E751" s="38"/>
      <c r="F751" s="38"/>
      <c r="G751" s="39"/>
      <c r="H751" s="39"/>
      <c r="I751" s="39"/>
      <c r="J751" s="39"/>
    </row>
    <row r="752" spans="1:10" ht="15.75" customHeight="1" x14ac:dyDescent="0.25">
      <c r="A752" s="11"/>
      <c r="B752" s="11"/>
      <c r="D752" s="11"/>
      <c r="E752" s="38"/>
      <c r="F752" s="38"/>
      <c r="G752" s="39"/>
      <c r="H752" s="39"/>
      <c r="I752" s="39"/>
      <c r="J752" s="39"/>
    </row>
    <row r="753" spans="1:10" ht="15.75" customHeight="1" x14ac:dyDescent="0.25">
      <c r="A753" s="11"/>
      <c r="B753" s="11"/>
      <c r="D753" s="11"/>
      <c r="E753" s="38"/>
      <c r="F753" s="38"/>
      <c r="G753" s="39"/>
      <c r="H753" s="39"/>
      <c r="I753" s="39"/>
      <c r="J753" s="39"/>
    </row>
    <row r="754" spans="1:10" ht="15.75" customHeight="1" x14ac:dyDescent="0.25">
      <c r="A754" s="11"/>
      <c r="B754" s="11"/>
      <c r="D754" s="11"/>
      <c r="E754" s="38"/>
      <c r="F754" s="38"/>
      <c r="G754" s="39"/>
      <c r="H754" s="39"/>
      <c r="I754" s="39"/>
      <c r="J754" s="39"/>
    </row>
    <row r="755" spans="1:10" ht="15.75" customHeight="1" x14ac:dyDescent="0.25">
      <c r="A755" s="11"/>
      <c r="B755" s="11"/>
      <c r="D755" s="11"/>
      <c r="E755" s="38"/>
      <c r="F755" s="38"/>
      <c r="G755" s="39"/>
      <c r="H755" s="39"/>
      <c r="I755" s="39"/>
      <c r="J755" s="39"/>
    </row>
    <row r="756" spans="1:10" ht="15.75" customHeight="1" x14ac:dyDescent="0.25">
      <c r="A756" s="11"/>
      <c r="B756" s="11"/>
      <c r="D756" s="11"/>
      <c r="E756" s="38"/>
      <c r="F756" s="38"/>
      <c r="G756" s="39"/>
      <c r="H756" s="39"/>
      <c r="I756" s="39"/>
      <c r="J756" s="39"/>
    </row>
    <row r="757" spans="1:10" ht="15.75" customHeight="1" x14ac:dyDescent="0.25">
      <c r="A757" s="11"/>
      <c r="B757" s="11"/>
      <c r="D757" s="11"/>
      <c r="E757" s="38"/>
      <c r="F757" s="38"/>
      <c r="G757" s="39"/>
      <c r="H757" s="39"/>
      <c r="I757" s="39"/>
      <c r="J757" s="39"/>
    </row>
    <row r="758" spans="1:10" ht="15.75" customHeight="1" x14ac:dyDescent="0.25">
      <c r="A758" s="11"/>
      <c r="B758" s="11"/>
      <c r="D758" s="11"/>
      <c r="E758" s="38"/>
      <c r="F758" s="38"/>
      <c r="G758" s="39"/>
      <c r="H758" s="39"/>
      <c r="I758" s="39"/>
      <c r="J758" s="39"/>
    </row>
    <row r="759" spans="1:10" ht="15.75" customHeight="1" x14ac:dyDescent="0.25">
      <c r="A759" s="11"/>
      <c r="B759" s="11"/>
      <c r="D759" s="11"/>
      <c r="E759" s="38"/>
      <c r="F759" s="38"/>
      <c r="G759" s="39"/>
      <c r="H759" s="39"/>
      <c r="I759" s="39"/>
      <c r="J759" s="39"/>
    </row>
    <row r="760" spans="1:10" ht="15.75" customHeight="1" x14ac:dyDescent="0.25">
      <c r="A760" s="11"/>
      <c r="B760" s="11"/>
      <c r="D760" s="11"/>
      <c r="E760" s="38"/>
      <c r="F760" s="38"/>
      <c r="G760" s="39"/>
      <c r="H760" s="39"/>
      <c r="I760" s="39"/>
      <c r="J760" s="39"/>
    </row>
    <row r="761" spans="1:10" ht="15.75" customHeight="1" x14ac:dyDescent="0.25">
      <c r="A761" s="11"/>
      <c r="B761" s="11"/>
      <c r="D761" s="11"/>
      <c r="E761" s="38"/>
      <c r="F761" s="38"/>
      <c r="G761" s="39"/>
      <c r="H761" s="39"/>
      <c r="I761" s="39"/>
      <c r="J761" s="39"/>
    </row>
    <row r="762" spans="1:10" ht="15.75" customHeight="1" x14ac:dyDescent="0.25">
      <c r="A762" s="11"/>
      <c r="B762" s="11"/>
      <c r="D762" s="11"/>
      <c r="E762" s="38"/>
      <c r="F762" s="38"/>
      <c r="G762" s="39"/>
      <c r="H762" s="39"/>
      <c r="I762" s="39"/>
      <c r="J762" s="39"/>
    </row>
    <row r="763" spans="1:10" ht="15.75" customHeight="1" x14ac:dyDescent="0.25">
      <c r="A763" s="11"/>
      <c r="B763" s="11"/>
      <c r="D763" s="11"/>
      <c r="E763" s="38"/>
      <c r="F763" s="38"/>
      <c r="G763" s="39"/>
      <c r="H763" s="39"/>
      <c r="I763" s="39"/>
      <c r="J763" s="39"/>
    </row>
    <row r="764" spans="1:10" ht="15.75" customHeight="1" x14ac:dyDescent="0.25">
      <c r="A764" s="11"/>
      <c r="B764" s="11"/>
      <c r="D764" s="11"/>
      <c r="E764" s="38"/>
      <c r="F764" s="38"/>
      <c r="G764" s="39"/>
      <c r="H764" s="39"/>
      <c r="I764" s="39"/>
      <c r="J764" s="39"/>
    </row>
    <row r="765" spans="1:10" ht="15.75" customHeight="1" x14ac:dyDescent="0.25">
      <c r="A765" s="11"/>
      <c r="B765" s="11"/>
      <c r="D765" s="11"/>
      <c r="E765" s="38"/>
      <c r="F765" s="38"/>
      <c r="G765" s="39"/>
      <c r="H765" s="39"/>
      <c r="I765" s="39"/>
      <c r="J765" s="39"/>
    </row>
    <row r="766" spans="1:10" ht="15.75" customHeight="1" x14ac:dyDescent="0.25">
      <c r="A766" s="11"/>
      <c r="B766" s="11"/>
      <c r="D766" s="11"/>
      <c r="E766" s="38"/>
      <c r="F766" s="38"/>
      <c r="G766" s="39"/>
      <c r="H766" s="39"/>
      <c r="I766" s="39"/>
      <c r="J766" s="39"/>
    </row>
    <row r="767" spans="1:10" ht="15.75" customHeight="1" x14ac:dyDescent="0.25">
      <c r="A767" s="11"/>
      <c r="B767" s="11"/>
      <c r="D767" s="11"/>
      <c r="E767" s="38"/>
      <c r="F767" s="38"/>
      <c r="G767" s="39"/>
      <c r="H767" s="39"/>
      <c r="I767" s="39"/>
      <c r="J767" s="39"/>
    </row>
    <row r="768" spans="1:10" ht="15.75" customHeight="1" x14ac:dyDescent="0.25">
      <c r="A768" s="11"/>
      <c r="B768" s="11"/>
      <c r="D768" s="11"/>
      <c r="E768" s="38"/>
      <c r="F768" s="38"/>
      <c r="G768" s="39"/>
      <c r="H768" s="39"/>
      <c r="I768" s="39"/>
      <c r="J768" s="39"/>
    </row>
    <row r="769" spans="1:10" ht="15.75" customHeight="1" x14ac:dyDescent="0.25">
      <c r="A769" s="11"/>
      <c r="B769" s="11"/>
      <c r="D769" s="11"/>
      <c r="E769" s="38"/>
      <c r="F769" s="38"/>
      <c r="G769" s="39"/>
      <c r="H769" s="39"/>
      <c r="I769" s="39"/>
      <c r="J769" s="39"/>
    </row>
    <row r="770" spans="1:10" ht="15.75" customHeight="1" x14ac:dyDescent="0.25">
      <c r="A770" s="11"/>
      <c r="B770" s="11"/>
      <c r="D770" s="11"/>
      <c r="E770" s="38"/>
      <c r="F770" s="38"/>
      <c r="G770" s="39"/>
      <c r="H770" s="39"/>
      <c r="I770" s="39"/>
      <c r="J770" s="39"/>
    </row>
    <row r="771" spans="1:10" ht="15.75" customHeight="1" x14ac:dyDescent="0.25">
      <c r="A771" s="11"/>
      <c r="B771" s="11"/>
      <c r="D771" s="11"/>
      <c r="E771" s="38"/>
      <c r="F771" s="38"/>
      <c r="G771" s="39"/>
      <c r="H771" s="39"/>
      <c r="I771" s="39"/>
      <c r="J771" s="39"/>
    </row>
    <row r="772" spans="1:10" ht="15.75" customHeight="1" x14ac:dyDescent="0.25">
      <c r="A772" s="11"/>
      <c r="B772" s="11"/>
      <c r="D772" s="11"/>
      <c r="E772" s="38"/>
      <c r="F772" s="38"/>
      <c r="G772" s="39"/>
      <c r="H772" s="39"/>
      <c r="I772" s="39"/>
      <c r="J772" s="39"/>
    </row>
    <row r="773" spans="1:10" ht="15.75" customHeight="1" x14ac:dyDescent="0.25">
      <c r="A773" s="11"/>
      <c r="B773" s="11"/>
      <c r="D773" s="11"/>
      <c r="E773" s="38"/>
      <c r="F773" s="38"/>
      <c r="G773" s="39"/>
      <c r="H773" s="39"/>
      <c r="I773" s="39"/>
      <c r="J773" s="39"/>
    </row>
    <row r="774" spans="1:10" ht="15.75" customHeight="1" x14ac:dyDescent="0.25">
      <c r="A774" s="11"/>
      <c r="B774" s="11"/>
      <c r="D774" s="11"/>
      <c r="E774" s="38"/>
      <c r="F774" s="38"/>
      <c r="G774" s="39"/>
      <c r="H774" s="39"/>
      <c r="I774" s="39"/>
      <c r="J774" s="39"/>
    </row>
    <row r="775" spans="1:10" ht="15.75" customHeight="1" x14ac:dyDescent="0.25">
      <c r="A775" s="11"/>
      <c r="B775" s="11"/>
      <c r="D775" s="11"/>
      <c r="E775" s="38"/>
      <c r="F775" s="38"/>
      <c r="G775" s="39"/>
      <c r="H775" s="39"/>
      <c r="I775" s="39"/>
      <c r="J775" s="39"/>
    </row>
    <row r="776" spans="1:10" ht="15.75" customHeight="1" x14ac:dyDescent="0.25">
      <c r="A776" s="11"/>
      <c r="B776" s="11"/>
      <c r="D776" s="11"/>
      <c r="E776" s="38"/>
      <c r="F776" s="38"/>
      <c r="G776" s="39"/>
      <c r="H776" s="39"/>
      <c r="I776" s="39"/>
      <c r="J776" s="39"/>
    </row>
    <row r="777" spans="1:10" ht="15.75" customHeight="1" x14ac:dyDescent="0.25">
      <c r="A777" s="11"/>
      <c r="B777" s="11"/>
      <c r="D777" s="11"/>
      <c r="E777" s="38"/>
      <c r="F777" s="38"/>
      <c r="G777" s="39"/>
      <c r="H777" s="39"/>
      <c r="I777" s="39"/>
      <c r="J777" s="39"/>
    </row>
    <row r="778" spans="1:10" ht="15.75" customHeight="1" x14ac:dyDescent="0.25">
      <c r="A778" s="11"/>
      <c r="B778" s="11"/>
      <c r="D778" s="11"/>
      <c r="E778" s="38"/>
      <c r="F778" s="38"/>
      <c r="G778" s="39"/>
      <c r="H778" s="39"/>
      <c r="I778" s="39"/>
      <c r="J778" s="39"/>
    </row>
    <row r="779" spans="1:10" ht="15.75" customHeight="1" x14ac:dyDescent="0.25">
      <c r="A779" s="11"/>
      <c r="B779" s="11"/>
      <c r="D779" s="11"/>
      <c r="E779" s="38"/>
      <c r="F779" s="38"/>
      <c r="G779" s="39"/>
      <c r="H779" s="39"/>
      <c r="I779" s="39"/>
      <c r="J779" s="39"/>
    </row>
    <row r="780" spans="1:10" ht="15.75" customHeight="1" x14ac:dyDescent="0.25">
      <c r="A780" s="11"/>
      <c r="B780" s="11"/>
      <c r="D780" s="11"/>
      <c r="E780" s="38"/>
      <c r="F780" s="38"/>
      <c r="G780" s="39"/>
      <c r="H780" s="39"/>
      <c r="I780" s="39"/>
      <c r="J780" s="39"/>
    </row>
    <row r="781" spans="1:10" ht="15.75" customHeight="1" x14ac:dyDescent="0.25">
      <c r="A781" s="11"/>
      <c r="B781" s="11"/>
      <c r="D781" s="11"/>
      <c r="E781" s="38"/>
      <c r="F781" s="38"/>
      <c r="G781" s="39"/>
      <c r="H781" s="39"/>
      <c r="I781" s="39"/>
      <c r="J781" s="39"/>
    </row>
    <row r="782" spans="1:10" ht="15.75" customHeight="1" x14ac:dyDescent="0.25">
      <c r="A782" s="11"/>
      <c r="B782" s="11"/>
      <c r="D782" s="11"/>
      <c r="E782" s="38"/>
      <c r="F782" s="38"/>
      <c r="G782" s="39"/>
      <c r="H782" s="39"/>
      <c r="I782" s="39"/>
      <c r="J782" s="39"/>
    </row>
    <row r="783" spans="1:10" ht="15.75" customHeight="1" x14ac:dyDescent="0.25">
      <c r="A783" s="11"/>
      <c r="B783" s="11"/>
      <c r="D783" s="11"/>
      <c r="E783" s="38"/>
      <c r="F783" s="38"/>
      <c r="G783" s="39"/>
      <c r="H783" s="39"/>
      <c r="I783" s="39"/>
      <c r="J783" s="39"/>
    </row>
    <row r="784" spans="1:10" ht="15.75" customHeight="1" x14ac:dyDescent="0.25">
      <c r="A784" s="11"/>
      <c r="B784" s="11"/>
      <c r="D784" s="11"/>
      <c r="E784" s="38"/>
      <c r="F784" s="38"/>
      <c r="G784" s="39"/>
      <c r="H784" s="39"/>
      <c r="I784" s="39"/>
      <c r="J784" s="39"/>
    </row>
    <row r="785" spans="1:10" ht="15.75" customHeight="1" x14ac:dyDescent="0.25">
      <c r="A785" s="11"/>
      <c r="B785" s="11"/>
      <c r="D785" s="11"/>
      <c r="E785" s="38"/>
      <c r="F785" s="38"/>
      <c r="G785" s="39"/>
      <c r="H785" s="39"/>
      <c r="I785" s="39"/>
      <c r="J785" s="39"/>
    </row>
    <row r="786" spans="1:10" ht="15.75" customHeight="1" x14ac:dyDescent="0.25">
      <c r="A786" s="11"/>
      <c r="B786" s="11"/>
      <c r="D786" s="11"/>
      <c r="E786" s="38"/>
      <c r="F786" s="38"/>
      <c r="G786" s="39"/>
      <c r="H786" s="39"/>
      <c r="I786" s="39"/>
      <c r="J786" s="39"/>
    </row>
    <row r="787" spans="1:10" ht="15.75" customHeight="1" x14ac:dyDescent="0.25">
      <c r="A787" s="11"/>
      <c r="B787" s="11"/>
      <c r="D787" s="11"/>
      <c r="E787" s="38"/>
      <c r="F787" s="38"/>
      <c r="G787" s="39"/>
      <c r="H787" s="39"/>
      <c r="I787" s="39"/>
      <c r="J787" s="39"/>
    </row>
    <row r="788" spans="1:10" ht="15.75" customHeight="1" x14ac:dyDescent="0.25">
      <c r="A788" s="11"/>
      <c r="B788" s="11"/>
      <c r="D788" s="11"/>
      <c r="E788" s="38"/>
      <c r="F788" s="38"/>
      <c r="G788" s="39"/>
      <c r="H788" s="39"/>
      <c r="I788" s="39"/>
      <c r="J788" s="39"/>
    </row>
    <row r="789" spans="1:10" ht="15.75" customHeight="1" x14ac:dyDescent="0.25">
      <c r="A789" s="11"/>
      <c r="B789" s="11"/>
      <c r="D789" s="11"/>
      <c r="E789" s="38"/>
      <c r="F789" s="38"/>
      <c r="G789" s="39"/>
      <c r="H789" s="39"/>
      <c r="I789" s="39"/>
      <c r="J789" s="39"/>
    </row>
    <row r="790" spans="1:10" ht="15.75" customHeight="1" x14ac:dyDescent="0.25">
      <c r="A790" s="11"/>
      <c r="B790" s="11"/>
      <c r="D790" s="11"/>
      <c r="E790" s="38"/>
      <c r="F790" s="38"/>
      <c r="G790" s="39"/>
      <c r="H790" s="39"/>
      <c r="I790" s="39"/>
      <c r="J790" s="39"/>
    </row>
    <row r="791" spans="1:10" ht="15.75" customHeight="1" x14ac:dyDescent="0.25">
      <c r="A791" s="11"/>
      <c r="B791" s="11"/>
      <c r="D791" s="11"/>
      <c r="E791" s="38"/>
      <c r="F791" s="38"/>
      <c r="G791" s="39"/>
      <c r="H791" s="39"/>
      <c r="I791" s="39"/>
      <c r="J791" s="39"/>
    </row>
    <row r="792" spans="1:10" ht="15.75" customHeight="1" x14ac:dyDescent="0.25">
      <c r="A792" s="11"/>
      <c r="B792" s="11"/>
      <c r="D792" s="11"/>
      <c r="E792" s="38"/>
      <c r="F792" s="38"/>
      <c r="G792" s="39"/>
      <c r="H792" s="39"/>
      <c r="I792" s="39"/>
      <c r="J792" s="39"/>
    </row>
    <row r="793" spans="1:10" ht="15.75" customHeight="1" x14ac:dyDescent="0.25">
      <c r="A793" s="11"/>
      <c r="B793" s="11"/>
      <c r="D793" s="11"/>
      <c r="E793" s="38"/>
      <c r="F793" s="38"/>
      <c r="G793" s="39"/>
      <c r="H793" s="39"/>
      <c r="I793" s="39"/>
      <c r="J793" s="39"/>
    </row>
    <row r="794" spans="1:10" ht="15.75" customHeight="1" x14ac:dyDescent="0.25">
      <c r="A794" s="11"/>
      <c r="B794" s="11"/>
      <c r="D794" s="11"/>
      <c r="E794" s="38"/>
      <c r="F794" s="38"/>
      <c r="G794" s="39"/>
      <c r="H794" s="39"/>
      <c r="I794" s="39"/>
      <c r="J794" s="39"/>
    </row>
    <row r="795" spans="1:10" ht="15.75" customHeight="1" x14ac:dyDescent="0.25">
      <c r="A795" s="11"/>
      <c r="B795" s="11"/>
      <c r="D795" s="11"/>
      <c r="E795" s="38"/>
      <c r="F795" s="38"/>
      <c r="G795" s="39"/>
      <c r="H795" s="39"/>
      <c r="I795" s="39"/>
      <c r="J795" s="39"/>
    </row>
    <row r="796" spans="1:10" ht="15.75" customHeight="1" x14ac:dyDescent="0.25">
      <c r="A796" s="11"/>
      <c r="B796" s="11"/>
      <c r="D796" s="11"/>
      <c r="E796" s="38"/>
      <c r="F796" s="38"/>
      <c r="G796" s="39"/>
      <c r="H796" s="39"/>
      <c r="I796" s="39"/>
      <c r="J796" s="39"/>
    </row>
    <row r="797" spans="1:10" ht="15.75" customHeight="1" x14ac:dyDescent="0.25">
      <c r="A797" s="11"/>
      <c r="B797" s="11"/>
      <c r="D797" s="11"/>
      <c r="E797" s="38"/>
      <c r="F797" s="38"/>
      <c r="G797" s="39"/>
      <c r="H797" s="39"/>
      <c r="I797" s="39"/>
      <c r="J797" s="39"/>
    </row>
    <row r="798" spans="1:10" ht="15.75" customHeight="1" x14ac:dyDescent="0.25">
      <c r="A798" s="11"/>
      <c r="B798" s="11"/>
      <c r="D798" s="11"/>
      <c r="E798" s="38"/>
      <c r="F798" s="38"/>
      <c r="G798" s="39"/>
      <c r="H798" s="39"/>
      <c r="I798" s="39"/>
      <c r="J798" s="39"/>
    </row>
    <row r="799" spans="1:10" ht="15.75" customHeight="1" x14ac:dyDescent="0.25">
      <c r="A799" s="11"/>
      <c r="B799" s="11"/>
      <c r="D799" s="11"/>
      <c r="E799" s="38"/>
      <c r="F799" s="38"/>
      <c r="G799" s="39"/>
      <c r="H799" s="39"/>
      <c r="I799" s="39"/>
      <c r="J799" s="39"/>
    </row>
    <row r="800" spans="1:10" ht="15.75" customHeight="1" x14ac:dyDescent="0.25">
      <c r="A800" s="11"/>
      <c r="B800" s="11"/>
      <c r="D800" s="11"/>
      <c r="E800" s="38"/>
      <c r="F800" s="38"/>
      <c r="G800" s="39"/>
      <c r="H800" s="39"/>
      <c r="I800" s="39"/>
      <c r="J800" s="39"/>
    </row>
    <row r="801" spans="1:10" ht="15.75" customHeight="1" x14ac:dyDescent="0.25">
      <c r="A801" s="11"/>
      <c r="B801" s="11"/>
      <c r="D801" s="11"/>
      <c r="E801" s="38"/>
      <c r="F801" s="38"/>
      <c r="G801" s="39"/>
      <c r="H801" s="39"/>
      <c r="I801" s="39"/>
      <c r="J801" s="39"/>
    </row>
    <row r="802" spans="1:10" ht="15.75" customHeight="1" x14ac:dyDescent="0.25">
      <c r="A802" s="11"/>
      <c r="B802" s="11"/>
      <c r="D802" s="11"/>
      <c r="E802" s="38"/>
      <c r="F802" s="38"/>
      <c r="G802" s="39"/>
      <c r="H802" s="39"/>
      <c r="I802" s="39"/>
      <c r="J802" s="39"/>
    </row>
    <row r="803" spans="1:10" ht="15.75" customHeight="1" x14ac:dyDescent="0.25">
      <c r="A803" s="11"/>
      <c r="B803" s="11"/>
      <c r="D803" s="11"/>
      <c r="E803" s="38"/>
      <c r="F803" s="38"/>
      <c r="G803" s="39"/>
      <c r="H803" s="39"/>
      <c r="I803" s="39"/>
      <c r="J803" s="39"/>
    </row>
    <row r="804" spans="1:10" ht="15.75" customHeight="1" x14ac:dyDescent="0.25">
      <c r="A804" s="11"/>
      <c r="B804" s="11"/>
      <c r="D804" s="11"/>
      <c r="E804" s="38"/>
      <c r="F804" s="38"/>
      <c r="G804" s="39"/>
      <c r="H804" s="39"/>
      <c r="I804" s="39"/>
      <c r="J804" s="39"/>
    </row>
    <row r="805" spans="1:10" ht="15.75" customHeight="1" x14ac:dyDescent="0.25">
      <c r="A805" s="11"/>
      <c r="B805" s="11"/>
      <c r="D805" s="11"/>
      <c r="E805" s="38"/>
      <c r="F805" s="38"/>
      <c r="G805" s="39"/>
      <c r="H805" s="39"/>
      <c r="I805" s="39"/>
      <c r="J805" s="39"/>
    </row>
    <row r="806" spans="1:10" ht="15.75" customHeight="1" x14ac:dyDescent="0.25">
      <c r="A806" s="11"/>
      <c r="B806" s="11"/>
      <c r="D806" s="11"/>
      <c r="E806" s="38"/>
      <c r="F806" s="38"/>
      <c r="G806" s="39"/>
      <c r="H806" s="39"/>
      <c r="I806" s="39"/>
      <c r="J806" s="39"/>
    </row>
    <row r="807" spans="1:10" ht="15.75" customHeight="1" x14ac:dyDescent="0.25">
      <c r="A807" s="11"/>
      <c r="B807" s="11"/>
      <c r="D807" s="11"/>
      <c r="E807" s="38"/>
      <c r="F807" s="38"/>
      <c r="G807" s="39"/>
      <c r="H807" s="39"/>
      <c r="I807" s="39"/>
      <c r="J807" s="39"/>
    </row>
    <row r="808" spans="1:10" ht="15.75" customHeight="1" x14ac:dyDescent="0.25">
      <c r="A808" s="11"/>
      <c r="B808" s="11"/>
      <c r="D808" s="11"/>
      <c r="E808" s="38"/>
      <c r="F808" s="38"/>
      <c r="G808" s="39"/>
      <c r="H808" s="39"/>
      <c r="I808" s="39"/>
      <c r="J808" s="39"/>
    </row>
    <row r="809" spans="1:10" ht="15.75" customHeight="1" x14ac:dyDescent="0.25">
      <c r="A809" s="11"/>
      <c r="B809" s="11"/>
      <c r="D809" s="11"/>
      <c r="E809" s="38"/>
      <c r="F809" s="38"/>
      <c r="G809" s="39"/>
      <c r="H809" s="39"/>
      <c r="I809" s="39"/>
      <c r="J809" s="39"/>
    </row>
    <row r="810" spans="1:10" ht="15.75" customHeight="1" x14ac:dyDescent="0.25">
      <c r="A810" s="11"/>
      <c r="B810" s="11"/>
      <c r="D810" s="11"/>
      <c r="E810" s="38"/>
      <c r="F810" s="38"/>
      <c r="G810" s="39"/>
      <c r="H810" s="39"/>
      <c r="I810" s="39"/>
      <c r="J810" s="39"/>
    </row>
    <row r="811" spans="1:10" ht="15.75" customHeight="1" x14ac:dyDescent="0.25">
      <c r="A811" s="11"/>
      <c r="B811" s="11"/>
      <c r="D811" s="11"/>
      <c r="E811" s="38"/>
      <c r="F811" s="38"/>
      <c r="G811" s="39"/>
      <c r="H811" s="39"/>
      <c r="I811" s="39"/>
      <c r="J811" s="39"/>
    </row>
    <row r="812" spans="1:10" ht="15.75" customHeight="1" x14ac:dyDescent="0.25">
      <c r="A812" s="11"/>
      <c r="B812" s="11"/>
      <c r="D812" s="11"/>
      <c r="E812" s="38"/>
      <c r="F812" s="38"/>
      <c r="G812" s="39"/>
      <c r="H812" s="39"/>
      <c r="I812" s="39"/>
      <c r="J812" s="39"/>
    </row>
    <row r="813" spans="1:10" ht="15.75" customHeight="1" x14ac:dyDescent="0.25">
      <c r="A813" s="11"/>
      <c r="B813" s="11"/>
      <c r="D813" s="11"/>
      <c r="E813" s="38"/>
      <c r="F813" s="38"/>
      <c r="G813" s="39"/>
      <c r="H813" s="39"/>
      <c r="I813" s="39"/>
      <c r="J813" s="39"/>
    </row>
    <row r="814" spans="1:10" ht="15.75" customHeight="1" x14ac:dyDescent="0.25">
      <c r="A814" s="11"/>
      <c r="B814" s="11"/>
      <c r="D814" s="11"/>
      <c r="E814" s="38"/>
      <c r="F814" s="38"/>
      <c r="G814" s="39"/>
      <c r="H814" s="39"/>
      <c r="I814" s="39"/>
      <c r="J814" s="39"/>
    </row>
    <row r="815" spans="1:10" ht="15.75" customHeight="1" x14ac:dyDescent="0.25">
      <c r="A815" s="11"/>
      <c r="B815" s="11"/>
      <c r="D815" s="11"/>
      <c r="E815" s="38"/>
      <c r="F815" s="38"/>
      <c r="G815" s="39"/>
      <c r="H815" s="39"/>
      <c r="I815" s="39"/>
      <c r="J815" s="39"/>
    </row>
    <row r="816" spans="1:10" ht="15.75" customHeight="1" x14ac:dyDescent="0.25">
      <c r="A816" s="11"/>
      <c r="B816" s="11"/>
      <c r="D816" s="11"/>
      <c r="E816" s="38"/>
      <c r="F816" s="38"/>
      <c r="G816" s="39"/>
      <c r="H816" s="39"/>
      <c r="I816" s="39"/>
      <c r="J816" s="39"/>
    </row>
    <row r="817" spans="1:10" ht="15.75" customHeight="1" x14ac:dyDescent="0.25">
      <c r="A817" s="11"/>
      <c r="B817" s="11"/>
      <c r="D817" s="11"/>
      <c r="E817" s="38"/>
      <c r="F817" s="38"/>
      <c r="G817" s="39"/>
      <c r="H817" s="39"/>
      <c r="I817" s="39"/>
      <c r="J817" s="39"/>
    </row>
    <row r="818" spans="1:10" ht="15.75" customHeight="1" x14ac:dyDescent="0.25">
      <c r="A818" s="11"/>
      <c r="B818" s="11"/>
      <c r="D818" s="11"/>
      <c r="E818" s="38"/>
      <c r="F818" s="38"/>
      <c r="G818" s="39"/>
      <c r="H818" s="39"/>
      <c r="I818" s="39"/>
      <c r="J818" s="39"/>
    </row>
    <row r="819" spans="1:10" ht="15.75" customHeight="1" x14ac:dyDescent="0.25">
      <c r="A819" s="11"/>
      <c r="B819" s="11"/>
      <c r="D819" s="11"/>
      <c r="E819" s="38"/>
      <c r="F819" s="38"/>
      <c r="G819" s="39"/>
      <c r="H819" s="39"/>
      <c r="I819" s="39"/>
      <c r="J819" s="39"/>
    </row>
    <row r="820" spans="1:10" ht="15.75" customHeight="1" x14ac:dyDescent="0.25">
      <c r="A820" s="11"/>
      <c r="B820" s="11"/>
      <c r="D820" s="11"/>
      <c r="E820" s="38"/>
      <c r="F820" s="38"/>
      <c r="G820" s="39"/>
      <c r="H820" s="39"/>
      <c r="I820" s="39"/>
      <c r="J820" s="39"/>
    </row>
    <row r="821" spans="1:10" ht="15.75" customHeight="1" x14ac:dyDescent="0.25">
      <c r="A821" s="11"/>
      <c r="B821" s="11"/>
      <c r="D821" s="11"/>
      <c r="E821" s="38"/>
      <c r="F821" s="38"/>
      <c r="G821" s="39"/>
      <c r="H821" s="39"/>
      <c r="I821" s="39"/>
      <c r="J821" s="39"/>
    </row>
    <row r="822" spans="1:10" ht="15.75" customHeight="1" x14ac:dyDescent="0.25">
      <c r="A822" s="11"/>
      <c r="B822" s="11"/>
      <c r="D822" s="11"/>
      <c r="E822" s="38"/>
      <c r="F822" s="38"/>
      <c r="G822" s="39"/>
      <c r="H822" s="39"/>
      <c r="I822" s="39"/>
      <c r="J822" s="39"/>
    </row>
    <row r="823" spans="1:10" ht="15.75" customHeight="1" x14ac:dyDescent="0.25">
      <c r="A823" s="11"/>
      <c r="B823" s="11"/>
      <c r="D823" s="11"/>
      <c r="E823" s="38"/>
      <c r="F823" s="38"/>
      <c r="G823" s="39"/>
      <c r="H823" s="39"/>
      <c r="I823" s="39"/>
      <c r="J823" s="39"/>
    </row>
    <row r="824" spans="1:10" ht="15.75" customHeight="1" x14ac:dyDescent="0.25">
      <c r="A824" s="11"/>
      <c r="B824" s="11"/>
      <c r="D824" s="11"/>
      <c r="E824" s="38"/>
      <c r="F824" s="38"/>
      <c r="G824" s="39"/>
      <c r="H824" s="39"/>
      <c r="I824" s="39"/>
      <c r="J824" s="39"/>
    </row>
    <row r="825" spans="1:10" ht="15.75" customHeight="1" x14ac:dyDescent="0.25">
      <c r="A825" s="11"/>
      <c r="B825" s="11"/>
      <c r="D825" s="11"/>
      <c r="E825" s="38"/>
      <c r="F825" s="38"/>
      <c r="G825" s="39"/>
      <c r="H825" s="39"/>
      <c r="I825" s="39"/>
      <c r="J825" s="39"/>
    </row>
    <row r="826" spans="1:10" ht="15.75" customHeight="1" x14ac:dyDescent="0.25">
      <c r="A826" s="11"/>
      <c r="B826" s="11"/>
      <c r="D826" s="11"/>
      <c r="E826" s="38"/>
      <c r="F826" s="38"/>
      <c r="G826" s="39"/>
      <c r="H826" s="39"/>
      <c r="I826" s="39"/>
      <c r="J826" s="39"/>
    </row>
    <row r="827" spans="1:10" ht="15.75" customHeight="1" x14ac:dyDescent="0.25">
      <c r="A827" s="11"/>
      <c r="B827" s="11"/>
      <c r="D827" s="11"/>
      <c r="E827" s="38"/>
      <c r="F827" s="38"/>
      <c r="G827" s="39"/>
      <c r="H827" s="39"/>
      <c r="I827" s="39"/>
      <c r="J827" s="39"/>
    </row>
    <row r="828" spans="1:10" ht="15.75" customHeight="1" x14ac:dyDescent="0.25">
      <c r="A828" s="11"/>
      <c r="B828" s="11"/>
      <c r="D828" s="11"/>
      <c r="E828" s="38"/>
      <c r="F828" s="38"/>
      <c r="G828" s="39"/>
      <c r="H828" s="39"/>
      <c r="I828" s="39"/>
      <c r="J828" s="39"/>
    </row>
    <row r="829" spans="1:10" ht="15.75" customHeight="1" x14ac:dyDescent="0.25">
      <c r="A829" s="11"/>
      <c r="B829" s="11"/>
      <c r="D829" s="11"/>
      <c r="E829" s="38"/>
      <c r="F829" s="38"/>
      <c r="G829" s="39"/>
      <c r="H829" s="39"/>
      <c r="I829" s="39"/>
      <c r="J829" s="39"/>
    </row>
    <row r="830" spans="1:10" ht="15.75" customHeight="1" x14ac:dyDescent="0.25">
      <c r="A830" s="11"/>
      <c r="B830" s="11"/>
      <c r="D830" s="11"/>
      <c r="E830" s="38"/>
      <c r="F830" s="38"/>
      <c r="G830" s="39"/>
      <c r="H830" s="39"/>
      <c r="I830" s="39"/>
      <c r="J830" s="39"/>
    </row>
    <row r="831" spans="1:10" ht="15.75" customHeight="1" x14ac:dyDescent="0.25">
      <c r="A831" s="11"/>
      <c r="B831" s="11"/>
      <c r="D831" s="11"/>
      <c r="E831" s="38"/>
      <c r="F831" s="38"/>
      <c r="G831" s="39"/>
      <c r="H831" s="39"/>
      <c r="I831" s="39"/>
      <c r="J831" s="39"/>
    </row>
    <row r="832" spans="1:10" ht="15.75" customHeight="1" x14ac:dyDescent="0.25">
      <c r="A832" s="11"/>
      <c r="B832" s="11"/>
      <c r="D832" s="11"/>
      <c r="E832" s="38"/>
      <c r="F832" s="38"/>
      <c r="G832" s="39"/>
      <c r="H832" s="39"/>
      <c r="I832" s="39"/>
      <c r="J832" s="39"/>
    </row>
    <row r="833" spans="1:10" ht="15.75" customHeight="1" x14ac:dyDescent="0.25">
      <c r="A833" s="11"/>
      <c r="B833" s="11"/>
      <c r="D833" s="11"/>
      <c r="E833" s="38"/>
      <c r="F833" s="38"/>
      <c r="G833" s="39"/>
      <c r="H833" s="39"/>
      <c r="I833" s="39"/>
      <c r="J833" s="39"/>
    </row>
    <row r="834" spans="1:10" ht="15.75" customHeight="1" x14ac:dyDescent="0.25">
      <c r="A834" s="11"/>
      <c r="B834" s="11"/>
      <c r="D834" s="11"/>
      <c r="E834" s="38"/>
      <c r="F834" s="38"/>
      <c r="G834" s="39"/>
      <c r="H834" s="39"/>
      <c r="I834" s="39"/>
      <c r="J834" s="39"/>
    </row>
    <row r="835" spans="1:10" ht="15.75" customHeight="1" x14ac:dyDescent="0.25">
      <c r="A835" s="11"/>
      <c r="B835" s="11"/>
      <c r="D835" s="11"/>
      <c r="E835" s="38"/>
      <c r="F835" s="38"/>
      <c r="G835" s="39"/>
      <c r="H835" s="39"/>
      <c r="I835" s="39"/>
      <c r="J835" s="39"/>
    </row>
    <row r="836" spans="1:10" ht="15.75" customHeight="1" x14ac:dyDescent="0.25">
      <c r="A836" s="11"/>
      <c r="B836" s="11"/>
      <c r="D836" s="11"/>
      <c r="E836" s="38"/>
      <c r="F836" s="38"/>
      <c r="G836" s="39"/>
      <c r="H836" s="39"/>
      <c r="I836" s="39"/>
      <c r="J836" s="39"/>
    </row>
    <row r="837" spans="1:10" ht="15.75" customHeight="1" x14ac:dyDescent="0.25">
      <c r="A837" s="11"/>
      <c r="B837" s="11"/>
      <c r="D837" s="11"/>
      <c r="E837" s="38"/>
      <c r="F837" s="38"/>
      <c r="G837" s="39"/>
      <c r="H837" s="39"/>
      <c r="I837" s="39"/>
      <c r="J837" s="39"/>
    </row>
    <row r="838" spans="1:10" ht="15.75" customHeight="1" x14ac:dyDescent="0.25">
      <c r="A838" s="11"/>
      <c r="B838" s="11"/>
      <c r="D838" s="11"/>
      <c r="E838" s="38"/>
      <c r="F838" s="38"/>
      <c r="G838" s="39"/>
      <c r="H838" s="39"/>
      <c r="I838" s="39"/>
      <c r="J838" s="39"/>
    </row>
    <row r="839" spans="1:10" ht="15.75" customHeight="1" x14ac:dyDescent="0.25">
      <c r="A839" s="11"/>
      <c r="B839" s="11"/>
      <c r="D839" s="11"/>
      <c r="E839" s="38"/>
      <c r="F839" s="38"/>
      <c r="G839" s="39"/>
      <c r="H839" s="39"/>
      <c r="I839" s="39"/>
      <c r="J839" s="39"/>
    </row>
    <row r="840" spans="1:10" ht="15.75" customHeight="1" x14ac:dyDescent="0.25">
      <c r="A840" s="11"/>
      <c r="B840" s="11"/>
      <c r="D840" s="11"/>
      <c r="E840" s="38"/>
      <c r="F840" s="38"/>
      <c r="G840" s="39"/>
      <c r="H840" s="39"/>
      <c r="I840" s="39"/>
      <c r="J840" s="39"/>
    </row>
    <row r="841" spans="1:10" ht="15.75" customHeight="1" x14ac:dyDescent="0.25">
      <c r="A841" s="11"/>
      <c r="B841" s="11"/>
      <c r="D841" s="11"/>
      <c r="E841" s="38"/>
      <c r="F841" s="38"/>
      <c r="G841" s="39"/>
      <c r="H841" s="39"/>
      <c r="I841" s="39"/>
      <c r="J841" s="39"/>
    </row>
    <row r="842" spans="1:10" ht="15.75" customHeight="1" x14ac:dyDescent="0.25">
      <c r="A842" s="11"/>
      <c r="B842" s="11"/>
      <c r="D842" s="11"/>
      <c r="E842" s="38"/>
      <c r="F842" s="38"/>
      <c r="G842" s="39"/>
      <c r="H842" s="39"/>
      <c r="I842" s="39"/>
      <c r="J842" s="39"/>
    </row>
    <row r="843" spans="1:10" ht="15.75" customHeight="1" x14ac:dyDescent="0.25">
      <c r="A843" s="11"/>
      <c r="B843" s="11"/>
      <c r="D843" s="11"/>
      <c r="E843" s="38"/>
      <c r="F843" s="38"/>
      <c r="G843" s="39"/>
      <c r="H843" s="39"/>
      <c r="I843" s="39"/>
      <c r="J843" s="39"/>
    </row>
    <row r="844" spans="1:10" ht="15.75" customHeight="1" x14ac:dyDescent="0.25">
      <c r="A844" s="11"/>
      <c r="B844" s="11"/>
      <c r="D844" s="11"/>
      <c r="E844" s="38"/>
      <c r="F844" s="38"/>
      <c r="G844" s="39"/>
      <c r="H844" s="39"/>
      <c r="I844" s="39"/>
      <c r="J844" s="39"/>
    </row>
    <row r="845" spans="1:10" ht="15.75" customHeight="1" x14ac:dyDescent="0.25">
      <c r="A845" s="11"/>
      <c r="B845" s="11"/>
      <c r="D845" s="11"/>
      <c r="E845" s="38"/>
      <c r="F845" s="38"/>
      <c r="G845" s="39"/>
      <c r="H845" s="39"/>
      <c r="I845" s="39"/>
      <c r="J845" s="39"/>
    </row>
    <row r="846" spans="1:10" ht="15.75" customHeight="1" x14ac:dyDescent="0.25">
      <c r="A846" s="11"/>
      <c r="B846" s="11"/>
      <c r="D846" s="11"/>
      <c r="E846" s="38"/>
      <c r="F846" s="38"/>
      <c r="G846" s="39"/>
      <c r="H846" s="39"/>
      <c r="I846" s="39"/>
      <c r="J846" s="39"/>
    </row>
    <row r="847" spans="1:10" ht="15.75" customHeight="1" x14ac:dyDescent="0.25">
      <c r="A847" s="11"/>
      <c r="B847" s="11"/>
      <c r="D847" s="11"/>
      <c r="E847" s="38"/>
      <c r="F847" s="38"/>
      <c r="G847" s="39"/>
      <c r="H847" s="39"/>
      <c r="I847" s="39"/>
      <c r="J847" s="39"/>
    </row>
    <row r="848" spans="1:10" ht="15.75" customHeight="1" x14ac:dyDescent="0.25">
      <c r="A848" s="11"/>
      <c r="B848" s="11"/>
      <c r="D848" s="11"/>
      <c r="E848" s="38"/>
      <c r="F848" s="38"/>
      <c r="G848" s="39"/>
      <c r="H848" s="39"/>
      <c r="I848" s="39"/>
      <c r="J848" s="39"/>
    </row>
    <row r="849" spans="1:10" ht="15.75" customHeight="1" x14ac:dyDescent="0.25">
      <c r="A849" s="11"/>
      <c r="B849" s="11"/>
      <c r="D849" s="11"/>
      <c r="E849" s="38"/>
      <c r="F849" s="38"/>
      <c r="G849" s="39"/>
      <c r="H849" s="39"/>
      <c r="I849" s="39"/>
      <c r="J849" s="39"/>
    </row>
    <row r="850" spans="1:10" ht="15.75" customHeight="1" x14ac:dyDescent="0.25">
      <c r="A850" s="11"/>
      <c r="B850" s="11"/>
      <c r="D850" s="11"/>
      <c r="E850" s="38"/>
      <c r="F850" s="38"/>
      <c r="G850" s="39"/>
      <c r="H850" s="39"/>
      <c r="I850" s="39"/>
      <c r="J850" s="39"/>
    </row>
    <row r="851" spans="1:10" ht="15.75" customHeight="1" x14ac:dyDescent="0.25">
      <c r="A851" s="11"/>
      <c r="B851" s="11"/>
      <c r="D851" s="11"/>
      <c r="E851" s="38"/>
      <c r="F851" s="38"/>
      <c r="G851" s="39"/>
      <c r="H851" s="39"/>
      <c r="I851" s="39"/>
      <c r="J851" s="39"/>
    </row>
    <row r="852" spans="1:10" ht="15.75" customHeight="1" x14ac:dyDescent="0.25">
      <c r="A852" s="11"/>
      <c r="B852" s="11"/>
      <c r="D852" s="11"/>
      <c r="E852" s="38"/>
      <c r="F852" s="38"/>
      <c r="G852" s="39"/>
      <c r="H852" s="39"/>
      <c r="I852" s="39"/>
      <c r="J852" s="39"/>
    </row>
    <row r="853" spans="1:10" ht="15.75" customHeight="1" x14ac:dyDescent="0.25">
      <c r="A853" s="11"/>
      <c r="B853" s="11"/>
      <c r="D853" s="11"/>
      <c r="E853" s="38"/>
      <c r="F853" s="38"/>
      <c r="G853" s="39"/>
      <c r="H853" s="39"/>
      <c r="I853" s="39"/>
      <c r="J853" s="39"/>
    </row>
    <row r="854" spans="1:10" ht="15.75" customHeight="1" x14ac:dyDescent="0.25">
      <c r="A854" s="11"/>
      <c r="B854" s="11"/>
      <c r="D854" s="11"/>
      <c r="E854" s="38"/>
      <c r="F854" s="38"/>
      <c r="G854" s="39"/>
      <c r="H854" s="39"/>
      <c r="I854" s="39"/>
      <c r="J854" s="39"/>
    </row>
    <row r="855" spans="1:10" ht="15.75" customHeight="1" x14ac:dyDescent="0.25">
      <c r="A855" s="11"/>
      <c r="B855" s="11"/>
      <c r="D855" s="11"/>
      <c r="E855" s="38"/>
      <c r="F855" s="38"/>
      <c r="G855" s="39"/>
      <c r="H855" s="39"/>
      <c r="I855" s="39"/>
      <c r="J855" s="39"/>
    </row>
    <row r="856" spans="1:10" ht="15.75" customHeight="1" x14ac:dyDescent="0.25">
      <c r="A856" s="11"/>
      <c r="B856" s="11"/>
      <c r="D856" s="11"/>
      <c r="E856" s="38"/>
      <c r="F856" s="38"/>
      <c r="G856" s="39"/>
      <c r="H856" s="39"/>
      <c r="I856" s="39"/>
      <c r="J856" s="39"/>
    </row>
    <row r="857" spans="1:10" ht="15.75" customHeight="1" x14ac:dyDescent="0.25">
      <c r="A857" s="11"/>
      <c r="B857" s="11"/>
      <c r="D857" s="11"/>
      <c r="E857" s="38"/>
      <c r="F857" s="38"/>
      <c r="G857" s="39"/>
      <c r="H857" s="39"/>
      <c r="I857" s="39"/>
      <c r="J857" s="39"/>
    </row>
    <row r="858" spans="1:10" ht="15.75" customHeight="1" x14ac:dyDescent="0.25">
      <c r="A858" s="11"/>
      <c r="B858" s="11"/>
      <c r="D858" s="11"/>
      <c r="E858" s="38"/>
      <c r="F858" s="38"/>
      <c r="G858" s="39"/>
      <c r="H858" s="39"/>
      <c r="I858" s="39"/>
      <c r="J858" s="39"/>
    </row>
    <row r="859" spans="1:10" ht="15.75" customHeight="1" x14ac:dyDescent="0.25">
      <c r="A859" s="11"/>
      <c r="B859" s="11"/>
      <c r="D859" s="11"/>
      <c r="E859" s="38"/>
      <c r="F859" s="38"/>
      <c r="G859" s="39"/>
      <c r="H859" s="39"/>
      <c r="I859" s="39"/>
      <c r="J859" s="39"/>
    </row>
    <row r="860" spans="1:10" ht="15.75" customHeight="1" x14ac:dyDescent="0.25">
      <c r="A860" s="11"/>
      <c r="B860" s="11"/>
      <c r="D860" s="11"/>
      <c r="E860" s="38"/>
      <c r="F860" s="38"/>
      <c r="G860" s="39"/>
      <c r="H860" s="39"/>
      <c r="I860" s="39"/>
      <c r="J860" s="39"/>
    </row>
    <row r="861" spans="1:10" ht="15.75" customHeight="1" x14ac:dyDescent="0.25">
      <c r="A861" s="11"/>
      <c r="B861" s="11"/>
      <c r="D861" s="11"/>
      <c r="E861" s="38"/>
      <c r="F861" s="38"/>
      <c r="G861" s="39"/>
      <c r="H861" s="39"/>
      <c r="I861" s="39"/>
      <c r="J861" s="39"/>
    </row>
    <row r="862" spans="1:10" ht="15.75" customHeight="1" x14ac:dyDescent="0.25">
      <c r="A862" s="11"/>
      <c r="B862" s="11"/>
      <c r="D862" s="11"/>
      <c r="E862" s="38"/>
      <c r="F862" s="38"/>
      <c r="G862" s="39"/>
      <c r="H862" s="39"/>
      <c r="I862" s="39"/>
      <c r="J862" s="39"/>
    </row>
    <row r="863" spans="1:10" ht="15.75" customHeight="1" x14ac:dyDescent="0.25">
      <c r="A863" s="11"/>
      <c r="B863" s="11"/>
      <c r="D863" s="11"/>
      <c r="E863" s="38"/>
      <c r="F863" s="38"/>
      <c r="G863" s="39"/>
      <c r="H863" s="39"/>
      <c r="I863" s="39"/>
      <c r="J863" s="39"/>
    </row>
    <row r="864" spans="1:10" ht="15.75" customHeight="1" x14ac:dyDescent="0.25">
      <c r="A864" s="11"/>
      <c r="B864" s="11"/>
      <c r="D864" s="11"/>
      <c r="E864" s="38"/>
      <c r="F864" s="38"/>
      <c r="G864" s="39"/>
      <c r="H864" s="39"/>
      <c r="I864" s="39"/>
      <c r="J864" s="39"/>
    </row>
    <row r="865" spans="1:10" ht="15.75" customHeight="1" x14ac:dyDescent="0.25">
      <c r="A865" s="11"/>
      <c r="B865" s="11"/>
      <c r="D865" s="11"/>
      <c r="E865" s="38"/>
      <c r="F865" s="38"/>
      <c r="G865" s="39"/>
      <c r="H865" s="39"/>
      <c r="I865" s="39"/>
      <c r="J865" s="39"/>
    </row>
    <row r="866" spans="1:10" ht="15.75" customHeight="1" x14ac:dyDescent="0.25">
      <c r="A866" s="11"/>
      <c r="B866" s="11"/>
      <c r="D866" s="11"/>
      <c r="E866" s="38"/>
      <c r="F866" s="38"/>
      <c r="G866" s="39"/>
      <c r="H866" s="39"/>
      <c r="I866" s="39"/>
      <c r="J866" s="39"/>
    </row>
    <row r="867" spans="1:10" ht="15.75" customHeight="1" x14ac:dyDescent="0.25">
      <c r="A867" s="11"/>
      <c r="B867" s="11"/>
      <c r="D867" s="11"/>
      <c r="E867" s="38"/>
      <c r="F867" s="38"/>
      <c r="G867" s="39"/>
      <c r="H867" s="39"/>
      <c r="I867" s="39"/>
      <c r="J867" s="39"/>
    </row>
    <row r="868" spans="1:10" ht="15.75" customHeight="1" x14ac:dyDescent="0.25">
      <c r="A868" s="11"/>
      <c r="B868" s="11"/>
      <c r="D868" s="11"/>
      <c r="E868" s="38"/>
      <c r="F868" s="38"/>
      <c r="G868" s="39"/>
      <c r="H868" s="39"/>
      <c r="I868" s="39"/>
      <c r="J868" s="39"/>
    </row>
    <row r="869" spans="1:10" ht="15.75" customHeight="1" x14ac:dyDescent="0.25">
      <c r="A869" s="11"/>
      <c r="B869" s="11"/>
      <c r="D869" s="11"/>
      <c r="E869" s="38"/>
      <c r="F869" s="38"/>
      <c r="G869" s="39"/>
      <c r="H869" s="39"/>
      <c r="I869" s="39"/>
      <c r="J869" s="39"/>
    </row>
    <row r="870" spans="1:10" ht="15.75" customHeight="1" x14ac:dyDescent="0.25">
      <c r="A870" s="11"/>
      <c r="B870" s="11"/>
      <c r="D870" s="11"/>
      <c r="E870" s="38"/>
      <c r="F870" s="38"/>
      <c r="G870" s="39"/>
      <c r="H870" s="39"/>
      <c r="I870" s="39"/>
      <c r="J870" s="39"/>
    </row>
    <row r="871" spans="1:10" ht="15.75" customHeight="1" x14ac:dyDescent="0.25">
      <c r="A871" s="11"/>
      <c r="B871" s="11"/>
      <c r="D871" s="11"/>
      <c r="E871" s="38"/>
      <c r="F871" s="38"/>
      <c r="G871" s="39"/>
      <c r="H871" s="39"/>
      <c r="I871" s="39"/>
      <c r="J871" s="39"/>
    </row>
    <row r="872" spans="1:10" ht="15.75" customHeight="1" x14ac:dyDescent="0.25">
      <c r="A872" s="11"/>
      <c r="B872" s="11"/>
      <c r="D872" s="11"/>
      <c r="E872" s="38"/>
      <c r="F872" s="38"/>
      <c r="G872" s="39"/>
      <c r="H872" s="39"/>
      <c r="I872" s="39"/>
      <c r="J872" s="39"/>
    </row>
    <row r="873" spans="1:10" ht="15.75" customHeight="1" x14ac:dyDescent="0.25">
      <c r="A873" s="11"/>
      <c r="B873" s="11"/>
      <c r="D873" s="11"/>
      <c r="E873" s="38"/>
      <c r="F873" s="38"/>
      <c r="G873" s="39"/>
      <c r="H873" s="39"/>
      <c r="I873" s="39"/>
      <c r="J873" s="39"/>
    </row>
    <row r="874" spans="1:10" ht="15.75" customHeight="1" x14ac:dyDescent="0.25">
      <c r="A874" s="11"/>
      <c r="B874" s="11"/>
      <c r="D874" s="11"/>
      <c r="E874" s="38"/>
      <c r="F874" s="38"/>
      <c r="G874" s="39"/>
      <c r="H874" s="39"/>
      <c r="I874" s="39"/>
      <c r="J874" s="39"/>
    </row>
    <row r="875" spans="1:10" ht="15.75" customHeight="1" x14ac:dyDescent="0.25">
      <c r="A875" s="11"/>
      <c r="B875" s="11"/>
      <c r="D875" s="11"/>
      <c r="E875" s="38"/>
      <c r="F875" s="38"/>
      <c r="G875" s="39"/>
      <c r="H875" s="39"/>
      <c r="I875" s="39"/>
      <c r="J875" s="39"/>
    </row>
    <row r="876" spans="1:10" ht="15.75" customHeight="1" x14ac:dyDescent="0.25">
      <c r="A876" s="11"/>
      <c r="B876" s="11"/>
      <c r="D876" s="11"/>
      <c r="E876" s="38"/>
      <c r="F876" s="38"/>
      <c r="G876" s="39"/>
      <c r="H876" s="39"/>
      <c r="I876" s="39"/>
      <c r="J876" s="39"/>
    </row>
    <row r="877" spans="1:10" ht="15.75" customHeight="1" x14ac:dyDescent="0.25">
      <c r="A877" s="11"/>
      <c r="B877" s="11"/>
      <c r="D877" s="11"/>
      <c r="E877" s="38"/>
      <c r="F877" s="38"/>
      <c r="G877" s="39"/>
      <c r="H877" s="39"/>
      <c r="I877" s="39"/>
      <c r="J877" s="39"/>
    </row>
    <row r="878" spans="1:10" ht="15.75" customHeight="1" x14ac:dyDescent="0.25">
      <c r="A878" s="11"/>
      <c r="B878" s="11"/>
      <c r="D878" s="11"/>
      <c r="E878" s="38"/>
      <c r="F878" s="38"/>
      <c r="G878" s="39"/>
      <c r="H878" s="39"/>
      <c r="I878" s="39"/>
      <c r="J878" s="39"/>
    </row>
    <row r="879" spans="1:10" ht="15.75" customHeight="1" x14ac:dyDescent="0.25">
      <c r="A879" s="11"/>
      <c r="B879" s="11"/>
      <c r="D879" s="11"/>
      <c r="E879" s="38"/>
      <c r="F879" s="38"/>
      <c r="G879" s="39"/>
      <c r="H879" s="39"/>
      <c r="I879" s="39"/>
      <c r="J879" s="39"/>
    </row>
    <row r="880" spans="1:10" ht="15.75" customHeight="1" x14ac:dyDescent="0.25">
      <c r="A880" s="11"/>
      <c r="B880" s="11"/>
      <c r="D880" s="11"/>
      <c r="E880" s="38"/>
      <c r="F880" s="38"/>
      <c r="G880" s="39"/>
      <c r="H880" s="39"/>
      <c r="I880" s="39"/>
      <c r="J880" s="39"/>
    </row>
    <row r="881" spans="1:10" ht="15.75" customHeight="1" x14ac:dyDescent="0.25">
      <c r="A881" s="11"/>
      <c r="B881" s="11"/>
      <c r="D881" s="11"/>
      <c r="E881" s="38"/>
      <c r="F881" s="38"/>
      <c r="G881" s="39"/>
      <c r="H881" s="39"/>
      <c r="I881" s="39"/>
      <c r="J881" s="39"/>
    </row>
    <row r="882" spans="1:10" ht="15.75" customHeight="1" x14ac:dyDescent="0.25">
      <c r="A882" s="11"/>
      <c r="B882" s="11"/>
      <c r="D882" s="11"/>
      <c r="E882" s="38"/>
      <c r="F882" s="38"/>
      <c r="G882" s="39"/>
      <c r="H882" s="39"/>
      <c r="I882" s="39"/>
      <c r="J882" s="39"/>
    </row>
    <row r="883" spans="1:10" ht="15.75" customHeight="1" x14ac:dyDescent="0.25">
      <c r="A883" s="11"/>
      <c r="B883" s="11"/>
      <c r="D883" s="11"/>
      <c r="E883" s="38"/>
      <c r="F883" s="38"/>
      <c r="G883" s="39"/>
      <c r="H883" s="39"/>
      <c r="I883" s="39"/>
      <c r="J883" s="39"/>
    </row>
    <row r="884" spans="1:10" ht="15.75" customHeight="1" x14ac:dyDescent="0.25">
      <c r="A884" s="11"/>
      <c r="B884" s="11"/>
      <c r="D884" s="11"/>
      <c r="E884" s="38"/>
      <c r="F884" s="38"/>
      <c r="G884" s="39"/>
      <c r="H884" s="39"/>
      <c r="I884" s="39"/>
      <c r="J884" s="39"/>
    </row>
    <row r="885" spans="1:10" ht="15.75" customHeight="1" x14ac:dyDescent="0.25">
      <c r="A885" s="11"/>
      <c r="B885" s="11"/>
      <c r="D885" s="11"/>
      <c r="E885" s="38"/>
      <c r="F885" s="38"/>
      <c r="G885" s="39"/>
      <c r="H885" s="39"/>
      <c r="I885" s="39"/>
      <c r="J885" s="39"/>
    </row>
    <row r="886" spans="1:10" ht="15.75" customHeight="1" x14ac:dyDescent="0.25">
      <c r="A886" s="11"/>
      <c r="B886" s="11"/>
      <c r="D886" s="11"/>
      <c r="E886" s="38"/>
      <c r="F886" s="38"/>
      <c r="G886" s="39"/>
      <c r="H886" s="39"/>
      <c r="I886" s="39"/>
      <c r="J886" s="39"/>
    </row>
    <row r="887" spans="1:10" ht="15.75" customHeight="1" x14ac:dyDescent="0.25">
      <c r="A887" s="11"/>
      <c r="B887" s="11"/>
      <c r="D887" s="11"/>
      <c r="E887" s="38"/>
      <c r="F887" s="38"/>
      <c r="G887" s="39"/>
      <c r="H887" s="39"/>
      <c r="I887" s="39"/>
      <c r="J887" s="39"/>
    </row>
    <row r="888" spans="1:10" ht="15.75" customHeight="1" x14ac:dyDescent="0.25">
      <c r="A888" s="11"/>
      <c r="B888" s="11"/>
      <c r="D888" s="11"/>
      <c r="E888" s="38"/>
      <c r="F888" s="38"/>
      <c r="G888" s="39"/>
      <c r="H888" s="39"/>
      <c r="I888" s="39"/>
      <c r="J888" s="39"/>
    </row>
    <row r="889" spans="1:10" ht="15.75" customHeight="1" x14ac:dyDescent="0.25">
      <c r="A889" s="11"/>
      <c r="B889" s="11"/>
      <c r="D889" s="11"/>
      <c r="E889" s="38"/>
      <c r="F889" s="38"/>
      <c r="G889" s="39"/>
      <c r="H889" s="39"/>
      <c r="I889" s="39"/>
      <c r="J889" s="39"/>
    </row>
    <row r="890" spans="1:10" ht="15.75" customHeight="1" x14ac:dyDescent="0.25">
      <c r="A890" s="11"/>
      <c r="B890" s="11"/>
      <c r="D890" s="11"/>
      <c r="E890" s="38"/>
      <c r="F890" s="38"/>
      <c r="G890" s="39"/>
      <c r="H890" s="39"/>
      <c r="I890" s="39"/>
      <c r="J890" s="39"/>
    </row>
    <row r="891" spans="1:10" ht="15.75" customHeight="1" x14ac:dyDescent="0.25">
      <c r="A891" s="11"/>
      <c r="B891" s="11"/>
      <c r="D891" s="11"/>
      <c r="E891" s="38"/>
      <c r="F891" s="38"/>
      <c r="G891" s="39"/>
      <c r="H891" s="39"/>
      <c r="I891" s="39"/>
      <c r="J891" s="39"/>
    </row>
    <row r="892" spans="1:10" ht="15.75" customHeight="1" x14ac:dyDescent="0.25">
      <c r="A892" s="11"/>
      <c r="B892" s="11"/>
      <c r="D892" s="11"/>
      <c r="E892" s="38"/>
      <c r="F892" s="38"/>
      <c r="G892" s="39"/>
      <c r="H892" s="39"/>
      <c r="I892" s="39"/>
      <c r="J892" s="39"/>
    </row>
    <row r="893" spans="1:10" ht="15.75" customHeight="1" x14ac:dyDescent="0.25">
      <c r="A893" s="11"/>
      <c r="B893" s="11"/>
      <c r="D893" s="11"/>
      <c r="E893" s="38"/>
      <c r="F893" s="38"/>
      <c r="G893" s="39"/>
      <c r="H893" s="39"/>
      <c r="I893" s="39"/>
      <c r="J893" s="39"/>
    </row>
    <row r="894" spans="1:10" ht="15.75" customHeight="1" x14ac:dyDescent="0.25">
      <c r="A894" s="11"/>
      <c r="B894" s="11"/>
      <c r="D894" s="11"/>
      <c r="E894" s="38"/>
      <c r="F894" s="38"/>
      <c r="G894" s="39"/>
      <c r="H894" s="39"/>
      <c r="I894" s="39"/>
      <c r="J894" s="39"/>
    </row>
    <row r="895" spans="1:10" ht="15.75" customHeight="1" x14ac:dyDescent="0.25">
      <c r="A895" s="11"/>
      <c r="B895" s="11"/>
      <c r="D895" s="11"/>
      <c r="E895" s="38"/>
      <c r="F895" s="38"/>
      <c r="G895" s="39"/>
      <c r="H895" s="39"/>
      <c r="I895" s="39"/>
      <c r="J895" s="39"/>
    </row>
    <row r="896" spans="1:10" ht="15.75" customHeight="1" x14ac:dyDescent="0.25">
      <c r="A896" s="11"/>
      <c r="B896" s="11"/>
      <c r="D896" s="11"/>
      <c r="E896" s="38"/>
      <c r="F896" s="38"/>
      <c r="G896" s="39"/>
      <c r="H896" s="39"/>
      <c r="I896" s="39"/>
      <c r="J896" s="39"/>
    </row>
    <row r="897" spans="1:10" ht="15.75" customHeight="1" x14ac:dyDescent="0.25">
      <c r="A897" s="11"/>
      <c r="B897" s="11"/>
      <c r="D897" s="11"/>
      <c r="E897" s="38"/>
      <c r="F897" s="38"/>
      <c r="G897" s="39"/>
      <c r="H897" s="39"/>
      <c r="I897" s="39"/>
      <c r="J897" s="39"/>
    </row>
    <row r="898" spans="1:10" ht="15.75" customHeight="1" x14ac:dyDescent="0.25">
      <c r="A898" s="11"/>
      <c r="B898" s="11"/>
      <c r="D898" s="11"/>
      <c r="E898" s="38"/>
      <c r="F898" s="38"/>
      <c r="G898" s="39"/>
      <c r="H898" s="39"/>
      <c r="I898" s="39"/>
      <c r="J898" s="39"/>
    </row>
    <row r="899" spans="1:10" ht="15.75" customHeight="1" x14ac:dyDescent="0.25">
      <c r="A899" s="11"/>
      <c r="B899" s="11"/>
      <c r="D899" s="11"/>
      <c r="E899" s="38"/>
      <c r="F899" s="38"/>
      <c r="G899" s="39"/>
      <c r="H899" s="39"/>
      <c r="I899" s="39"/>
      <c r="J899" s="39"/>
    </row>
    <row r="900" spans="1:10" ht="15.75" customHeight="1" x14ac:dyDescent="0.25">
      <c r="A900" s="11"/>
      <c r="B900" s="11"/>
      <c r="D900" s="11"/>
      <c r="E900" s="38"/>
      <c r="F900" s="38"/>
      <c r="G900" s="39"/>
      <c r="H900" s="39"/>
      <c r="I900" s="39"/>
      <c r="J900" s="39"/>
    </row>
    <row r="901" spans="1:10" ht="15.75" customHeight="1" x14ac:dyDescent="0.25">
      <c r="A901" s="11"/>
      <c r="B901" s="11"/>
      <c r="D901" s="11"/>
      <c r="E901" s="38"/>
      <c r="F901" s="38"/>
      <c r="G901" s="39"/>
      <c r="H901" s="39"/>
      <c r="I901" s="39"/>
      <c r="J901" s="39"/>
    </row>
    <row r="902" spans="1:10" ht="15.75" customHeight="1" x14ac:dyDescent="0.25">
      <c r="A902" s="11"/>
      <c r="B902" s="11"/>
      <c r="D902" s="11"/>
      <c r="E902" s="38"/>
      <c r="F902" s="38"/>
      <c r="G902" s="39"/>
      <c r="H902" s="39"/>
      <c r="I902" s="39"/>
      <c r="J902" s="39"/>
    </row>
    <row r="903" spans="1:10" ht="15.75" customHeight="1" x14ac:dyDescent="0.25">
      <c r="A903" s="11"/>
      <c r="B903" s="11"/>
      <c r="D903" s="11"/>
      <c r="E903" s="38"/>
      <c r="F903" s="38"/>
      <c r="G903" s="39"/>
      <c r="H903" s="39"/>
      <c r="I903" s="39"/>
      <c r="J903" s="39"/>
    </row>
    <row r="904" spans="1:10" ht="15.75" customHeight="1" x14ac:dyDescent="0.25">
      <c r="A904" s="11"/>
      <c r="B904" s="11"/>
      <c r="D904" s="11"/>
      <c r="E904" s="38"/>
      <c r="F904" s="38"/>
      <c r="G904" s="39"/>
      <c r="H904" s="39"/>
      <c r="I904" s="39"/>
      <c r="J904" s="39"/>
    </row>
    <row r="905" spans="1:10" ht="15.75" customHeight="1" x14ac:dyDescent="0.25">
      <c r="A905" s="11"/>
      <c r="B905" s="11"/>
      <c r="D905" s="11"/>
      <c r="E905" s="38"/>
      <c r="F905" s="38"/>
      <c r="G905" s="39"/>
      <c r="H905" s="39"/>
      <c r="I905" s="39"/>
      <c r="J905" s="39"/>
    </row>
    <row r="906" spans="1:10" ht="15.75" customHeight="1" x14ac:dyDescent="0.25">
      <c r="A906" s="11"/>
      <c r="B906" s="11"/>
      <c r="D906" s="11"/>
      <c r="E906" s="38"/>
      <c r="F906" s="38"/>
      <c r="G906" s="39"/>
      <c r="H906" s="39"/>
      <c r="I906" s="39"/>
      <c r="J906" s="39"/>
    </row>
    <row r="907" spans="1:10" ht="15.75" customHeight="1" x14ac:dyDescent="0.25">
      <c r="A907" s="11"/>
      <c r="B907" s="11"/>
      <c r="D907" s="11"/>
      <c r="E907" s="38"/>
      <c r="F907" s="38"/>
      <c r="G907" s="39"/>
      <c r="H907" s="39"/>
      <c r="I907" s="39"/>
      <c r="J907" s="39"/>
    </row>
    <row r="908" spans="1:10" ht="15.75" customHeight="1" x14ac:dyDescent="0.25">
      <c r="A908" s="11"/>
      <c r="B908" s="11"/>
      <c r="D908" s="11"/>
      <c r="E908" s="38"/>
      <c r="F908" s="38"/>
      <c r="G908" s="39"/>
      <c r="H908" s="39"/>
      <c r="I908" s="39"/>
      <c r="J908" s="39"/>
    </row>
    <row r="909" spans="1:10" ht="15.75" customHeight="1" x14ac:dyDescent="0.25">
      <c r="A909" s="11"/>
      <c r="B909" s="11"/>
      <c r="D909" s="11"/>
      <c r="E909" s="38"/>
      <c r="F909" s="38"/>
      <c r="G909" s="39"/>
      <c r="H909" s="39"/>
      <c r="I909" s="39"/>
      <c r="J909" s="39"/>
    </row>
    <row r="910" spans="1:10" ht="15.75" customHeight="1" x14ac:dyDescent="0.25">
      <c r="A910" s="11"/>
      <c r="B910" s="11"/>
      <c r="D910" s="11"/>
      <c r="E910" s="38"/>
      <c r="F910" s="38"/>
      <c r="G910" s="39"/>
      <c r="H910" s="39"/>
      <c r="I910" s="39"/>
      <c r="J910" s="39"/>
    </row>
    <row r="911" spans="1:10" ht="15.75" customHeight="1" x14ac:dyDescent="0.25">
      <c r="A911" s="11"/>
      <c r="B911" s="11"/>
      <c r="D911" s="11"/>
      <c r="E911" s="38"/>
      <c r="F911" s="38"/>
      <c r="G911" s="39"/>
      <c r="H911" s="39"/>
      <c r="I911" s="39"/>
      <c r="J911" s="39"/>
    </row>
    <row r="912" spans="1:10" ht="15.75" customHeight="1" x14ac:dyDescent="0.25">
      <c r="A912" s="11"/>
      <c r="B912" s="11"/>
      <c r="D912" s="11"/>
      <c r="E912" s="38"/>
      <c r="F912" s="38"/>
      <c r="G912" s="39"/>
      <c r="H912" s="39"/>
      <c r="I912" s="39"/>
      <c r="J912" s="39"/>
    </row>
    <row r="913" spans="1:10" ht="15.75" customHeight="1" x14ac:dyDescent="0.25">
      <c r="A913" s="11"/>
      <c r="B913" s="11"/>
      <c r="D913" s="11"/>
      <c r="E913" s="38"/>
      <c r="F913" s="38"/>
      <c r="G913" s="39"/>
      <c r="H913" s="39"/>
      <c r="I913" s="39"/>
      <c r="J913" s="39"/>
    </row>
    <row r="914" spans="1:10" ht="15.75" customHeight="1" x14ac:dyDescent="0.25">
      <c r="A914" s="11"/>
      <c r="B914" s="11"/>
      <c r="D914" s="11"/>
      <c r="E914" s="38"/>
      <c r="F914" s="38"/>
      <c r="G914" s="39"/>
      <c r="H914" s="39"/>
      <c r="I914" s="39"/>
      <c r="J914" s="39"/>
    </row>
    <row r="915" spans="1:10" ht="15.75" customHeight="1" x14ac:dyDescent="0.25">
      <c r="A915" s="11"/>
      <c r="B915" s="11"/>
      <c r="D915" s="11"/>
      <c r="E915" s="38"/>
      <c r="F915" s="38"/>
      <c r="G915" s="39"/>
      <c r="H915" s="39"/>
      <c r="I915" s="39"/>
      <c r="J915" s="39"/>
    </row>
    <row r="916" spans="1:10" ht="15.75" customHeight="1" x14ac:dyDescent="0.25">
      <c r="A916" s="11"/>
      <c r="B916" s="11"/>
      <c r="D916" s="11"/>
      <c r="E916" s="38"/>
      <c r="F916" s="38"/>
      <c r="G916" s="39"/>
      <c r="H916" s="39"/>
      <c r="I916" s="39"/>
      <c r="J916" s="39"/>
    </row>
    <row r="917" spans="1:10" ht="15.75" customHeight="1" x14ac:dyDescent="0.25">
      <c r="A917" s="11"/>
      <c r="B917" s="11"/>
      <c r="D917" s="11"/>
      <c r="E917" s="38"/>
      <c r="F917" s="38"/>
      <c r="G917" s="39"/>
      <c r="H917" s="39"/>
      <c r="I917" s="39"/>
      <c r="J917" s="39"/>
    </row>
    <row r="918" spans="1:10" ht="15.75" customHeight="1" x14ac:dyDescent="0.25">
      <c r="A918" s="11"/>
      <c r="B918" s="11"/>
      <c r="D918" s="11"/>
      <c r="E918" s="38"/>
      <c r="F918" s="38"/>
      <c r="G918" s="39"/>
      <c r="H918" s="39"/>
      <c r="I918" s="39"/>
      <c r="J918" s="39"/>
    </row>
    <row r="919" spans="1:10" ht="15.75" customHeight="1" x14ac:dyDescent="0.25">
      <c r="A919" s="11"/>
      <c r="B919" s="11"/>
      <c r="D919" s="11"/>
      <c r="E919" s="38"/>
      <c r="F919" s="38"/>
      <c r="G919" s="39"/>
      <c r="H919" s="39"/>
      <c r="I919" s="39"/>
      <c r="J919" s="39"/>
    </row>
    <row r="920" spans="1:10" ht="15.75" customHeight="1" x14ac:dyDescent="0.25">
      <c r="A920" s="11"/>
      <c r="B920" s="11"/>
      <c r="D920" s="11"/>
      <c r="E920" s="38"/>
      <c r="F920" s="38"/>
      <c r="G920" s="39"/>
      <c r="H920" s="39"/>
      <c r="I920" s="39"/>
      <c r="J920" s="39"/>
    </row>
    <row r="921" spans="1:10" ht="15.75" customHeight="1" x14ac:dyDescent="0.25">
      <c r="A921" s="11"/>
      <c r="B921" s="11"/>
      <c r="D921" s="11"/>
      <c r="E921" s="38"/>
      <c r="F921" s="38"/>
      <c r="G921" s="39"/>
      <c r="H921" s="39"/>
      <c r="I921" s="39"/>
      <c r="J921" s="39"/>
    </row>
    <row r="922" spans="1:10" ht="15.75" customHeight="1" x14ac:dyDescent="0.25">
      <c r="A922" s="11"/>
      <c r="B922" s="11"/>
      <c r="D922" s="11"/>
      <c r="E922" s="38"/>
      <c r="F922" s="38"/>
      <c r="G922" s="39"/>
      <c r="H922" s="39"/>
      <c r="I922" s="39"/>
      <c r="J922" s="39"/>
    </row>
    <row r="923" spans="1:10" ht="15.75" customHeight="1" x14ac:dyDescent="0.25">
      <c r="A923" s="11"/>
      <c r="B923" s="11"/>
      <c r="D923" s="11"/>
      <c r="E923" s="38"/>
      <c r="F923" s="38"/>
      <c r="G923" s="39"/>
      <c r="H923" s="39"/>
      <c r="I923" s="39"/>
      <c r="J923" s="39"/>
    </row>
    <row r="924" spans="1:10" ht="15.75" customHeight="1" x14ac:dyDescent="0.25">
      <c r="A924" s="11"/>
      <c r="B924" s="11"/>
      <c r="D924" s="11"/>
      <c r="E924" s="38"/>
      <c r="F924" s="38"/>
      <c r="G924" s="39"/>
      <c r="H924" s="39"/>
      <c r="I924" s="39"/>
      <c r="J924" s="39"/>
    </row>
    <row r="925" spans="1:10" ht="15.75" customHeight="1" x14ac:dyDescent="0.25">
      <c r="A925" s="11"/>
      <c r="B925" s="11"/>
      <c r="D925" s="11"/>
      <c r="E925" s="38"/>
      <c r="F925" s="38"/>
      <c r="G925" s="39"/>
      <c r="H925" s="39"/>
      <c r="I925" s="39"/>
      <c r="J925" s="39"/>
    </row>
    <row r="926" spans="1:10" ht="15.75" customHeight="1" x14ac:dyDescent="0.25">
      <c r="A926" s="11"/>
      <c r="B926" s="11"/>
      <c r="D926" s="11"/>
      <c r="E926" s="38"/>
      <c r="F926" s="38"/>
      <c r="G926" s="39"/>
      <c r="H926" s="39"/>
      <c r="I926" s="39"/>
      <c r="J926" s="39"/>
    </row>
    <row r="927" spans="1:10" ht="15.75" customHeight="1" x14ac:dyDescent="0.25">
      <c r="A927" s="11"/>
      <c r="B927" s="11"/>
      <c r="D927" s="11"/>
      <c r="E927" s="38"/>
      <c r="F927" s="38"/>
      <c r="G927" s="39"/>
      <c r="H927" s="39"/>
      <c r="I927" s="39"/>
      <c r="J927" s="39"/>
    </row>
    <row r="928" spans="1:10" ht="15.75" customHeight="1" x14ac:dyDescent="0.25">
      <c r="A928" s="11"/>
      <c r="B928" s="11"/>
      <c r="D928" s="11"/>
      <c r="E928" s="38"/>
      <c r="F928" s="38"/>
      <c r="G928" s="39"/>
      <c r="H928" s="39"/>
      <c r="I928" s="39"/>
      <c r="J928" s="39"/>
    </row>
    <row r="929" spans="1:10" ht="15.75" customHeight="1" x14ac:dyDescent="0.25">
      <c r="A929" s="11"/>
      <c r="B929" s="11"/>
      <c r="D929" s="11"/>
      <c r="E929" s="38"/>
      <c r="F929" s="38"/>
      <c r="G929" s="39"/>
      <c r="H929" s="39"/>
      <c r="I929" s="39"/>
      <c r="J929" s="39"/>
    </row>
    <row r="930" spans="1:10" ht="15.75" customHeight="1" x14ac:dyDescent="0.25">
      <c r="A930" s="11"/>
      <c r="B930" s="11"/>
      <c r="D930" s="11"/>
      <c r="E930" s="38"/>
      <c r="F930" s="38"/>
      <c r="G930" s="39"/>
      <c r="H930" s="39"/>
      <c r="I930" s="39"/>
      <c r="J930" s="39"/>
    </row>
    <row r="931" spans="1:10" ht="15.75" customHeight="1" x14ac:dyDescent="0.25">
      <c r="A931" s="11"/>
      <c r="B931" s="11"/>
      <c r="D931" s="11"/>
      <c r="E931" s="38"/>
      <c r="F931" s="38"/>
      <c r="G931" s="39"/>
      <c r="H931" s="39"/>
      <c r="I931" s="39"/>
      <c r="J931" s="39"/>
    </row>
    <row r="932" spans="1:10" ht="15.75" customHeight="1" x14ac:dyDescent="0.25">
      <c r="A932" s="11"/>
      <c r="B932" s="11"/>
      <c r="D932" s="11"/>
      <c r="E932" s="38"/>
      <c r="F932" s="38"/>
      <c r="G932" s="39"/>
      <c r="H932" s="39"/>
      <c r="I932" s="39"/>
      <c r="J932" s="39"/>
    </row>
    <row r="933" spans="1:10" ht="15.75" customHeight="1" x14ac:dyDescent="0.25">
      <c r="A933" s="11"/>
      <c r="B933" s="11"/>
      <c r="D933" s="11"/>
      <c r="E933" s="38"/>
      <c r="F933" s="38"/>
      <c r="G933" s="39"/>
      <c r="H933" s="39"/>
      <c r="I933" s="39"/>
      <c r="J933" s="39"/>
    </row>
    <row r="934" spans="1:10" ht="15.75" customHeight="1" x14ac:dyDescent="0.25">
      <c r="A934" s="11"/>
      <c r="B934" s="11"/>
      <c r="D934" s="11"/>
      <c r="E934" s="38"/>
      <c r="F934" s="38"/>
      <c r="G934" s="39"/>
      <c r="H934" s="39"/>
      <c r="I934" s="39"/>
      <c r="J934" s="39"/>
    </row>
    <row r="935" spans="1:10" ht="15.75" customHeight="1" x14ac:dyDescent="0.25">
      <c r="A935" s="11"/>
      <c r="B935" s="11"/>
      <c r="D935" s="11"/>
      <c r="E935" s="38"/>
      <c r="F935" s="38"/>
      <c r="G935" s="39"/>
      <c r="H935" s="39"/>
      <c r="I935" s="39"/>
      <c r="J935" s="39"/>
    </row>
    <row r="936" spans="1:10" ht="15.75" customHeight="1" x14ac:dyDescent="0.25">
      <c r="A936" s="11"/>
      <c r="B936" s="11"/>
      <c r="D936" s="11"/>
      <c r="E936" s="38"/>
      <c r="F936" s="38"/>
      <c r="G936" s="39"/>
      <c r="H936" s="39"/>
      <c r="I936" s="39"/>
      <c r="J936" s="39"/>
    </row>
    <row r="937" spans="1:10" ht="15.75" customHeight="1" x14ac:dyDescent="0.25">
      <c r="A937" s="11"/>
      <c r="B937" s="11"/>
      <c r="D937" s="11"/>
      <c r="E937" s="38"/>
      <c r="F937" s="38"/>
      <c r="G937" s="39"/>
      <c r="H937" s="39"/>
      <c r="I937" s="39"/>
      <c r="J937" s="39"/>
    </row>
    <row r="938" spans="1:10" ht="15.75" customHeight="1" x14ac:dyDescent="0.25">
      <c r="A938" s="11"/>
      <c r="B938" s="11"/>
      <c r="D938" s="11"/>
      <c r="E938" s="38"/>
      <c r="F938" s="38"/>
      <c r="G938" s="39"/>
      <c r="H938" s="39"/>
      <c r="I938" s="39"/>
      <c r="J938" s="39"/>
    </row>
    <row r="939" spans="1:10" ht="15.75" customHeight="1" x14ac:dyDescent="0.25">
      <c r="A939" s="11"/>
      <c r="B939" s="11"/>
      <c r="D939" s="11"/>
      <c r="E939" s="38"/>
      <c r="F939" s="38"/>
      <c r="G939" s="39"/>
      <c r="H939" s="39"/>
      <c r="I939" s="39"/>
      <c r="J939" s="39"/>
    </row>
    <row r="940" spans="1:10" ht="15.75" customHeight="1" x14ac:dyDescent="0.25">
      <c r="A940" s="11"/>
      <c r="B940" s="11"/>
      <c r="D940" s="11"/>
      <c r="E940" s="38"/>
      <c r="F940" s="38"/>
      <c r="G940" s="39"/>
      <c r="H940" s="39"/>
      <c r="I940" s="39"/>
      <c r="J940" s="39"/>
    </row>
    <row r="941" spans="1:10" ht="15.75" customHeight="1" x14ac:dyDescent="0.25">
      <c r="A941" s="11"/>
      <c r="B941" s="11"/>
      <c r="D941" s="11"/>
      <c r="E941" s="38"/>
      <c r="F941" s="38"/>
      <c r="G941" s="39"/>
      <c r="H941" s="39"/>
      <c r="I941" s="39"/>
      <c r="J941" s="39"/>
    </row>
    <row r="942" spans="1:10" ht="15.75" customHeight="1" x14ac:dyDescent="0.25">
      <c r="A942" s="11"/>
      <c r="B942" s="11"/>
      <c r="D942" s="11"/>
      <c r="E942" s="38"/>
      <c r="F942" s="38"/>
      <c r="G942" s="39"/>
      <c r="H942" s="39"/>
      <c r="I942" s="39"/>
      <c r="J942" s="39"/>
    </row>
    <row r="943" spans="1:10" ht="15.75" customHeight="1" x14ac:dyDescent="0.25">
      <c r="A943" s="11"/>
      <c r="B943" s="11"/>
      <c r="D943" s="11"/>
      <c r="E943" s="38"/>
      <c r="F943" s="38"/>
      <c r="G943" s="39"/>
      <c r="H943" s="39"/>
      <c r="I943" s="39"/>
      <c r="J943" s="39"/>
    </row>
    <row r="944" spans="1:10" ht="15.75" customHeight="1" x14ac:dyDescent="0.25">
      <c r="A944" s="11"/>
      <c r="B944" s="11"/>
      <c r="D944" s="11"/>
      <c r="E944" s="38"/>
      <c r="F944" s="38"/>
      <c r="G944" s="39"/>
      <c r="H944" s="39"/>
      <c r="I944" s="39"/>
      <c r="J944" s="39"/>
    </row>
    <row r="945" spans="1:10" ht="15.75" customHeight="1" x14ac:dyDescent="0.25">
      <c r="A945" s="11"/>
      <c r="B945" s="11"/>
      <c r="D945" s="11"/>
      <c r="E945" s="38"/>
      <c r="F945" s="38"/>
      <c r="G945" s="39"/>
      <c r="H945" s="39"/>
      <c r="I945" s="39"/>
      <c r="J945" s="39"/>
    </row>
    <row r="946" spans="1:10" ht="15.75" customHeight="1" x14ac:dyDescent="0.25">
      <c r="A946" s="11"/>
      <c r="B946" s="11"/>
      <c r="D946" s="11"/>
      <c r="E946" s="38"/>
      <c r="F946" s="38"/>
      <c r="G946" s="39"/>
      <c r="H946" s="39"/>
      <c r="I946" s="39"/>
      <c r="J946" s="39"/>
    </row>
    <row r="947" spans="1:10" ht="15.75" customHeight="1" x14ac:dyDescent="0.25">
      <c r="A947" s="11"/>
      <c r="B947" s="11"/>
      <c r="D947" s="11"/>
      <c r="E947" s="38"/>
      <c r="F947" s="38"/>
      <c r="G947" s="39"/>
      <c r="H947" s="39"/>
      <c r="I947" s="39"/>
      <c r="J947" s="39"/>
    </row>
    <row r="948" spans="1:10" ht="15.75" customHeight="1" x14ac:dyDescent="0.25">
      <c r="A948" s="11"/>
      <c r="B948" s="11"/>
      <c r="D948" s="11"/>
      <c r="E948" s="38"/>
      <c r="F948" s="38"/>
      <c r="G948" s="39"/>
      <c r="H948" s="39"/>
      <c r="I948" s="39"/>
      <c r="J948" s="39"/>
    </row>
    <row r="949" spans="1:10" ht="15.75" customHeight="1" x14ac:dyDescent="0.25">
      <c r="A949" s="11"/>
      <c r="B949" s="11"/>
      <c r="D949" s="11"/>
      <c r="E949" s="38"/>
      <c r="F949" s="38"/>
      <c r="G949" s="39"/>
      <c r="H949" s="39"/>
      <c r="I949" s="39"/>
      <c r="J949" s="39"/>
    </row>
    <row r="950" spans="1:10" ht="15.75" customHeight="1" x14ac:dyDescent="0.25">
      <c r="A950" s="11"/>
      <c r="B950" s="11"/>
      <c r="D950" s="11"/>
      <c r="E950" s="38"/>
      <c r="F950" s="38"/>
      <c r="G950" s="39"/>
      <c r="H950" s="39"/>
      <c r="I950" s="39"/>
      <c r="J950" s="39"/>
    </row>
    <row r="951" spans="1:10" ht="15.75" customHeight="1" x14ac:dyDescent="0.25">
      <c r="A951" s="11"/>
      <c r="B951" s="11"/>
      <c r="D951" s="11"/>
      <c r="E951" s="38"/>
      <c r="F951" s="38"/>
      <c r="G951" s="39"/>
      <c r="H951" s="39"/>
      <c r="I951" s="39"/>
      <c r="J951" s="39"/>
    </row>
    <row r="952" spans="1:10" ht="15.75" customHeight="1" x14ac:dyDescent="0.25">
      <c r="A952" s="11"/>
      <c r="B952" s="11"/>
      <c r="D952" s="11"/>
      <c r="E952" s="38"/>
      <c r="F952" s="38"/>
      <c r="G952" s="39"/>
      <c r="H952" s="39"/>
      <c r="I952" s="39"/>
      <c r="J952" s="39"/>
    </row>
    <row r="953" spans="1:10" ht="15.75" customHeight="1" x14ac:dyDescent="0.25">
      <c r="A953" s="11"/>
      <c r="B953" s="11"/>
      <c r="D953" s="11"/>
      <c r="E953" s="38"/>
      <c r="F953" s="38"/>
      <c r="G953" s="39"/>
      <c r="H953" s="39"/>
      <c r="I953" s="39"/>
      <c r="J953" s="39"/>
    </row>
    <row r="954" spans="1:10" ht="15.75" customHeight="1" x14ac:dyDescent="0.25">
      <c r="A954" s="11"/>
      <c r="B954" s="11"/>
      <c r="D954" s="11"/>
      <c r="E954" s="38"/>
      <c r="F954" s="38"/>
      <c r="G954" s="39"/>
      <c r="H954" s="39"/>
      <c r="I954" s="39"/>
      <c r="J954" s="39"/>
    </row>
    <row r="955" spans="1:10" ht="15.75" customHeight="1" x14ac:dyDescent="0.25">
      <c r="A955" s="11"/>
      <c r="B955" s="11"/>
      <c r="D955" s="11"/>
      <c r="E955" s="38"/>
      <c r="F955" s="38"/>
      <c r="G955" s="39"/>
      <c r="H955" s="39"/>
      <c r="I955" s="39"/>
      <c r="J955" s="39"/>
    </row>
    <row r="956" spans="1:10" ht="15.75" customHeight="1" x14ac:dyDescent="0.25">
      <c r="A956" s="11"/>
      <c r="B956" s="11"/>
      <c r="D956" s="11"/>
      <c r="E956" s="38"/>
      <c r="F956" s="38"/>
      <c r="G956" s="39"/>
      <c r="H956" s="39"/>
      <c r="I956" s="39"/>
      <c r="J956" s="39"/>
    </row>
    <row r="957" spans="1:10" ht="15.75" customHeight="1" x14ac:dyDescent="0.25">
      <c r="A957" s="11"/>
      <c r="B957" s="11"/>
      <c r="D957" s="11"/>
      <c r="E957" s="38"/>
      <c r="F957" s="38"/>
      <c r="G957" s="39"/>
      <c r="H957" s="39"/>
      <c r="I957" s="39"/>
      <c r="J957" s="39"/>
    </row>
    <row r="958" spans="1:10" ht="15.75" customHeight="1" x14ac:dyDescent="0.25">
      <c r="A958" s="11"/>
      <c r="B958" s="11"/>
      <c r="D958" s="11"/>
      <c r="E958" s="38"/>
      <c r="F958" s="38"/>
      <c r="G958" s="39"/>
      <c r="H958" s="39"/>
      <c r="I958" s="39"/>
      <c r="J958" s="39"/>
    </row>
    <row r="959" spans="1:10" ht="15.75" customHeight="1" x14ac:dyDescent="0.25">
      <c r="A959" s="11"/>
      <c r="B959" s="11"/>
      <c r="D959" s="11"/>
      <c r="E959" s="38"/>
      <c r="F959" s="38"/>
      <c r="G959" s="39"/>
      <c r="H959" s="39"/>
      <c r="I959" s="39"/>
      <c r="J959" s="39"/>
    </row>
    <row r="960" spans="1:10" ht="15.75" customHeight="1" x14ac:dyDescent="0.25">
      <c r="A960" s="11"/>
      <c r="B960" s="11"/>
      <c r="D960" s="11"/>
      <c r="E960" s="38"/>
      <c r="F960" s="38"/>
      <c r="G960" s="39"/>
      <c r="H960" s="39"/>
      <c r="I960" s="39"/>
      <c r="J960" s="39"/>
    </row>
    <row r="961" spans="1:10" ht="15.75" customHeight="1" x14ac:dyDescent="0.25">
      <c r="A961" s="11"/>
      <c r="B961" s="11"/>
      <c r="D961" s="11"/>
      <c r="E961" s="38"/>
      <c r="F961" s="38"/>
      <c r="G961" s="39"/>
      <c r="H961" s="39"/>
      <c r="I961" s="39"/>
      <c r="J961" s="39"/>
    </row>
    <row r="962" spans="1:10" ht="15.75" customHeight="1" x14ac:dyDescent="0.25">
      <c r="A962" s="11"/>
      <c r="B962" s="11"/>
      <c r="D962" s="11"/>
      <c r="E962" s="38"/>
      <c r="F962" s="38"/>
      <c r="G962" s="39"/>
      <c r="H962" s="39"/>
      <c r="I962" s="39"/>
      <c r="J962" s="39"/>
    </row>
    <row r="963" spans="1:10" ht="15.75" customHeight="1" x14ac:dyDescent="0.25">
      <c r="A963" s="11"/>
      <c r="B963" s="11"/>
      <c r="D963" s="11"/>
      <c r="E963" s="38"/>
      <c r="F963" s="38"/>
      <c r="G963" s="39"/>
      <c r="H963" s="39"/>
      <c r="I963" s="39"/>
      <c r="J963" s="39"/>
    </row>
    <row r="964" spans="1:10" ht="15.75" customHeight="1" x14ac:dyDescent="0.25">
      <c r="A964" s="11"/>
      <c r="B964" s="11"/>
      <c r="D964" s="11"/>
      <c r="E964" s="38"/>
      <c r="F964" s="38"/>
      <c r="G964" s="39"/>
      <c r="H964" s="39"/>
      <c r="I964" s="39"/>
      <c r="J964" s="39"/>
    </row>
    <row r="965" spans="1:10" ht="15.75" customHeight="1" x14ac:dyDescent="0.25">
      <c r="A965" s="11"/>
      <c r="B965" s="11"/>
      <c r="D965" s="11"/>
      <c r="E965" s="38"/>
      <c r="F965" s="38"/>
      <c r="G965" s="39"/>
      <c r="H965" s="39"/>
      <c r="I965" s="39"/>
      <c r="J965" s="39"/>
    </row>
    <row r="966" spans="1:10" ht="15.75" customHeight="1" x14ac:dyDescent="0.25">
      <c r="A966" s="11"/>
      <c r="B966" s="11"/>
      <c r="D966" s="11"/>
      <c r="E966" s="38"/>
      <c r="F966" s="38"/>
      <c r="G966" s="39"/>
      <c r="H966" s="39"/>
      <c r="I966" s="39"/>
      <c r="J966" s="39"/>
    </row>
    <row r="967" spans="1:10" ht="15.75" customHeight="1" x14ac:dyDescent="0.25">
      <c r="A967" s="11"/>
      <c r="B967" s="11"/>
      <c r="D967" s="11"/>
      <c r="E967" s="38"/>
      <c r="F967" s="38"/>
      <c r="G967" s="39"/>
      <c r="H967" s="39"/>
      <c r="I967" s="39"/>
      <c r="J967" s="39"/>
    </row>
    <row r="968" spans="1:10" ht="15.75" customHeight="1" x14ac:dyDescent="0.25">
      <c r="A968" s="11"/>
      <c r="B968" s="11"/>
      <c r="D968" s="11"/>
      <c r="E968" s="38"/>
      <c r="F968" s="38"/>
      <c r="G968" s="39"/>
      <c r="H968" s="39"/>
      <c r="I968" s="39"/>
      <c r="J968" s="39"/>
    </row>
    <row r="969" spans="1:10" ht="15.75" customHeight="1" x14ac:dyDescent="0.25">
      <c r="A969" s="11"/>
      <c r="B969" s="11"/>
      <c r="D969" s="11"/>
      <c r="E969" s="38"/>
      <c r="F969" s="38"/>
      <c r="G969" s="39"/>
      <c r="H969" s="39"/>
      <c r="I969" s="39"/>
      <c r="J969" s="39"/>
    </row>
    <row r="970" spans="1:10" ht="15.75" customHeight="1" x14ac:dyDescent="0.25">
      <c r="A970" s="11"/>
      <c r="B970" s="11"/>
      <c r="D970" s="11"/>
      <c r="E970" s="38"/>
      <c r="F970" s="38"/>
      <c r="G970" s="39"/>
      <c r="H970" s="39"/>
      <c r="I970" s="39"/>
      <c r="J970" s="39"/>
    </row>
    <row r="971" spans="1:10" ht="15.75" customHeight="1" x14ac:dyDescent="0.25">
      <c r="A971" s="11"/>
      <c r="B971" s="11"/>
      <c r="D971" s="11"/>
      <c r="E971" s="38"/>
      <c r="F971" s="38"/>
      <c r="G971" s="39"/>
      <c r="H971" s="39"/>
      <c r="I971" s="39"/>
      <c r="J971" s="39"/>
    </row>
    <row r="972" spans="1:10" ht="15.75" customHeight="1" x14ac:dyDescent="0.25">
      <c r="A972" s="11"/>
      <c r="B972" s="11"/>
      <c r="D972" s="11"/>
      <c r="E972" s="38"/>
      <c r="F972" s="38"/>
      <c r="G972" s="39"/>
      <c r="H972" s="39"/>
      <c r="I972" s="39"/>
      <c r="J972" s="39"/>
    </row>
    <row r="973" spans="1:10" ht="15.75" customHeight="1" x14ac:dyDescent="0.25">
      <c r="A973" s="11"/>
      <c r="B973" s="11"/>
      <c r="D973" s="11"/>
      <c r="E973" s="38"/>
      <c r="F973" s="38"/>
      <c r="G973" s="39"/>
      <c r="H973" s="39"/>
      <c r="I973" s="39"/>
      <c r="J973" s="39"/>
    </row>
    <row r="974" spans="1:10" ht="15.75" customHeight="1" x14ac:dyDescent="0.25">
      <c r="A974" s="11"/>
      <c r="B974" s="11"/>
      <c r="D974" s="11"/>
      <c r="E974" s="38"/>
      <c r="F974" s="38"/>
      <c r="G974" s="39"/>
      <c r="H974" s="39"/>
      <c r="I974" s="39"/>
      <c r="J974" s="39"/>
    </row>
    <row r="975" spans="1:10" ht="15.75" customHeight="1" x14ac:dyDescent="0.25">
      <c r="A975" s="11"/>
      <c r="B975" s="11"/>
      <c r="D975" s="11"/>
      <c r="E975" s="38"/>
      <c r="F975" s="38"/>
      <c r="G975" s="39"/>
      <c r="H975" s="39"/>
      <c r="I975" s="39"/>
      <c r="J975" s="39"/>
    </row>
    <row r="976" spans="1:10" ht="15.75" customHeight="1" x14ac:dyDescent="0.25">
      <c r="A976" s="11"/>
      <c r="B976" s="11"/>
      <c r="D976" s="11"/>
      <c r="E976" s="38"/>
      <c r="F976" s="38"/>
      <c r="G976" s="39"/>
      <c r="H976" s="39"/>
      <c r="I976" s="39"/>
      <c r="J976" s="39"/>
    </row>
    <row r="977" spans="1:10" ht="15.75" customHeight="1" x14ac:dyDescent="0.25">
      <c r="A977" s="11"/>
      <c r="B977" s="11"/>
      <c r="D977" s="11"/>
      <c r="E977" s="38"/>
      <c r="F977" s="38"/>
      <c r="G977" s="39"/>
      <c r="H977" s="39"/>
      <c r="I977" s="39"/>
      <c r="J977" s="39"/>
    </row>
    <row r="978" spans="1:10" ht="15.75" customHeight="1" x14ac:dyDescent="0.25">
      <c r="A978" s="11"/>
      <c r="B978" s="11"/>
      <c r="D978" s="11"/>
      <c r="E978" s="38"/>
      <c r="F978" s="38"/>
      <c r="G978" s="39"/>
      <c r="H978" s="39"/>
      <c r="I978" s="39"/>
      <c r="J978" s="39"/>
    </row>
    <row r="979" spans="1:10" ht="15.75" customHeight="1" x14ac:dyDescent="0.25">
      <c r="A979" s="11"/>
      <c r="B979" s="11"/>
      <c r="D979" s="11"/>
      <c r="E979" s="38"/>
      <c r="F979" s="38"/>
      <c r="G979" s="39"/>
      <c r="H979" s="39"/>
      <c r="I979" s="39"/>
      <c r="J979" s="39"/>
    </row>
    <row r="980" spans="1:10" ht="15.75" customHeight="1" x14ac:dyDescent="0.25">
      <c r="A980" s="11"/>
      <c r="B980" s="11"/>
      <c r="D980" s="11"/>
      <c r="E980" s="38"/>
      <c r="F980" s="38"/>
      <c r="G980" s="39"/>
      <c r="H980" s="39"/>
      <c r="I980" s="39"/>
      <c r="J980" s="39"/>
    </row>
    <row r="981" spans="1:10" ht="15.75" customHeight="1" x14ac:dyDescent="0.25">
      <c r="A981" s="11"/>
      <c r="B981" s="11"/>
      <c r="D981" s="11"/>
      <c r="E981" s="38"/>
      <c r="F981" s="38"/>
      <c r="G981" s="39"/>
      <c r="H981" s="39"/>
      <c r="I981" s="39"/>
      <c r="J981" s="39"/>
    </row>
    <row r="982" spans="1:10" ht="15.75" customHeight="1" x14ac:dyDescent="0.25">
      <c r="A982" s="11"/>
      <c r="B982" s="11"/>
      <c r="D982" s="11"/>
      <c r="E982" s="38"/>
      <c r="F982" s="38"/>
      <c r="G982" s="39"/>
      <c r="H982" s="39"/>
      <c r="I982" s="39"/>
      <c r="J982" s="39"/>
    </row>
    <row r="983" spans="1:10" ht="15.75" customHeight="1" x14ac:dyDescent="0.25">
      <c r="A983" s="11"/>
      <c r="B983" s="11"/>
      <c r="D983" s="11"/>
      <c r="E983" s="38"/>
      <c r="F983" s="38"/>
      <c r="G983" s="39"/>
      <c r="H983" s="39"/>
      <c r="I983" s="39"/>
      <c r="J983" s="39"/>
    </row>
    <row r="984" spans="1:10" ht="15.75" customHeight="1" x14ac:dyDescent="0.25">
      <c r="A984" s="11"/>
      <c r="B984" s="11"/>
      <c r="D984" s="11"/>
      <c r="E984" s="38"/>
      <c r="F984" s="38"/>
      <c r="G984" s="39"/>
      <c r="H984" s="39"/>
      <c r="I984" s="39"/>
      <c r="J984" s="39"/>
    </row>
    <row r="985" spans="1:10" ht="15.75" customHeight="1" x14ac:dyDescent="0.25">
      <c r="A985" s="11"/>
      <c r="B985" s="11"/>
      <c r="D985" s="11"/>
      <c r="E985" s="38"/>
      <c r="F985" s="38"/>
      <c r="G985" s="39"/>
      <c r="H985" s="39"/>
      <c r="I985" s="39"/>
      <c r="J985" s="39"/>
    </row>
    <row r="986" spans="1:10" ht="15.75" customHeight="1" x14ac:dyDescent="0.25">
      <c r="A986" s="11"/>
      <c r="B986" s="11"/>
      <c r="D986" s="11"/>
      <c r="E986" s="38"/>
      <c r="F986" s="38"/>
      <c r="G986" s="39"/>
      <c r="H986" s="39"/>
      <c r="I986" s="39"/>
      <c r="J986" s="39"/>
    </row>
    <row r="987" spans="1:10" ht="15.75" customHeight="1" x14ac:dyDescent="0.25">
      <c r="A987" s="11"/>
      <c r="B987" s="11"/>
      <c r="D987" s="11"/>
      <c r="E987" s="38"/>
      <c r="F987" s="38"/>
      <c r="G987" s="39"/>
      <c r="H987" s="39"/>
      <c r="I987" s="39"/>
      <c r="J987" s="39"/>
    </row>
    <row r="988" spans="1:10" ht="15.75" customHeight="1" x14ac:dyDescent="0.25">
      <c r="A988" s="11"/>
      <c r="B988" s="11"/>
      <c r="D988" s="11"/>
      <c r="E988" s="38"/>
      <c r="F988" s="38"/>
      <c r="G988" s="39"/>
      <c r="H988" s="39"/>
      <c r="I988" s="39"/>
      <c r="J988" s="39"/>
    </row>
    <row r="989" spans="1:10" ht="15.75" customHeight="1" x14ac:dyDescent="0.25">
      <c r="A989" s="11"/>
      <c r="B989" s="11"/>
      <c r="D989" s="11"/>
      <c r="E989" s="38"/>
      <c r="F989" s="38"/>
      <c r="G989" s="39"/>
      <c r="H989" s="39"/>
      <c r="I989" s="39"/>
      <c r="J989" s="39"/>
    </row>
    <row r="990" spans="1:10" ht="15.75" customHeight="1" x14ac:dyDescent="0.25">
      <c r="A990" s="11"/>
      <c r="B990" s="11"/>
      <c r="D990" s="11"/>
      <c r="E990" s="38"/>
      <c r="F990" s="38"/>
      <c r="G990" s="39"/>
      <c r="H990" s="39"/>
      <c r="I990" s="39"/>
      <c r="J990" s="39"/>
    </row>
    <row r="991" spans="1:10" ht="15.75" customHeight="1" x14ac:dyDescent="0.25">
      <c r="A991" s="11"/>
      <c r="B991" s="11"/>
      <c r="D991" s="11"/>
      <c r="E991" s="38"/>
      <c r="F991" s="38"/>
      <c r="G991" s="39"/>
      <c r="H991" s="39"/>
      <c r="I991" s="39"/>
      <c r="J991" s="39"/>
    </row>
    <row r="992" spans="1:10" ht="15.75" customHeight="1" x14ac:dyDescent="0.25">
      <c r="A992" s="11"/>
      <c r="B992" s="11"/>
      <c r="D992" s="11"/>
      <c r="E992" s="38"/>
      <c r="F992" s="38"/>
      <c r="G992" s="39"/>
      <c r="H992" s="39"/>
      <c r="I992" s="39"/>
      <c r="J992" s="39"/>
    </row>
    <row r="993" spans="1:10" ht="15.75" customHeight="1" x14ac:dyDescent="0.25">
      <c r="A993" s="11"/>
      <c r="B993" s="11"/>
      <c r="D993" s="11"/>
      <c r="E993" s="38"/>
      <c r="F993" s="38"/>
      <c r="G993" s="39"/>
      <c r="H993" s="39"/>
      <c r="I993" s="39"/>
      <c r="J993" s="39"/>
    </row>
    <row r="994" spans="1:10" ht="15.75" customHeight="1" x14ac:dyDescent="0.25">
      <c r="A994" s="11"/>
      <c r="B994" s="11"/>
      <c r="D994" s="11"/>
      <c r="E994" s="38"/>
      <c r="F994" s="38"/>
      <c r="G994" s="39"/>
      <c r="H994" s="39"/>
      <c r="I994" s="39"/>
      <c r="J994" s="39"/>
    </row>
    <row r="995" spans="1:10" ht="15.75" customHeight="1" x14ac:dyDescent="0.25">
      <c r="A995" s="11"/>
      <c r="B995" s="11"/>
      <c r="D995" s="11"/>
      <c r="E995" s="38"/>
      <c r="F995" s="38"/>
      <c r="G995" s="39"/>
      <c r="H995" s="39"/>
      <c r="I995" s="39"/>
      <c r="J995" s="39"/>
    </row>
    <row r="996" spans="1:10" ht="15.75" customHeight="1" x14ac:dyDescent="0.25">
      <c r="A996" s="11"/>
      <c r="B996" s="11"/>
      <c r="D996" s="11"/>
      <c r="E996" s="38"/>
      <c r="F996" s="38"/>
      <c r="G996" s="39"/>
      <c r="H996" s="39"/>
      <c r="I996" s="39"/>
      <c r="J996" s="39"/>
    </row>
    <row r="997" spans="1:10" ht="15.75" customHeight="1" x14ac:dyDescent="0.25">
      <c r="A997" s="11"/>
      <c r="B997" s="11"/>
      <c r="D997" s="11"/>
      <c r="E997" s="38"/>
      <c r="F997" s="38"/>
      <c r="G997" s="39"/>
      <c r="H997" s="39"/>
      <c r="I997" s="39"/>
      <c r="J997" s="39"/>
    </row>
    <row r="998" spans="1:10" ht="15.75" customHeight="1" x14ac:dyDescent="0.25">
      <c r="A998" s="11"/>
      <c r="B998" s="11"/>
      <c r="D998" s="11"/>
      <c r="E998" s="38"/>
      <c r="F998" s="38"/>
      <c r="G998" s="39"/>
      <c r="H998" s="39"/>
      <c r="I998" s="39"/>
      <c r="J998" s="39"/>
    </row>
    <row r="999" spans="1:10" ht="15.75" customHeight="1" x14ac:dyDescent="0.25">
      <c r="A999" s="11"/>
      <c r="B999" s="11"/>
      <c r="D999" s="11"/>
      <c r="E999" s="38"/>
      <c r="F999" s="38"/>
      <c r="G999" s="39"/>
      <c r="H999" s="39"/>
      <c r="I999" s="39"/>
      <c r="J999" s="39"/>
    </row>
    <row r="1000" spans="1:10" ht="15.75" customHeight="1" x14ac:dyDescent="0.25">
      <c r="A1000" s="11"/>
      <c r="B1000" s="11"/>
      <c r="D1000" s="11"/>
      <c r="E1000" s="38"/>
      <c r="F1000" s="38"/>
      <c r="G1000" s="39"/>
      <c r="H1000" s="39"/>
      <c r="I1000" s="39"/>
      <c r="J1000" s="39"/>
    </row>
  </sheetData>
  <mergeCells count="17">
    <mergeCell ref="E54:E55"/>
    <mergeCell ref="H54:H55"/>
    <mergeCell ref="F3:F4"/>
    <mergeCell ref="G3:I3"/>
    <mergeCell ref="A53:H53"/>
    <mergeCell ref="A54:A55"/>
    <mergeCell ref="B54:B55"/>
    <mergeCell ref="C54:C55"/>
    <mergeCell ref="D54:D55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49" workbookViewId="0">
      <selection sqref="A1:J1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10" ht="47.25" customHeight="1" x14ac:dyDescent="0.25">
      <c r="A1" s="192" t="s">
        <v>275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272</v>
      </c>
      <c r="G3" s="200" t="s">
        <v>265</v>
      </c>
      <c r="H3" s="195"/>
      <c r="I3" s="201"/>
      <c r="J3" s="198" t="s">
        <v>266</v>
      </c>
    </row>
    <row r="4" spans="1:10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</row>
    <row r="5" spans="1:10" ht="27" customHeight="1" x14ac:dyDescent="0.25">
      <c r="A5" s="4" t="s">
        <v>20</v>
      </c>
      <c r="B5" s="4">
        <v>121</v>
      </c>
      <c r="C5" s="3" t="s">
        <v>21</v>
      </c>
      <c r="D5" s="3" t="s">
        <v>22</v>
      </c>
      <c r="E5" s="36">
        <v>9483.66</v>
      </c>
      <c r="F5" s="37">
        <v>0</v>
      </c>
      <c r="G5" s="37">
        <v>828.38</v>
      </c>
      <c r="H5" s="37">
        <v>1510.84</v>
      </c>
      <c r="I5" s="37">
        <v>0</v>
      </c>
      <c r="J5" s="37">
        <f t="shared" ref="J5:J52" si="0">E5+F5-G5-H5-I5</f>
        <v>7144.4400000000005</v>
      </c>
    </row>
    <row r="6" spans="1:10" ht="27.75" customHeight="1" x14ac:dyDescent="0.25">
      <c r="A6" s="4" t="s">
        <v>26</v>
      </c>
      <c r="B6" s="4">
        <v>127</v>
      </c>
      <c r="C6" s="3" t="s">
        <v>27</v>
      </c>
      <c r="D6" s="3" t="s">
        <v>28</v>
      </c>
      <c r="E6" s="36">
        <v>3477.34</v>
      </c>
      <c r="F6" s="37">
        <v>0</v>
      </c>
      <c r="G6" s="37">
        <v>326.27</v>
      </c>
      <c r="H6" s="37">
        <v>117.86</v>
      </c>
      <c r="I6" s="37">
        <v>0</v>
      </c>
      <c r="J6" s="37">
        <f t="shared" si="0"/>
        <v>3033.21</v>
      </c>
    </row>
    <row r="7" spans="1:10" ht="27" customHeight="1" x14ac:dyDescent="0.25">
      <c r="A7" s="4" t="s">
        <v>31</v>
      </c>
      <c r="B7" s="4">
        <v>67</v>
      </c>
      <c r="C7" s="3" t="s">
        <v>21</v>
      </c>
      <c r="D7" s="3" t="s">
        <v>32</v>
      </c>
      <c r="E7" s="36">
        <v>9483.66</v>
      </c>
      <c r="F7" s="37">
        <v>0</v>
      </c>
      <c r="G7" s="37">
        <v>828.38</v>
      </c>
      <c r="H7" s="37">
        <v>1510.84</v>
      </c>
      <c r="I7" s="37">
        <v>0</v>
      </c>
      <c r="J7" s="37">
        <f t="shared" si="0"/>
        <v>7144.4400000000005</v>
      </c>
    </row>
    <row r="8" spans="1:10" ht="27" customHeight="1" x14ac:dyDescent="0.25">
      <c r="A8" s="4" t="s">
        <v>35</v>
      </c>
      <c r="B8" s="4">
        <v>102</v>
      </c>
      <c r="C8" s="3" t="s">
        <v>36</v>
      </c>
      <c r="D8" s="3" t="s">
        <v>37</v>
      </c>
      <c r="E8" s="36">
        <v>9483.66</v>
      </c>
      <c r="F8" s="36">
        <v>0</v>
      </c>
      <c r="G8" s="37">
        <v>828.38</v>
      </c>
      <c r="H8" s="37">
        <v>1458.7</v>
      </c>
      <c r="I8" s="37">
        <v>0</v>
      </c>
      <c r="J8" s="37">
        <f t="shared" si="0"/>
        <v>7196.5800000000008</v>
      </c>
    </row>
    <row r="9" spans="1:10" ht="27" customHeight="1" x14ac:dyDescent="0.25">
      <c r="A9" s="4" t="s">
        <v>40</v>
      </c>
      <c r="B9" s="4">
        <v>91</v>
      </c>
      <c r="C9" s="3" t="s">
        <v>21</v>
      </c>
      <c r="D9" s="3" t="s">
        <v>41</v>
      </c>
      <c r="E9" s="36">
        <v>9483.66</v>
      </c>
      <c r="F9" s="36"/>
      <c r="G9" s="37">
        <v>828.38</v>
      </c>
      <c r="H9" s="37">
        <v>1354.43</v>
      </c>
      <c r="I9" s="37">
        <v>0</v>
      </c>
      <c r="J9" s="37">
        <f t="shared" si="0"/>
        <v>7300.85</v>
      </c>
    </row>
    <row r="10" spans="1:10" ht="27" customHeight="1" x14ac:dyDescent="0.25">
      <c r="A10" s="4" t="s">
        <v>44</v>
      </c>
      <c r="B10" s="4">
        <v>33</v>
      </c>
      <c r="C10" s="3" t="s">
        <v>21</v>
      </c>
      <c r="D10" s="3" t="s">
        <v>32</v>
      </c>
      <c r="E10" s="36">
        <v>9483.66</v>
      </c>
      <c r="F10" s="36">
        <f>1053.74+3161.22</f>
        <v>4214.96</v>
      </c>
      <c r="G10" s="37">
        <v>828.38</v>
      </c>
      <c r="H10" s="37">
        <v>1458.7</v>
      </c>
      <c r="I10" s="37">
        <v>0</v>
      </c>
      <c r="J10" s="37">
        <f t="shared" si="0"/>
        <v>11411.539999999999</v>
      </c>
    </row>
    <row r="11" spans="1:10" ht="27" customHeight="1" x14ac:dyDescent="0.25">
      <c r="A11" s="4" t="s">
        <v>47</v>
      </c>
      <c r="B11" s="4">
        <v>83</v>
      </c>
      <c r="C11" s="3" t="s">
        <v>48</v>
      </c>
      <c r="D11" s="3" t="s">
        <v>49</v>
      </c>
      <c r="E11" s="36">
        <v>5530.44</v>
      </c>
      <c r="F11" s="36">
        <v>0</v>
      </c>
      <c r="G11" s="37">
        <v>610.48</v>
      </c>
      <c r="H11" s="37">
        <v>347.46</v>
      </c>
      <c r="I11" s="37">
        <v>548.74</v>
      </c>
      <c r="J11" s="37">
        <f t="shared" si="0"/>
        <v>4023.7599999999993</v>
      </c>
    </row>
    <row r="12" spans="1:10" ht="27" customHeight="1" x14ac:dyDescent="0.25">
      <c r="A12" s="4" t="s">
        <v>52</v>
      </c>
      <c r="B12" s="4">
        <v>97</v>
      </c>
      <c r="C12" s="3" t="s">
        <v>53</v>
      </c>
      <c r="D12" s="3" t="s">
        <v>54</v>
      </c>
      <c r="E12" s="36">
        <v>15054.4</v>
      </c>
      <c r="F12" s="36">
        <v>0</v>
      </c>
      <c r="G12" s="37">
        <v>828.38</v>
      </c>
      <c r="H12" s="37">
        <v>3042.8</v>
      </c>
      <c r="I12" s="37">
        <v>0</v>
      </c>
      <c r="J12" s="37">
        <f t="shared" si="0"/>
        <v>11183.220000000001</v>
      </c>
    </row>
    <row r="13" spans="1:10" ht="27" customHeight="1" x14ac:dyDescent="0.25">
      <c r="A13" s="4" t="s">
        <v>56</v>
      </c>
      <c r="B13" s="4">
        <v>28</v>
      </c>
      <c r="C13" s="3" t="s">
        <v>21</v>
      </c>
      <c r="D13" s="3" t="s">
        <v>22</v>
      </c>
      <c r="E13" s="36">
        <v>9483.66</v>
      </c>
      <c r="F13" s="36">
        <v>0</v>
      </c>
      <c r="G13" s="37">
        <v>828.38</v>
      </c>
      <c r="H13" s="37">
        <v>1354.43</v>
      </c>
      <c r="I13" s="37">
        <v>0</v>
      </c>
      <c r="J13" s="37">
        <f t="shared" si="0"/>
        <v>7300.85</v>
      </c>
    </row>
    <row r="14" spans="1:10" ht="27" customHeight="1" x14ac:dyDescent="0.25">
      <c r="A14" s="4" t="s">
        <v>58</v>
      </c>
      <c r="B14" s="4">
        <v>134</v>
      </c>
      <c r="C14" s="3" t="s">
        <v>59</v>
      </c>
      <c r="D14" s="3" t="s">
        <v>60</v>
      </c>
      <c r="E14" s="36">
        <v>6269.82</v>
      </c>
      <c r="F14" s="36">
        <v>0</v>
      </c>
      <c r="G14" s="37">
        <v>713.95</v>
      </c>
      <c r="H14" s="37">
        <v>606.37</v>
      </c>
      <c r="I14" s="37">
        <v>0</v>
      </c>
      <c r="J14" s="37">
        <f t="shared" si="0"/>
        <v>4949.5</v>
      </c>
    </row>
    <row r="15" spans="1:10" ht="27" customHeight="1" x14ac:dyDescent="0.25">
      <c r="A15" s="4" t="s">
        <v>63</v>
      </c>
      <c r="B15" s="4">
        <v>87</v>
      </c>
      <c r="C15" s="3" t="s">
        <v>59</v>
      </c>
      <c r="D15" s="3" t="s">
        <v>64</v>
      </c>
      <c r="E15" s="36">
        <v>6269.82</v>
      </c>
      <c r="F15" s="36">
        <f>3134.91+626.98</f>
        <v>3761.89</v>
      </c>
      <c r="G15" s="37">
        <f>277.37+73.74+450.61</f>
        <v>801.72</v>
      </c>
      <c r="H15" s="37">
        <f>222.19+233.39</f>
        <v>455.58</v>
      </c>
      <c r="I15" s="37">
        <v>0</v>
      </c>
      <c r="J15" s="37">
        <f t="shared" si="0"/>
        <v>8774.41</v>
      </c>
    </row>
    <row r="16" spans="1:10" ht="27" customHeight="1" x14ac:dyDescent="0.25">
      <c r="A16" s="4" t="s">
        <v>67</v>
      </c>
      <c r="B16" s="4">
        <v>110</v>
      </c>
      <c r="C16" s="3" t="s">
        <v>68</v>
      </c>
      <c r="D16" s="3" t="s">
        <v>60</v>
      </c>
      <c r="E16" s="36">
        <v>7056.73</v>
      </c>
      <c r="F16" s="36">
        <f>313.63+940.89</f>
        <v>1254.52</v>
      </c>
      <c r="G16" s="37">
        <f>114.11+21.88+692.39</f>
        <v>828.38</v>
      </c>
      <c r="H16" s="37">
        <f>22.72+563.93</f>
        <v>586.65</v>
      </c>
      <c r="I16" s="37">
        <v>0</v>
      </c>
      <c r="J16" s="37">
        <f t="shared" si="0"/>
        <v>6896.22</v>
      </c>
    </row>
    <row r="17" spans="1:10" ht="27" customHeight="1" x14ac:dyDescent="0.25">
      <c r="A17" s="4" t="s">
        <v>194</v>
      </c>
      <c r="B17" s="4">
        <v>139</v>
      </c>
      <c r="C17" s="3" t="s">
        <v>27</v>
      </c>
      <c r="D17" s="3" t="s">
        <v>28</v>
      </c>
      <c r="E17" s="36">
        <v>3477.34</v>
      </c>
      <c r="F17" s="36">
        <v>0</v>
      </c>
      <c r="G17" s="37">
        <v>326.27</v>
      </c>
      <c r="H17" s="37">
        <v>89.42</v>
      </c>
      <c r="I17" s="37">
        <v>765.41</v>
      </c>
      <c r="J17" s="37">
        <f t="shared" si="0"/>
        <v>2296.2400000000002</v>
      </c>
    </row>
    <row r="18" spans="1:10" ht="27" customHeight="1" x14ac:dyDescent="0.25">
      <c r="A18" s="4" t="s">
        <v>73</v>
      </c>
      <c r="B18" s="4">
        <v>107</v>
      </c>
      <c r="C18" s="3" t="s">
        <v>59</v>
      </c>
      <c r="D18" s="3" t="s">
        <v>74</v>
      </c>
      <c r="E18" s="36">
        <v>6269.82</v>
      </c>
      <c r="F18" s="36">
        <v>0</v>
      </c>
      <c r="G18" s="37">
        <v>713.95</v>
      </c>
      <c r="H18" s="37">
        <v>658.5</v>
      </c>
      <c r="I18" s="37">
        <v>0</v>
      </c>
      <c r="J18" s="37">
        <f t="shared" si="0"/>
        <v>4897.37</v>
      </c>
    </row>
    <row r="19" spans="1:10" ht="27" customHeight="1" x14ac:dyDescent="0.25">
      <c r="A19" s="4" t="s">
        <v>76</v>
      </c>
      <c r="B19" s="4">
        <v>118</v>
      </c>
      <c r="C19" s="3" t="s">
        <v>36</v>
      </c>
      <c r="D19" s="3" t="s">
        <v>77</v>
      </c>
      <c r="E19" s="36">
        <v>9483.66</v>
      </c>
      <c r="F19" s="36">
        <v>0</v>
      </c>
      <c r="G19" s="37">
        <v>828.38</v>
      </c>
      <c r="H19" s="37">
        <v>1510.84</v>
      </c>
      <c r="I19" s="37">
        <v>0</v>
      </c>
      <c r="J19" s="37">
        <f t="shared" si="0"/>
        <v>7144.4400000000005</v>
      </c>
    </row>
    <row r="20" spans="1:10" ht="27" customHeight="1" x14ac:dyDescent="0.25">
      <c r="A20" s="4" t="s">
        <v>79</v>
      </c>
      <c r="B20" s="4">
        <v>76</v>
      </c>
      <c r="C20" s="3" t="s">
        <v>36</v>
      </c>
      <c r="D20" s="3" t="s">
        <v>32</v>
      </c>
      <c r="E20" s="36">
        <v>9483.66</v>
      </c>
      <c r="F20" s="36">
        <f>4741.83+3161.22</f>
        <v>7903.0499999999993</v>
      </c>
      <c r="G20" s="37">
        <v>828.38</v>
      </c>
      <c r="H20" s="37">
        <v>2223.77</v>
      </c>
      <c r="I20" s="37">
        <v>0</v>
      </c>
      <c r="J20" s="37">
        <f t="shared" si="0"/>
        <v>14334.559999999998</v>
      </c>
    </row>
    <row r="21" spans="1:10" ht="27.75" customHeight="1" x14ac:dyDescent="0.25">
      <c r="A21" s="4" t="s">
        <v>81</v>
      </c>
      <c r="B21" s="4">
        <v>101</v>
      </c>
      <c r="C21" s="3" t="s">
        <v>36</v>
      </c>
      <c r="D21" s="3" t="s">
        <v>64</v>
      </c>
      <c r="E21" s="36">
        <v>9483.66</v>
      </c>
      <c r="F21" s="36"/>
      <c r="G21" s="37">
        <v>828.38</v>
      </c>
      <c r="H21" s="37">
        <v>1510.84</v>
      </c>
      <c r="I21" s="37">
        <v>0</v>
      </c>
      <c r="J21" s="37">
        <f t="shared" si="0"/>
        <v>7144.4400000000005</v>
      </c>
    </row>
    <row r="22" spans="1:10" ht="27" customHeight="1" x14ac:dyDescent="0.25">
      <c r="A22" s="4" t="s">
        <v>83</v>
      </c>
      <c r="B22" s="4">
        <v>48</v>
      </c>
      <c r="C22" s="3" t="s">
        <v>36</v>
      </c>
      <c r="D22" s="3" t="s">
        <v>22</v>
      </c>
      <c r="E22" s="36">
        <v>9483.66</v>
      </c>
      <c r="F22" s="36">
        <v>0</v>
      </c>
      <c r="G22" s="37">
        <v>828.38</v>
      </c>
      <c r="H22" s="37">
        <v>1458.7</v>
      </c>
      <c r="I22" s="37">
        <v>0</v>
      </c>
      <c r="J22" s="37">
        <f t="shared" si="0"/>
        <v>7196.5800000000008</v>
      </c>
    </row>
    <row r="23" spans="1:10" ht="27" customHeight="1" x14ac:dyDescent="0.25">
      <c r="A23" s="4" t="s">
        <v>85</v>
      </c>
      <c r="B23" s="4">
        <v>125</v>
      </c>
      <c r="C23" s="3" t="s">
        <v>86</v>
      </c>
      <c r="D23" s="3" t="s">
        <v>87</v>
      </c>
      <c r="E23" s="36">
        <v>774.99</v>
      </c>
      <c r="F23" s="36">
        <v>0</v>
      </c>
      <c r="G23" s="37">
        <v>58.12</v>
      </c>
      <c r="H23" s="37">
        <v>0</v>
      </c>
      <c r="I23" s="37">
        <v>0</v>
      </c>
      <c r="J23" s="37">
        <f t="shared" si="0"/>
        <v>716.87</v>
      </c>
    </row>
    <row r="24" spans="1:10" ht="27" customHeight="1" x14ac:dyDescent="0.25">
      <c r="A24" s="4" t="s">
        <v>90</v>
      </c>
      <c r="B24" s="4">
        <v>137</v>
      </c>
      <c r="C24" s="3" t="s">
        <v>91</v>
      </c>
      <c r="D24" s="3" t="s">
        <v>92</v>
      </c>
      <c r="E24" s="36">
        <v>13375.65</v>
      </c>
      <c r="F24" s="36">
        <v>0</v>
      </c>
      <c r="G24" s="37">
        <v>828.38</v>
      </c>
      <c r="H24" s="37">
        <v>2581.14</v>
      </c>
      <c r="I24" s="37">
        <v>0</v>
      </c>
      <c r="J24" s="37">
        <f t="shared" si="0"/>
        <v>9966.130000000001</v>
      </c>
    </row>
    <row r="25" spans="1:10" ht="27" customHeight="1" x14ac:dyDescent="0.25">
      <c r="A25" s="4" t="s">
        <v>94</v>
      </c>
      <c r="B25" s="4">
        <v>50</v>
      </c>
      <c r="C25" s="3" t="s">
        <v>36</v>
      </c>
      <c r="D25" s="8" t="s">
        <v>41</v>
      </c>
      <c r="E25" s="36">
        <v>9483.66</v>
      </c>
      <c r="F25" s="36"/>
      <c r="G25" s="37">
        <f>828.38</f>
        <v>828.38</v>
      </c>
      <c r="H25" s="37">
        <v>1510.84</v>
      </c>
      <c r="I25" s="37">
        <v>0</v>
      </c>
      <c r="J25" s="37">
        <f t="shared" si="0"/>
        <v>7144.4400000000005</v>
      </c>
    </row>
    <row r="26" spans="1:10" ht="27" customHeight="1" x14ac:dyDescent="0.25">
      <c r="A26" s="4" t="s">
        <v>97</v>
      </c>
      <c r="B26" s="4">
        <v>27</v>
      </c>
      <c r="C26" s="3" t="s">
        <v>36</v>
      </c>
      <c r="D26" s="3" t="s">
        <v>41</v>
      </c>
      <c r="E26" s="36">
        <v>9483.66</v>
      </c>
      <c r="F26" s="36">
        <v>0</v>
      </c>
      <c r="G26" s="37">
        <v>828.38</v>
      </c>
      <c r="H26" s="37">
        <v>1458.7</v>
      </c>
      <c r="I26" s="37">
        <v>0</v>
      </c>
      <c r="J26" s="37">
        <f t="shared" si="0"/>
        <v>7196.5800000000008</v>
      </c>
    </row>
    <row r="27" spans="1:10" ht="27" customHeight="1" x14ac:dyDescent="0.25">
      <c r="A27" s="4" t="s">
        <v>99</v>
      </c>
      <c r="B27" s="4">
        <v>65</v>
      </c>
      <c r="C27" s="3" t="s">
        <v>14</v>
      </c>
      <c r="D27" s="3" t="s">
        <v>15</v>
      </c>
      <c r="E27" s="36">
        <v>15054.4</v>
      </c>
      <c r="F27" s="36">
        <v>0</v>
      </c>
      <c r="G27" s="37">
        <v>828.38</v>
      </c>
      <c r="H27" s="37">
        <v>2990.66</v>
      </c>
      <c r="I27" s="37">
        <v>0</v>
      </c>
      <c r="J27" s="37">
        <f t="shared" si="0"/>
        <v>11235.36</v>
      </c>
    </row>
    <row r="28" spans="1:10" ht="27" customHeight="1" x14ac:dyDescent="0.25">
      <c r="A28" s="4" t="s">
        <v>101</v>
      </c>
      <c r="B28" s="4">
        <v>129</v>
      </c>
      <c r="C28" s="3" t="s">
        <v>91</v>
      </c>
      <c r="D28" s="3" t="s">
        <v>92</v>
      </c>
      <c r="E28" s="36">
        <v>13375.65</v>
      </c>
      <c r="F28" s="36">
        <v>0</v>
      </c>
      <c r="G28" s="37">
        <v>828.38</v>
      </c>
      <c r="H28" s="37">
        <v>2581.14</v>
      </c>
      <c r="I28" s="37">
        <v>0</v>
      </c>
      <c r="J28" s="37">
        <f t="shared" si="0"/>
        <v>9966.130000000001</v>
      </c>
    </row>
    <row r="29" spans="1:10" ht="27" customHeight="1" x14ac:dyDescent="0.25">
      <c r="A29" s="4" t="s">
        <v>103</v>
      </c>
      <c r="B29" s="4">
        <v>106</v>
      </c>
      <c r="C29" s="3" t="s">
        <v>36</v>
      </c>
      <c r="D29" s="3" t="s">
        <v>32</v>
      </c>
      <c r="E29" s="36">
        <v>9483.66</v>
      </c>
      <c r="F29" s="36"/>
      <c r="G29" s="37">
        <v>828.38</v>
      </c>
      <c r="H29" s="37">
        <v>1458.7</v>
      </c>
      <c r="I29" s="37">
        <v>0</v>
      </c>
      <c r="J29" s="37">
        <f t="shared" si="0"/>
        <v>7196.5800000000008</v>
      </c>
    </row>
    <row r="30" spans="1:10" ht="27" customHeight="1" x14ac:dyDescent="0.25">
      <c r="A30" s="4" t="s">
        <v>120</v>
      </c>
      <c r="B30" s="4">
        <v>135</v>
      </c>
      <c r="C30" s="3" t="s">
        <v>21</v>
      </c>
      <c r="D30" s="3" t="s">
        <v>122</v>
      </c>
      <c r="E30" s="36">
        <v>9483.66</v>
      </c>
      <c r="F30" s="36">
        <v>0</v>
      </c>
      <c r="G30" s="37">
        <v>828.38</v>
      </c>
      <c r="H30" s="37">
        <v>1510.84</v>
      </c>
      <c r="I30" s="37">
        <v>0</v>
      </c>
      <c r="J30" s="37">
        <f t="shared" si="0"/>
        <v>7144.4400000000005</v>
      </c>
    </row>
    <row r="31" spans="1:10" ht="27" customHeight="1" x14ac:dyDescent="0.25">
      <c r="A31" s="4" t="s">
        <v>124</v>
      </c>
      <c r="B31" s="4">
        <v>53</v>
      </c>
      <c r="C31" s="3" t="s">
        <v>53</v>
      </c>
      <c r="D31" s="3" t="s">
        <v>125</v>
      </c>
      <c r="E31" s="36">
        <v>15054.4</v>
      </c>
      <c r="F31" s="36">
        <f>5018.13</f>
        <v>5018.13</v>
      </c>
      <c r="G31" s="37">
        <v>828.38</v>
      </c>
      <c r="H31" s="37">
        <v>4422.78</v>
      </c>
      <c r="I31" s="37">
        <v>0</v>
      </c>
      <c r="J31" s="37">
        <f t="shared" si="0"/>
        <v>14821.369999999999</v>
      </c>
    </row>
    <row r="32" spans="1:10" ht="27" customHeight="1" x14ac:dyDescent="0.25">
      <c r="A32" s="4" t="s">
        <v>127</v>
      </c>
      <c r="B32" s="4">
        <v>14</v>
      </c>
      <c r="C32" s="3" t="s">
        <v>36</v>
      </c>
      <c r="D32" s="3" t="s">
        <v>22</v>
      </c>
      <c r="E32" s="36">
        <v>9483.66</v>
      </c>
      <c r="F32" s="36">
        <v>0</v>
      </c>
      <c r="G32" s="37">
        <v>828.38</v>
      </c>
      <c r="H32" s="37">
        <v>1406.57</v>
      </c>
      <c r="I32" s="37">
        <v>0</v>
      </c>
      <c r="J32" s="37">
        <f t="shared" si="0"/>
        <v>7248.7100000000009</v>
      </c>
    </row>
    <row r="33" spans="1:10" ht="27" customHeight="1" x14ac:dyDescent="0.25">
      <c r="A33" s="4" t="s">
        <v>129</v>
      </c>
      <c r="B33" s="4">
        <v>89</v>
      </c>
      <c r="C33" s="3" t="s">
        <v>14</v>
      </c>
      <c r="D33" s="3" t="s">
        <v>130</v>
      </c>
      <c r="E33" s="36">
        <v>15054.4</v>
      </c>
      <c r="F33" s="36"/>
      <c r="G33" s="37">
        <f>773.15+75.27</f>
        <v>848.42</v>
      </c>
      <c r="H33" s="37">
        <v>2990.66</v>
      </c>
      <c r="I33" s="37">
        <v>0</v>
      </c>
      <c r="J33" s="37">
        <f t="shared" si="0"/>
        <v>11215.32</v>
      </c>
    </row>
    <row r="34" spans="1:10" ht="27" customHeight="1" x14ac:dyDescent="0.25">
      <c r="A34" s="4" t="s">
        <v>132</v>
      </c>
      <c r="B34" s="4">
        <v>120</v>
      </c>
      <c r="C34" s="3" t="s">
        <v>68</v>
      </c>
      <c r="D34" s="3" t="s">
        <v>64</v>
      </c>
      <c r="E34" s="36">
        <v>7056.73</v>
      </c>
      <c r="F34" s="36">
        <v>0</v>
      </c>
      <c r="G34" s="37">
        <v>824.11</v>
      </c>
      <c r="H34" s="37">
        <v>844.61</v>
      </c>
      <c r="I34" s="37">
        <v>0</v>
      </c>
      <c r="J34" s="37">
        <f t="shared" si="0"/>
        <v>5388.01</v>
      </c>
    </row>
    <row r="35" spans="1:10" ht="27" customHeight="1" x14ac:dyDescent="0.25">
      <c r="A35" s="4" t="s">
        <v>139</v>
      </c>
      <c r="B35" s="4">
        <v>49</v>
      </c>
      <c r="C35" s="3" t="s">
        <v>36</v>
      </c>
      <c r="D35" s="3" t="s">
        <v>41</v>
      </c>
      <c r="E35" s="36">
        <v>9483.66</v>
      </c>
      <c r="F35" s="36">
        <v>0</v>
      </c>
      <c r="G35" s="37">
        <v>828.38</v>
      </c>
      <c r="H35" s="37">
        <v>1458.7</v>
      </c>
      <c r="I35" s="37">
        <v>0</v>
      </c>
      <c r="J35" s="37">
        <f t="shared" si="0"/>
        <v>7196.5800000000008</v>
      </c>
    </row>
    <row r="36" spans="1:10" ht="27" customHeight="1" x14ac:dyDescent="0.25">
      <c r="A36" s="4" t="s">
        <v>208</v>
      </c>
      <c r="B36" s="4">
        <v>142</v>
      </c>
      <c r="C36" s="3" t="s">
        <v>209</v>
      </c>
      <c r="D36" s="3" t="s">
        <v>137</v>
      </c>
      <c r="E36" s="36">
        <v>7942.41</v>
      </c>
      <c r="F36" s="36">
        <v>0</v>
      </c>
      <c r="G36" s="37">
        <v>828.38</v>
      </c>
      <c r="H36" s="37">
        <v>1034.8599999999999</v>
      </c>
      <c r="I36" s="37">
        <v>0</v>
      </c>
      <c r="J36" s="37">
        <f t="shared" si="0"/>
        <v>6079.17</v>
      </c>
    </row>
    <row r="37" spans="1:10" ht="27" customHeight="1" x14ac:dyDescent="0.25">
      <c r="A37" s="4" t="s">
        <v>198</v>
      </c>
      <c r="B37" s="4">
        <v>140</v>
      </c>
      <c r="C37" s="3" t="s">
        <v>199</v>
      </c>
      <c r="D37" s="3" t="s">
        <v>200</v>
      </c>
      <c r="E37" s="36">
        <v>15054.4</v>
      </c>
      <c r="F37" s="36">
        <v>0</v>
      </c>
      <c r="G37" s="37">
        <v>828.38</v>
      </c>
      <c r="H37" s="37">
        <v>2990.66</v>
      </c>
      <c r="I37" s="37">
        <v>0</v>
      </c>
      <c r="J37" s="37">
        <f t="shared" si="0"/>
        <v>11235.36</v>
      </c>
    </row>
    <row r="38" spans="1:10" ht="27" customHeight="1" x14ac:dyDescent="0.25">
      <c r="A38" s="4" t="s">
        <v>141</v>
      </c>
      <c r="B38" s="4">
        <v>128</v>
      </c>
      <c r="C38" s="3" t="s">
        <v>86</v>
      </c>
      <c r="D38" s="3" t="s">
        <v>87</v>
      </c>
      <c r="E38" s="36">
        <v>774.99</v>
      </c>
      <c r="F38" s="36">
        <v>0</v>
      </c>
      <c r="G38" s="37">
        <v>58.12</v>
      </c>
      <c r="H38" s="37">
        <v>0</v>
      </c>
      <c r="I38" s="37">
        <v>0</v>
      </c>
      <c r="J38" s="37">
        <f t="shared" si="0"/>
        <v>716.87</v>
      </c>
    </row>
    <row r="39" spans="1:10" ht="27" customHeight="1" x14ac:dyDescent="0.25">
      <c r="A39" s="4" t="s">
        <v>220</v>
      </c>
      <c r="B39" s="4">
        <v>146</v>
      </c>
      <c r="C39" s="3" t="s">
        <v>27</v>
      </c>
      <c r="D39" s="3" t="s">
        <v>28</v>
      </c>
      <c r="E39" s="36">
        <v>231.82</v>
      </c>
      <c r="F39" s="36">
        <v>0</v>
      </c>
      <c r="G39" s="37">
        <v>17.38</v>
      </c>
      <c r="H39" s="37">
        <v>0</v>
      </c>
      <c r="I39" s="37">
        <v>0</v>
      </c>
      <c r="J39" s="37">
        <f t="shared" si="0"/>
        <v>214.44</v>
      </c>
    </row>
    <row r="40" spans="1:10" ht="27" customHeight="1" x14ac:dyDescent="0.25">
      <c r="A40" s="4" t="s">
        <v>143</v>
      </c>
      <c r="B40" s="4">
        <v>138</v>
      </c>
      <c r="C40" s="3" t="s">
        <v>144</v>
      </c>
      <c r="D40" s="3" t="s">
        <v>145</v>
      </c>
      <c r="E40" s="36">
        <v>15054.4</v>
      </c>
      <c r="F40" s="36">
        <v>0</v>
      </c>
      <c r="G40" s="37">
        <v>828.38</v>
      </c>
      <c r="H40" s="37">
        <v>3042.8</v>
      </c>
      <c r="I40" s="37">
        <v>0</v>
      </c>
      <c r="J40" s="37">
        <f t="shared" si="0"/>
        <v>11183.220000000001</v>
      </c>
    </row>
    <row r="41" spans="1:10" ht="27" customHeight="1" x14ac:dyDescent="0.25">
      <c r="A41" s="4" t="s">
        <v>147</v>
      </c>
      <c r="B41" s="4">
        <v>80</v>
      </c>
      <c r="C41" s="3" t="s">
        <v>14</v>
      </c>
      <c r="D41" s="3" t="s">
        <v>148</v>
      </c>
      <c r="E41" s="36">
        <v>15054.4</v>
      </c>
      <c r="F41" s="36">
        <f>836.35+2509.06</f>
        <v>3345.41</v>
      </c>
      <c r="G41" s="37">
        <v>828.38</v>
      </c>
      <c r="H41" s="37">
        <v>3042.8</v>
      </c>
      <c r="I41" s="37">
        <v>0</v>
      </c>
      <c r="J41" s="37">
        <f t="shared" si="0"/>
        <v>14528.629999999997</v>
      </c>
    </row>
    <row r="42" spans="1:10" ht="27" customHeight="1" x14ac:dyDescent="0.25">
      <c r="A42" s="4" t="s">
        <v>150</v>
      </c>
      <c r="B42" s="4">
        <v>36</v>
      </c>
      <c r="C42" s="3" t="s">
        <v>36</v>
      </c>
      <c r="D42" s="3" t="s">
        <v>41</v>
      </c>
      <c r="E42" s="36">
        <v>9483.66</v>
      </c>
      <c r="F42" s="36"/>
      <c r="G42" s="37">
        <v>828.38</v>
      </c>
      <c r="H42" s="37">
        <v>1458.7</v>
      </c>
      <c r="I42" s="37">
        <v>0</v>
      </c>
      <c r="J42" s="37">
        <f t="shared" si="0"/>
        <v>7196.5800000000008</v>
      </c>
    </row>
    <row r="43" spans="1:10" ht="27" customHeight="1" x14ac:dyDescent="0.25">
      <c r="A43" s="4" t="s">
        <v>152</v>
      </c>
      <c r="B43" s="4">
        <v>109</v>
      </c>
      <c r="C43" s="3" t="s">
        <v>36</v>
      </c>
      <c r="D43" s="3" t="s">
        <v>153</v>
      </c>
      <c r="E43" s="36">
        <v>9483.66</v>
      </c>
      <c r="F43" s="36">
        <v>0</v>
      </c>
      <c r="G43" s="37">
        <f>85.37+828.38</f>
        <v>913.75</v>
      </c>
      <c r="H43" s="37">
        <v>1510.84</v>
      </c>
      <c r="I43" s="37">
        <v>0</v>
      </c>
      <c r="J43" s="37">
        <f t="shared" si="0"/>
        <v>7059.07</v>
      </c>
    </row>
    <row r="44" spans="1:10" ht="27" customHeight="1" x14ac:dyDescent="0.25">
      <c r="A44" s="4" t="s">
        <v>155</v>
      </c>
      <c r="B44" s="4">
        <v>42</v>
      </c>
      <c r="C44" s="3" t="s">
        <v>36</v>
      </c>
      <c r="D44" s="8" t="s">
        <v>41</v>
      </c>
      <c r="E44" s="36">
        <v>9483.66</v>
      </c>
      <c r="F44" s="36">
        <f>526.87</f>
        <v>526.87</v>
      </c>
      <c r="G44" s="37">
        <f>828.38+171.49</f>
        <v>999.87</v>
      </c>
      <c r="H44" s="37">
        <v>1123.33</v>
      </c>
      <c r="I44" s="37">
        <v>0</v>
      </c>
      <c r="J44" s="37">
        <f t="shared" si="0"/>
        <v>7887.33</v>
      </c>
    </row>
    <row r="45" spans="1:10" ht="27" customHeight="1" x14ac:dyDescent="0.25">
      <c r="A45" s="4" t="s">
        <v>157</v>
      </c>
      <c r="B45" s="4">
        <v>122</v>
      </c>
      <c r="C45" s="3" t="s">
        <v>53</v>
      </c>
      <c r="D45" s="3" t="s">
        <v>158</v>
      </c>
      <c r="E45" s="36">
        <v>15054.4</v>
      </c>
      <c r="F45" s="36">
        <v>0</v>
      </c>
      <c r="G45" s="37">
        <v>828.38</v>
      </c>
      <c r="H45" s="37">
        <v>3042.8</v>
      </c>
      <c r="I45" s="37">
        <v>0</v>
      </c>
      <c r="J45" s="37">
        <f t="shared" si="0"/>
        <v>11183.220000000001</v>
      </c>
    </row>
    <row r="46" spans="1:10" ht="27" customHeight="1" x14ac:dyDescent="0.25">
      <c r="A46" s="4" t="s">
        <v>160</v>
      </c>
      <c r="B46" s="4">
        <v>136</v>
      </c>
      <c r="C46" s="3" t="s">
        <v>161</v>
      </c>
      <c r="D46" s="3" t="s">
        <v>223</v>
      </c>
      <c r="E46" s="36">
        <v>9207.44</v>
      </c>
      <c r="F46" s="36">
        <v>0</v>
      </c>
      <c r="G46" s="37">
        <v>828.38</v>
      </c>
      <c r="H46" s="37">
        <v>1434.88</v>
      </c>
      <c r="I46" s="37">
        <v>0</v>
      </c>
      <c r="J46" s="37">
        <f t="shared" si="0"/>
        <v>6944.1800000000012</v>
      </c>
    </row>
    <row r="47" spans="1:10" ht="27" customHeight="1" x14ac:dyDescent="0.25">
      <c r="A47" s="4" t="s">
        <v>225</v>
      </c>
      <c r="B47" s="4">
        <v>145</v>
      </c>
      <c r="C47" s="3" t="s">
        <v>27</v>
      </c>
      <c r="D47" s="3" t="s">
        <v>28</v>
      </c>
      <c r="E47" s="36">
        <v>2665.96</v>
      </c>
      <c r="F47" s="36">
        <v>0</v>
      </c>
      <c r="G47" s="37">
        <v>228.91</v>
      </c>
      <c r="H47" s="37">
        <v>11.54</v>
      </c>
      <c r="I47" s="37">
        <v>0</v>
      </c>
      <c r="J47" s="37">
        <f t="shared" si="0"/>
        <v>2425.5100000000002</v>
      </c>
    </row>
    <row r="48" spans="1:10" ht="27" customHeight="1" x14ac:dyDescent="0.25">
      <c r="A48" s="4" t="s">
        <v>165</v>
      </c>
      <c r="B48" s="4">
        <v>58</v>
      </c>
      <c r="C48" s="3" t="s">
        <v>36</v>
      </c>
      <c r="D48" s="3" t="s">
        <v>32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</row>
    <row r="49" spans="1:10" ht="27" customHeight="1" x14ac:dyDescent="0.25">
      <c r="A49" s="4" t="s">
        <v>202</v>
      </c>
      <c r="B49" s="4">
        <v>141</v>
      </c>
      <c r="C49" s="3" t="s">
        <v>36</v>
      </c>
      <c r="D49" s="3" t="s">
        <v>32</v>
      </c>
      <c r="E49" s="36">
        <v>9483.66</v>
      </c>
      <c r="F49" s="36">
        <v>0</v>
      </c>
      <c r="G49" s="37">
        <v>828.38</v>
      </c>
      <c r="H49" s="37">
        <v>1510.84</v>
      </c>
      <c r="I49" s="37">
        <v>0</v>
      </c>
      <c r="J49" s="37">
        <f t="shared" si="0"/>
        <v>7144.4400000000005</v>
      </c>
    </row>
    <row r="50" spans="1:10" ht="27" customHeight="1" x14ac:dyDescent="0.25">
      <c r="A50" s="4" t="s">
        <v>167</v>
      </c>
      <c r="B50" s="4">
        <v>133</v>
      </c>
      <c r="C50" s="3" t="s">
        <v>168</v>
      </c>
      <c r="D50" s="3" t="s">
        <v>169</v>
      </c>
      <c r="E50" s="36">
        <v>12607.82</v>
      </c>
      <c r="F50" s="36">
        <v>0</v>
      </c>
      <c r="G50" s="37">
        <v>828.38</v>
      </c>
      <c r="H50" s="37">
        <v>2369.9899999999998</v>
      </c>
      <c r="I50" s="37">
        <v>0</v>
      </c>
      <c r="J50" s="37">
        <f t="shared" si="0"/>
        <v>9409.4500000000007</v>
      </c>
    </row>
    <row r="51" spans="1:10" ht="27" customHeight="1" x14ac:dyDescent="0.25">
      <c r="A51" s="4" t="s">
        <v>171</v>
      </c>
      <c r="B51" s="4">
        <v>43</v>
      </c>
      <c r="C51" s="3" t="s">
        <v>36</v>
      </c>
      <c r="D51" s="3" t="s">
        <v>137</v>
      </c>
      <c r="E51" s="36">
        <v>9483.66</v>
      </c>
      <c r="F51" s="36">
        <v>0</v>
      </c>
      <c r="G51" s="37">
        <v>828.38</v>
      </c>
      <c r="H51" s="37">
        <v>1510.84</v>
      </c>
      <c r="I51" s="37">
        <v>0</v>
      </c>
      <c r="J51" s="37">
        <f t="shared" si="0"/>
        <v>7144.4400000000005</v>
      </c>
    </row>
    <row r="52" spans="1:10" ht="27" customHeight="1" x14ac:dyDescent="0.25">
      <c r="A52" s="4" t="s">
        <v>173</v>
      </c>
      <c r="B52" s="4">
        <v>73</v>
      </c>
      <c r="C52" s="3" t="s">
        <v>36</v>
      </c>
      <c r="D52" s="3" t="s">
        <v>32</v>
      </c>
      <c r="E52" s="36">
        <v>9483.66</v>
      </c>
      <c r="F52" s="36">
        <f>737.62+2212.85</f>
        <v>2950.47</v>
      </c>
      <c r="G52" s="37">
        <v>828.38</v>
      </c>
      <c r="H52" s="37">
        <v>1510.84</v>
      </c>
      <c r="I52" s="37">
        <v>0</v>
      </c>
      <c r="J52" s="37">
        <f t="shared" si="0"/>
        <v>10094.91</v>
      </c>
    </row>
    <row r="53" spans="1:10" ht="15.75" customHeight="1" x14ac:dyDescent="0.25">
      <c r="A53" s="11"/>
      <c r="B53" s="11"/>
      <c r="D53" s="11"/>
      <c r="E53" s="38"/>
      <c r="F53" s="38"/>
      <c r="G53" s="39"/>
      <c r="H53" s="39"/>
      <c r="I53" s="39"/>
      <c r="J53" s="39"/>
    </row>
    <row r="54" spans="1:10" ht="42" customHeight="1" x14ac:dyDescent="0.25">
      <c r="A54" s="202" t="s">
        <v>253</v>
      </c>
      <c r="B54" s="182"/>
      <c r="C54" s="182"/>
      <c r="D54" s="182"/>
      <c r="E54" s="182"/>
      <c r="F54" s="182"/>
      <c r="G54" s="182"/>
      <c r="H54" s="183"/>
      <c r="I54" s="40"/>
      <c r="J54" s="40"/>
    </row>
    <row r="55" spans="1:10" ht="28.5" customHeight="1" x14ac:dyDescent="0.25">
      <c r="A55" s="203" t="s">
        <v>3</v>
      </c>
      <c r="B55" s="203" t="s">
        <v>4</v>
      </c>
      <c r="C55" s="203" t="s">
        <v>5</v>
      </c>
      <c r="D55" s="199" t="s">
        <v>263</v>
      </c>
      <c r="E55" s="199" t="s">
        <v>264</v>
      </c>
      <c r="F55" s="2" t="s">
        <v>265</v>
      </c>
      <c r="G55" s="2"/>
      <c r="H55" s="199" t="s">
        <v>266</v>
      </c>
      <c r="I55" s="39"/>
      <c r="J55" s="39"/>
    </row>
    <row r="56" spans="1:10" ht="28.5" customHeight="1" x14ac:dyDescent="0.25">
      <c r="A56" s="197"/>
      <c r="B56" s="197"/>
      <c r="C56" s="197"/>
      <c r="D56" s="197"/>
      <c r="E56" s="197"/>
      <c r="F56" s="41" t="s">
        <v>267</v>
      </c>
      <c r="G56" s="41" t="s">
        <v>268</v>
      </c>
      <c r="H56" s="197"/>
      <c r="I56" s="39"/>
      <c r="J56" s="39"/>
    </row>
    <row r="57" spans="1:10" ht="27" customHeight="1" x14ac:dyDescent="0.25">
      <c r="A57" s="4" t="s">
        <v>217</v>
      </c>
      <c r="B57" s="4">
        <v>143</v>
      </c>
      <c r="C57" s="3" t="s">
        <v>178</v>
      </c>
      <c r="D57" s="44">
        <v>31612.2</v>
      </c>
      <c r="E57" s="36">
        <v>0</v>
      </c>
      <c r="F57" s="37">
        <v>779.59</v>
      </c>
      <c r="G57" s="37">
        <v>7557.47</v>
      </c>
      <c r="H57" s="37">
        <f>D57+E57-F57-G57</f>
        <v>23275.14</v>
      </c>
      <c r="I57" s="39"/>
      <c r="J57" s="43"/>
    </row>
    <row r="58" spans="1:10" ht="46.5" customHeight="1" x14ac:dyDescent="0.25">
      <c r="A58" s="4" t="s">
        <v>181</v>
      </c>
      <c r="B58" s="4" t="s">
        <v>24</v>
      </c>
      <c r="C58" s="3" t="s">
        <v>182</v>
      </c>
      <c r="D58" s="4" t="s">
        <v>184</v>
      </c>
      <c r="E58" s="37" t="s">
        <v>270</v>
      </c>
      <c r="F58" s="37" t="s">
        <v>270</v>
      </c>
      <c r="G58" s="37" t="s">
        <v>270</v>
      </c>
      <c r="H58" s="37" t="s">
        <v>270</v>
      </c>
      <c r="I58" s="39"/>
      <c r="J58" s="43"/>
    </row>
    <row r="59" spans="1:10" ht="27" customHeight="1" x14ac:dyDescent="0.25">
      <c r="A59" s="4" t="s">
        <v>186</v>
      </c>
      <c r="B59" s="4">
        <v>132</v>
      </c>
      <c r="C59" s="3" t="s">
        <v>187</v>
      </c>
      <c r="D59" s="36">
        <v>27346.2</v>
      </c>
      <c r="E59" s="36">
        <v>0</v>
      </c>
      <c r="F59" s="37">
        <v>779.59</v>
      </c>
      <c r="G59" s="37">
        <v>6384.32</v>
      </c>
      <c r="H59" s="37">
        <f t="shared" ref="H59:H60" si="1">D59+E59-F59-G59</f>
        <v>20182.29</v>
      </c>
      <c r="I59" s="39"/>
      <c r="J59" s="43"/>
    </row>
    <row r="60" spans="1:10" ht="27" customHeight="1" x14ac:dyDescent="0.25">
      <c r="A60" s="4" t="s">
        <v>189</v>
      </c>
      <c r="B60" s="4">
        <v>131</v>
      </c>
      <c r="C60" s="3" t="s">
        <v>190</v>
      </c>
      <c r="D60" s="36">
        <v>27346.2</v>
      </c>
      <c r="E60" s="36">
        <v>0</v>
      </c>
      <c r="F60" s="37">
        <v>779.59</v>
      </c>
      <c r="G60" s="37">
        <v>6436.46</v>
      </c>
      <c r="H60" s="37">
        <f t="shared" si="1"/>
        <v>20130.150000000001</v>
      </c>
      <c r="I60" s="39"/>
      <c r="J60" s="43"/>
    </row>
    <row r="61" spans="1:10" ht="15.75" customHeight="1" x14ac:dyDescent="0.25">
      <c r="A61" s="11"/>
      <c r="B61" s="11"/>
      <c r="D61" s="11"/>
      <c r="E61" s="38"/>
      <c r="F61" s="38"/>
      <c r="G61" s="39"/>
      <c r="H61" s="39"/>
      <c r="I61" s="39"/>
      <c r="J61" s="39"/>
    </row>
    <row r="62" spans="1:10" ht="15.75" customHeight="1" x14ac:dyDescent="0.25">
      <c r="A62" s="11"/>
      <c r="B62" s="11"/>
      <c r="D62" s="11"/>
      <c r="E62" s="38"/>
      <c r="F62" s="38"/>
      <c r="G62" s="39"/>
      <c r="H62" s="39"/>
      <c r="I62" s="39"/>
      <c r="J62" s="39"/>
    </row>
    <row r="63" spans="1:10" ht="15.75" customHeight="1" x14ac:dyDescent="0.25">
      <c r="A63" s="11"/>
      <c r="B63" s="11"/>
      <c r="D63" s="11"/>
      <c r="E63" s="38"/>
      <c r="F63" s="38"/>
      <c r="G63" s="39"/>
      <c r="H63" s="39"/>
      <c r="I63" s="39"/>
      <c r="J63" s="39"/>
    </row>
    <row r="64" spans="1:10" ht="15.75" customHeight="1" x14ac:dyDescent="0.25">
      <c r="A64" s="11"/>
      <c r="B64" s="11"/>
      <c r="D64" s="11"/>
      <c r="E64" s="38"/>
      <c r="F64" s="38"/>
      <c r="G64" s="39"/>
      <c r="H64" s="39"/>
      <c r="I64" s="39"/>
      <c r="J64" s="39"/>
    </row>
    <row r="65" spans="1:10" ht="15.75" customHeight="1" x14ac:dyDescent="0.25">
      <c r="A65" s="11"/>
      <c r="B65" s="11"/>
      <c r="D65" s="11"/>
      <c r="E65" s="38"/>
      <c r="F65" s="38"/>
      <c r="G65" s="39"/>
      <c r="H65" s="39"/>
      <c r="I65" s="39"/>
      <c r="J65" s="39"/>
    </row>
    <row r="66" spans="1:10" ht="15.75" customHeight="1" x14ac:dyDescent="0.25">
      <c r="A66" s="11"/>
      <c r="B66" s="11"/>
      <c r="D66" s="11"/>
      <c r="E66" s="38"/>
      <c r="F66" s="38"/>
      <c r="G66" s="39"/>
      <c r="H66" s="39"/>
      <c r="I66" s="39"/>
      <c r="J66" s="39"/>
    </row>
    <row r="67" spans="1:10" ht="15.75" customHeight="1" x14ac:dyDescent="0.25">
      <c r="A67" s="11"/>
      <c r="B67" s="11"/>
      <c r="D67" s="11"/>
      <c r="E67" s="38"/>
      <c r="F67" s="38"/>
      <c r="G67" s="39"/>
      <c r="H67" s="39"/>
      <c r="I67" s="39"/>
      <c r="J67" s="39"/>
    </row>
    <row r="68" spans="1:10" ht="15.75" customHeight="1" x14ac:dyDescent="0.25">
      <c r="A68" s="11"/>
      <c r="B68" s="11"/>
      <c r="D68" s="11"/>
      <c r="E68" s="38"/>
      <c r="F68" s="38"/>
      <c r="G68" s="39"/>
      <c r="H68" s="39"/>
      <c r="I68" s="39"/>
      <c r="J68" s="39"/>
    </row>
    <row r="69" spans="1:10" ht="15.75" customHeight="1" x14ac:dyDescent="0.25">
      <c r="A69" s="11"/>
      <c r="B69" s="11"/>
      <c r="D69" s="11"/>
      <c r="E69" s="38"/>
      <c r="F69" s="38"/>
      <c r="G69" s="39"/>
      <c r="H69" s="39"/>
      <c r="I69" s="39"/>
      <c r="J69" s="39"/>
    </row>
    <row r="70" spans="1:10" ht="15.75" customHeight="1" x14ac:dyDescent="0.25">
      <c r="A70" s="11"/>
      <c r="B70" s="11"/>
      <c r="D70" s="11"/>
      <c r="E70" s="38"/>
      <c r="F70" s="38"/>
      <c r="G70" s="39"/>
      <c r="H70" s="39"/>
      <c r="I70" s="39"/>
      <c r="J70" s="39"/>
    </row>
    <row r="71" spans="1:10" ht="15.75" customHeight="1" x14ac:dyDescent="0.25">
      <c r="A71" s="11"/>
      <c r="B71" s="11"/>
      <c r="D71" s="11"/>
      <c r="E71" s="38"/>
      <c r="F71" s="38"/>
      <c r="G71" s="39"/>
      <c r="H71" s="39"/>
      <c r="I71" s="39"/>
      <c r="J71" s="39"/>
    </row>
    <row r="72" spans="1:10" ht="15.75" customHeight="1" x14ac:dyDescent="0.25">
      <c r="A72" s="11"/>
      <c r="B72" s="11"/>
      <c r="D72" s="11"/>
      <c r="E72" s="38"/>
      <c r="F72" s="38"/>
      <c r="G72" s="39"/>
      <c r="H72" s="39"/>
      <c r="I72" s="39"/>
      <c r="J72" s="39"/>
    </row>
    <row r="73" spans="1:10" ht="15.75" customHeight="1" x14ac:dyDescent="0.25">
      <c r="A73" s="11"/>
      <c r="B73" s="11"/>
      <c r="D73" s="11"/>
      <c r="E73" s="38"/>
      <c r="F73" s="38"/>
      <c r="G73" s="39"/>
      <c r="H73" s="39"/>
      <c r="I73" s="39"/>
      <c r="J73" s="39"/>
    </row>
    <row r="74" spans="1:10" ht="15.75" customHeight="1" x14ac:dyDescent="0.25">
      <c r="A74" s="11"/>
      <c r="B74" s="11"/>
      <c r="D74" s="11"/>
      <c r="E74" s="38"/>
      <c r="F74" s="38"/>
      <c r="G74" s="39"/>
      <c r="H74" s="39"/>
      <c r="I74" s="39"/>
      <c r="J74" s="39"/>
    </row>
    <row r="75" spans="1:10" ht="15.75" customHeight="1" x14ac:dyDescent="0.25">
      <c r="A75" s="11"/>
      <c r="B75" s="11"/>
      <c r="D75" s="11"/>
      <c r="E75" s="38"/>
      <c r="F75" s="38"/>
      <c r="G75" s="39"/>
      <c r="H75" s="39"/>
      <c r="I75" s="39"/>
      <c r="J75" s="39"/>
    </row>
    <row r="76" spans="1:10" ht="15.75" customHeight="1" x14ac:dyDescent="0.25">
      <c r="A76" s="11"/>
      <c r="B76" s="11"/>
      <c r="D76" s="11"/>
      <c r="E76" s="38"/>
      <c r="F76" s="38"/>
      <c r="G76" s="39"/>
      <c r="H76" s="39"/>
      <c r="I76" s="39"/>
      <c r="J76" s="39"/>
    </row>
    <row r="77" spans="1:10" ht="15.75" customHeight="1" x14ac:dyDescent="0.25">
      <c r="A77" s="11"/>
      <c r="B77" s="11"/>
      <c r="D77" s="11"/>
      <c r="E77" s="38"/>
      <c r="F77" s="38"/>
      <c r="G77" s="39"/>
      <c r="H77" s="39"/>
      <c r="I77" s="39"/>
      <c r="J77" s="39"/>
    </row>
    <row r="78" spans="1:10" ht="15.75" customHeight="1" x14ac:dyDescent="0.25">
      <c r="A78" s="11"/>
      <c r="B78" s="11"/>
      <c r="D78" s="11"/>
      <c r="E78" s="38"/>
      <c r="F78" s="38"/>
      <c r="G78" s="39"/>
      <c r="H78" s="39"/>
      <c r="I78" s="39"/>
      <c r="J78" s="39"/>
    </row>
    <row r="79" spans="1:10" ht="15.75" customHeight="1" x14ac:dyDescent="0.25">
      <c r="A79" s="11"/>
      <c r="B79" s="11"/>
      <c r="D79" s="11"/>
      <c r="E79" s="38"/>
      <c r="F79" s="38"/>
      <c r="G79" s="39"/>
      <c r="H79" s="39"/>
      <c r="I79" s="39"/>
      <c r="J79" s="39"/>
    </row>
    <row r="80" spans="1:10" ht="15.75" customHeight="1" x14ac:dyDescent="0.25">
      <c r="A80" s="11"/>
      <c r="B80" s="11"/>
      <c r="D80" s="11"/>
      <c r="E80" s="38"/>
      <c r="F80" s="38"/>
      <c r="G80" s="39"/>
      <c r="H80" s="39"/>
      <c r="I80" s="39"/>
      <c r="J80" s="39"/>
    </row>
    <row r="81" spans="1:10" ht="15.75" customHeight="1" x14ac:dyDescent="0.25">
      <c r="A81" s="11"/>
      <c r="B81" s="11"/>
      <c r="D81" s="11"/>
      <c r="E81" s="38"/>
      <c r="F81" s="38"/>
      <c r="G81" s="39"/>
      <c r="H81" s="39"/>
      <c r="I81" s="39"/>
      <c r="J81" s="39"/>
    </row>
    <row r="82" spans="1:10" ht="15.75" customHeight="1" x14ac:dyDescent="0.25">
      <c r="A82" s="11"/>
      <c r="B82" s="11"/>
      <c r="D82" s="11"/>
      <c r="E82" s="38"/>
      <c r="F82" s="38"/>
      <c r="G82" s="39"/>
      <c r="H82" s="39"/>
      <c r="I82" s="39"/>
      <c r="J82" s="39"/>
    </row>
    <row r="83" spans="1:10" ht="15.75" customHeight="1" x14ac:dyDescent="0.25">
      <c r="A83" s="11"/>
      <c r="B83" s="11"/>
      <c r="D83" s="11"/>
      <c r="E83" s="38"/>
      <c r="F83" s="38"/>
      <c r="G83" s="39"/>
      <c r="H83" s="39"/>
      <c r="I83" s="39"/>
      <c r="J83" s="39"/>
    </row>
    <row r="84" spans="1:10" ht="15.75" customHeight="1" x14ac:dyDescent="0.25">
      <c r="A84" s="11"/>
      <c r="B84" s="11"/>
      <c r="D84" s="11"/>
      <c r="E84" s="38"/>
      <c r="F84" s="38"/>
      <c r="G84" s="39"/>
      <c r="H84" s="39"/>
      <c r="I84" s="39"/>
      <c r="J84" s="39"/>
    </row>
    <row r="85" spans="1:10" ht="15.75" customHeight="1" x14ac:dyDescent="0.25">
      <c r="A85" s="11"/>
      <c r="B85" s="11"/>
      <c r="D85" s="11"/>
      <c r="E85" s="38"/>
      <c r="F85" s="38"/>
      <c r="G85" s="39"/>
      <c r="H85" s="39"/>
      <c r="I85" s="39"/>
      <c r="J85" s="39"/>
    </row>
    <row r="86" spans="1:10" ht="15.75" customHeight="1" x14ac:dyDescent="0.25">
      <c r="A86" s="11"/>
      <c r="B86" s="11"/>
      <c r="D86" s="11"/>
      <c r="E86" s="38"/>
      <c r="F86" s="38"/>
      <c r="G86" s="39"/>
      <c r="H86" s="39"/>
      <c r="I86" s="39"/>
      <c r="J86" s="39"/>
    </row>
    <row r="87" spans="1:10" ht="15.75" customHeight="1" x14ac:dyDescent="0.25">
      <c r="A87" s="11"/>
      <c r="B87" s="11"/>
      <c r="D87" s="11"/>
      <c r="E87" s="38"/>
      <c r="F87" s="38"/>
      <c r="G87" s="39"/>
      <c r="H87" s="39"/>
      <c r="I87" s="39"/>
      <c r="J87" s="39"/>
    </row>
    <row r="88" spans="1:10" ht="15.75" customHeight="1" x14ac:dyDescent="0.25">
      <c r="A88" s="11"/>
      <c r="B88" s="11"/>
      <c r="D88" s="11"/>
      <c r="E88" s="38"/>
      <c r="F88" s="38"/>
      <c r="G88" s="39"/>
      <c r="H88" s="39"/>
      <c r="I88" s="39"/>
      <c r="J88" s="39"/>
    </row>
    <row r="89" spans="1:10" ht="15.75" customHeight="1" x14ac:dyDescent="0.25">
      <c r="A89" s="11"/>
      <c r="B89" s="11"/>
      <c r="D89" s="11"/>
      <c r="E89" s="38"/>
      <c r="F89" s="38"/>
      <c r="G89" s="39"/>
      <c r="H89" s="39"/>
      <c r="I89" s="39"/>
      <c r="J89" s="39"/>
    </row>
    <row r="90" spans="1:10" ht="15.75" customHeight="1" x14ac:dyDescent="0.25">
      <c r="A90" s="11"/>
      <c r="B90" s="11"/>
      <c r="D90" s="11"/>
      <c r="E90" s="38"/>
      <c r="F90" s="38"/>
      <c r="G90" s="39"/>
      <c r="H90" s="39"/>
      <c r="I90" s="39"/>
      <c r="J90" s="39"/>
    </row>
    <row r="91" spans="1:10" ht="15.75" customHeight="1" x14ac:dyDescent="0.25">
      <c r="A91" s="11"/>
      <c r="B91" s="11"/>
      <c r="D91" s="11"/>
      <c r="E91" s="38"/>
      <c r="F91" s="38"/>
      <c r="G91" s="39"/>
      <c r="H91" s="39"/>
      <c r="I91" s="39"/>
      <c r="J91" s="39"/>
    </row>
    <row r="92" spans="1:10" ht="15.75" customHeight="1" x14ac:dyDescent="0.25">
      <c r="A92" s="11"/>
      <c r="B92" s="11"/>
      <c r="D92" s="11"/>
      <c r="E92" s="38"/>
      <c r="F92" s="38"/>
      <c r="G92" s="39"/>
      <c r="H92" s="39"/>
      <c r="I92" s="39"/>
      <c r="J92" s="39"/>
    </row>
    <row r="93" spans="1:10" ht="15.75" customHeight="1" x14ac:dyDescent="0.25">
      <c r="A93" s="11"/>
      <c r="B93" s="11"/>
      <c r="D93" s="11"/>
      <c r="E93" s="38"/>
      <c r="F93" s="38"/>
      <c r="G93" s="39"/>
      <c r="H93" s="39"/>
      <c r="I93" s="39"/>
      <c r="J93" s="39"/>
    </row>
    <row r="94" spans="1:10" ht="15.75" customHeight="1" x14ac:dyDescent="0.25">
      <c r="A94" s="11"/>
      <c r="B94" s="11"/>
      <c r="D94" s="11"/>
      <c r="E94" s="38"/>
      <c r="F94" s="38"/>
      <c r="G94" s="39"/>
      <c r="H94" s="39"/>
      <c r="I94" s="39"/>
      <c r="J94" s="39"/>
    </row>
    <row r="95" spans="1:10" ht="15.75" customHeight="1" x14ac:dyDescent="0.25">
      <c r="A95" s="11"/>
      <c r="B95" s="11"/>
      <c r="D95" s="11"/>
      <c r="E95" s="38"/>
      <c r="F95" s="38"/>
      <c r="G95" s="39"/>
      <c r="H95" s="39"/>
      <c r="I95" s="39"/>
      <c r="J95" s="39"/>
    </row>
    <row r="96" spans="1:10" ht="15.75" customHeight="1" x14ac:dyDescent="0.25">
      <c r="A96" s="11"/>
      <c r="B96" s="11"/>
      <c r="D96" s="11"/>
      <c r="E96" s="38"/>
      <c r="F96" s="38"/>
      <c r="G96" s="39"/>
      <c r="H96" s="39"/>
      <c r="I96" s="39"/>
      <c r="J96" s="39"/>
    </row>
    <row r="97" spans="1:10" ht="15.75" customHeight="1" x14ac:dyDescent="0.25">
      <c r="A97" s="11"/>
      <c r="B97" s="11"/>
      <c r="D97" s="11"/>
      <c r="E97" s="38"/>
      <c r="F97" s="38"/>
      <c r="G97" s="39"/>
      <c r="H97" s="39"/>
      <c r="I97" s="39"/>
      <c r="J97" s="39"/>
    </row>
    <row r="98" spans="1:10" ht="15.75" customHeight="1" x14ac:dyDescent="0.25">
      <c r="A98" s="11"/>
      <c r="B98" s="11"/>
      <c r="D98" s="11"/>
      <c r="E98" s="38"/>
      <c r="F98" s="38"/>
      <c r="G98" s="39"/>
      <c r="H98" s="39"/>
      <c r="I98" s="39"/>
      <c r="J98" s="39"/>
    </row>
    <row r="99" spans="1:10" ht="15.75" customHeight="1" x14ac:dyDescent="0.25">
      <c r="A99" s="11"/>
      <c r="B99" s="11"/>
      <c r="D99" s="11"/>
      <c r="E99" s="38"/>
      <c r="F99" s="38"/>
      <c r="G99" s="39"/>
      <c r="H99" s="39"/>
      <c r="I99" s="39"/>
      <c r="J99" s="39"/>
    </row>
    <row r="100" spans="1:10" ht="15.75" customHeight="1" x14ac:dyDescent="0.25">
      <c r="A100" s="11"/>
      <c r="B100" s="11"/>
      <c r="D100" s="11"/>
      <c r="E100" s="38"/>
      <c r="F100" s="38"/>
      <c r="G100" s="39"/>
      <c r="H100" s="39"/>
      <c r="I100" s="39"/>
      <c r="J100" s="39"/>
    </row>
    <row r="101" spans="1:10" ht="15.75" customHeight="1" x14ac:dyDescent="0.25">
      <c r="A101" s="11"/>
      <c r="B101" s="11"/>
      <c r="D101" s="11"/>
      <c r="E101" s="38"/>
      <c r="F101" s="38"/>
      <c r="G101" s="39"/>
      <c r="H101" s="39"/>
      <c r="I101" s="39"/>
      <c r="J101" s="39"/>
    </row>
    <row r="102" spans="1:10" ht="15.75" customHeight="1" x14ac:dyDescent="0.25">
      <c r="A102" s="11"/>
      <c r="B102" s="11"/>
      <c r="D102" s="11"/>
      <c r="E102" s="38"/>
      <c r="F102" s="38"/>
      <c r="G102" s="39"/>
      <c r="H102" s="39"/>
      <c r="I102" s="39"/>
      <c r="J102" s="39"/>
    </row>
    <row r="103" spans="1:10" ht="15.75" customHeight="1" x14ac:dyDescent="0.25">
      <c r="A103" s="11"/>
      <c r="B103" s="11"/>
      <c r="D103" s="11"/>
      <c r="E103" s="38"/>
      <c r="F103" s="38"/>
      <c r="G103" s="39"/>
      <c r="H103" s="39"/>
      <c r="I103" s="39"/>
      <c r="J103" s="39"/>
    </row>
    <row r="104" spans="1:10" ht="15.75" customHeight="1" x14ac:dyDescent="0.25">
      <c r="A104" s="11"/>
      <c r="B104" s="11"/>
      <c r="D104" s="11"/>
      <c r="E104" s="38"/>
      <c r="F104" s="38"/>
      <c r="G104" s="39"/>
      <c r="H104" s="39"/>
      <c r="I104" s="39"/>
      <c r="J104" s="39"/>
    </row>
    <row r="105" spans="1:10" ht="15.75" customHeight="1" x14ac:dyDescent="0.25">
      <c r="A105" s="11"/>
      <c r="B105" s="11"/>
      <c r="D105" s="11"/>
      <c r="E105" s="38"/>
      <c r="F105" s="38"/>
      <c r="G105" s="39"/>
      <c r="H105" s="39"/>
      <c r="I105" s="39"/>
      <c r="J105" s="39"/>
    </row>
    <row r="106" spans="1:10" ht="15.75" customHeight="1" x14ac:dyDescent="0.25">
      <c r="A106" s="11"/>
      <c r="B106" s="11"/>
      <c r="D106" s="11"/>
      <c r="E106" s="38"/>
      <c r="F106" s="38"/>
      <c r="G106" s="39"/>
      <c r="H106" s="39"/>
      <c r="I106" s="39"/>
      <c r="J106" s="39"/>
    </row>
    <row r="107" spans="1:10" ht="15.75" customHeight="1" x14ac:dyDescent="0.25">
      <c r="A107" s="11"/>
      <c r="B107" s="11"/>
      <c r="D107" s="11"/>
      <c r="E107" s="38"/>
      <c r="F107" s="38"/>
      <c r="G107" s="39"/>
      <c r="H107" s="39"/>
      <c r="I107" s="39"/>
      <c r="J107" s="39"/>
    </row>
    <row r="108" spans="1:10" ht="15.75" customHeight="1" x14ac:dyDescent="0.25">
      <c r="A108" s="11"/>
      <c r="B108" s="11"/>
      <c r="D108" s="11"/>
      <c r="E108" s="38"/>
      <c r="F108" s="38"/>
      <c r="G108" s="39"/>
      <c r="H108" s="39"/>
      <c r="I108" s="39"/>
      <c r="J108" s="39"/>
    </row>
    <row r="109" spans="1:10" ht="15.75" customHeight="1" x14ac:dyDescent="0.25">
      <c r="A109" s="11"/>
      <c r="B109" s="11"/>
      <c r="D109" s="11"/>
      <c r="E109" s="38"/>
      <c r="F109" s="38"/>
      <c r="G109" s="39"/>
      <c r="H109" s="39"/>
      <c r="I109" s="39"/>
      <c r="J109" s="39"/>
    </row>
    <row r="110" spans="1:10" ht="15.75" customHeight="1" x14ac:dyDescent="0.25">
      <c r="A110" s="11"/>
      <c r="B110" s="11"/>
      <c r="D110" s="11"/>
      <c r="E110" s="38"/>
      <c r="F110" s="38"/>
      <c r="G110" s="39"/>
      <c r="H110" s="39"/>
      <c r="I110" s="39"/>
      <c r="J110" s="39"/>
    </row>
    <row r="111" spans="1:10" ht="15.75" customHeight="1" x14ac:dyDescent="0.25">
      <c r="A111" s="11"/>
      <c r="B111" s="11"/>
      <c r="D111" s="11"/>
      <c r="E111" s="38"/>
      <c r="F111" s="38"/>
      <c r="G111" s="39"/>
      <c r="H111" s="39"/>
      <c r="I111" s="39"/>
      <c r="J111" s="39"/>
    </row>
    <row r="112" spans="1:10" ht="15.75" customHeight="1" x14ac:dyDescent="0.25">
      <c r="A112" s="11"/>
      <c r="B112" s="11"/>
      <c r="D112" s="11"/>
      <c r="E112" s="38"/>
      <c r="F112" s="38"/>
      <c r="G112" s="39"/>
      <c r="H112" s="39"/>
      <c r="I112" s="39"/>
      <c r="J112" s="39"/>
    </row>
    <row r="113" spans="1:10" ht="15.75" customHeight="1" x14ac:dyDescent="0.25">
      <c r="A113" s="11"/>
      <c r="B113" s="11"/>
      <c r="D113" s="11"/>
      <c r="E113" s="38"/>
      <c r="F113" s="38"/>
      <c r="G113" s="39"/>
      <c r="H113" s="39"/>
      <c r="I113" s="39"/>
      <c r="J113" s="39"/>
    </row>
    <row r="114" spans="1:10" ht="15.75" customHeight="1" x14ac:dyDescent="0.25">
      <c r="A114" s="11"/>
      <c r="B114" s="11"/>
      <c r="D114" s="11"/>
      <c r="E114" s="38"/>
      <c r="F114" s="38"/>
      <c r="G114" s="39"/>
      <c r="H114" s="39"/>
      <c r="I114" s="39"/>
      <c r="J114" s="39"/>
    </row>
    <row r="115" spans="1:10" ht="15.75" customHeight="1" x14ac:dyDescent="0.25">
      <c r="A115" s="11"/>
      <c r="B115" s="11"/>
      <c r="D115" s="11"/>
      <c r="E115" s="38"/>
      <c r="F115" s="38"/>
      <c r="G115" s="39"/>
      <c r="H115" s="39"/>
      <c r="I115" s="39"/>
      <c r="J115" s="39"/>
    </row>
    <row r="116" spans="1:10" ht="15.75" customHeight="1" x14ac:dyDescent="0.25">
      <c r="A116" s="11"/>
      <c r="B116" s="11"/>
      <c r="D116" s="11"/>
      <c r="E116" s="38"/>
      <c r="F116" s="38"/>
      <c r="G116" s="39"/>
      <c r="H116" s="39"/>
      <c r="I116" s="39"/>
      <c r="J116" s="39"/>
    </row>
    <row r="117" spans="1:10" ht="15.75" customHeight="1" x14ac:dyDescent="0.25">
      <c r="A117" s="11"/>
      <c r="B117" s="11"/>
      <c r="D117" s="11"/>
      <c r="E117" s="38"/>
      <c r="F117" s="38"/>
      <c r="G117" s="39"/>
      <c r="H117" s="39"/>
      <c r="I117" s="39"/>
      <c r="J117" s="39"/>
    </row>
    <row r="118" spans="1:10" ht="15.75" customHeight="1" x14ac:dyDescent="0.25">
      <c r="A118" s="11"/>
      <c r="B118" s="11"/>
      <c r="D118" s="11"/>
      <c r="E118" s="38"/>
      <c r="F118" s="38"/>
      <c r="G118" s="39"/>
      <c r="H118" s="39"/>
      <c r="I118" s="39"/>
      <c r="J118" s="39"/>
    </row>
    <row r="119" spans="1:10" ht="15.75" customHeight="1" x14ac:dyDescent="0.25">
      <c r="A119" s="11"/>
      <c r="B119" s="11"/>
      <c r="D119" s="11"/>
      <c r="E119" s="38"/>
      <c r="F119" s="38"/>
      <c r="G119" s="39"/>
      <c r="H119" s="39"/>
      <c r="I119" s="39"/>
      <c r="J119" s="39"/>
    </row>
    <row r="120" spans="1:10" ht="15.75" customHeight="1" x14ac:dyDescent="0.25">
      <c r="A120" s="11"/>
      <c r="B120" s="11"/>
      <c r="D120" s="11"/>
      <c r="E120" s="38"/>
      <c r="F120" s="38"/>
      <c r="G120" s="39"/>
      <c r="H120" s="39"/>
      <c r="I120" s="39"/>
      <c r="J120" s="39"/>
    </row>
    <row r="121" spans="1:10" ht="15.75" customHeight="1" x14ac:dyDescent="0.25">
      <c r="A121" s="11"/>
      <c r="B121" s="11"/>
      <c r="D121" s="11"/>
      <c r="E121" s="38"/>
      <c r="F121" s="38"/>
      <c r="G121" s="39"/>
      <c r="H121" s="39"/>
      <c r="I121" s="39"/>
      <c r="J121" s="39"/>
    </row>
    <row r="122" spans="1:10" ht="15.75" customHeight="1" x14ac:dyDescent="0.25">
      <c r="A122" s="11"/>
      <c r="B122" s="11"/>
      <c r="D122" s="11"/>
      <c r="E122" s="38"/>
      <c r="F122" s="38"/>
      <c r="G122" s="39"/>
      <c r="H122" s="39"/>
      <c r="I122" s="39"/>
      <c r="J122" s="39"/>
    </row>
    <row r="123" spans="1:10" ht="15.75" customHeight="1" x14ac:dyDescent="0.25">
      <c r="A123" s="11"/>
      <c r="B123" s="11"/>
      <c r="D123" s="11"/>
      <c r="E123" s="38"/>
      <c r="F123" s="38"/>
      <c r="G123" s="39"/>
      <c r="H123" s="39"/>
      <c r="I123" s="39"/>
      <c r="J123" s="39"/>
    </row>
    <row r="124" spans="1:10" ht="15.75" customHeight="1" x14ac:dyDescent="0.25">
      <c r="A124" s="11"/>
      <c r="B124" s="11"/>
      <c r="D124" s="11"/>
      <c r="E124" s="38"/>
      <c r="F124" s="38"/>
      <c r="G124" s="39"/>
      <c r="H124" s="39"/>
      <c r="I124" s="39"/>
      <c r="J124" s="39"/>
    </row>
    <row r="125" spans="1:10" ht="15.75" customHeight="1" x14ac:dyDescent="0.25">
      <c r="A125" s="11"/>
      <c r="B125" s="11"/>
      <c r="D125" s="11"/>
      <c r="E125" s="38"/>
      <c r="F125" s="38"/>
      <c r="G125" s="39"/>
      <c r="H125" s="39"/>
      <c r="I125" s="39"/>
      <c r="J125" s="39"/>
    </row>
    <row r="126" spans="1:10" ht="15.75" customHeight="1" x14ac:dyDescent="0.25">
      <c r="A126" s="11"/>
      <c r="B126" s="11"/>
      <c r="D126" s="11"/>
      <c r="E126" s="38"/>
      <c r="F126" s="38"/>
      <c r="G126" s="39"/>
      <c r="H126" s="39"/>
      <c r="I126" s="39"/>
      <c r="J126" s="39"/>
    </row>
    <row r="127" spans="1:10" ht="15.75" customHeight="1" x14ac:dyDescent="0.25">
      <c r="A127" s="11"/>
      <c r="B127" s="11"/>
      <c r="D127" s="11"/>
      <c r="E127" s="38"/>
      <c r="F127" s="38"/>
      <c r="G127" s="39"/>
      <c r="H127" s="39"/>
      <c r="I127" s="39"/>
      <c r="J127" s="39"/>
    </row>
    <row r="128" spans="1:10" ht="15.75" customHeight="1" x14ac:dyDescent="0.25">
      <c r="A128" s="11"/>
      <c r="B128" s="11"/>
      <c r="D128" s="11"/>
      <c r="E128" s="38"/>
      <c r="F128" s="38"/>
      <c r="G128" s="39"/>
      <c r="H128" s="39"/>
      <c r="I128" s="39"/>
      <c r="J128" s="39"/>
    </row>
    <row r="129" spans="1:10" ht="15.75" customHeight="1" x14ac:dyDescent="0.25">
      <c r="A129" s="11"/>
      <c r="B129" s="11"/>
      <c r="D129" s="11"/>
      <c r="E129" s="38"/>
      <c r="F129" s="38"/>
      <c r="G129" s="39"/>
      <c r="H129" s="39"/>
      <c r="I129" s="39"/>
      <c r="J129" s="39"/>
    </row>
    <row r="130" spans="1:10" ht="15.75" customHeight="1" x14ac:dyDescent="0.25">
      <c r="A130" s="11"/>
      <c r="B130" s="11"/>
      <c r="D130" s="11"/>
      <c r="E130" s="38"/>
      <c r="F130" s="38"/>
      <c r="G130" s="39"/>
      <c r="H130" s="39"/>
      <c r="I130" s="39"/>
      <c r="J130" s="39"/>
    </row>
    <row r="131" spans="1:10" ht="15.75" customHeight="1" x14ac:dyDescent="0.25">
      <c r="A131" s="11"/>
      <c r="B131" s="11"/>
      <c r="D131" s="11"/>
      <c r="E131" s="38"/>
      <c r="F131" s="38"/>
      <c r="G131" s="39"/>
      <c r="H131" s="39"/>
      <c r="I131" s="39"/>
      <c r="J131" s="39"/>
    </row>
    <row r="132" spans="1:10" ht="15.75" customHeight="1" x14ac:dyDescent="0.25">
      <c r="A132" s="11"/>
      <c r="B132" s="11"/>
      <c r="D132" s="11"/>
      <c r="E132" s="38"/>
      <c r="F132" s="38"/>
      <c r="G132" s="39"/>
      <c r="H132" s="39"/>
      <c r="I132" s="39"/>
      <c r="J132" s="39"/>
    </row>
    <row r="133" spans="1:10" ht="15.75" customHeight="1" x14ac:dyDescent="0.25">
      <c r="A133" s="11"/>
      <c r="B133" s="11"/>
      <c r="D133" s="11"/>
      <c r="E133" s="38"/>
      <c r="F133" s="38"/>
      <c r="G133" s="39"/>
      <c r="H133" s="39"/>
      <c r="I133" s="39"/>
      <c r="J133" s="39"/>
    </row>
    <row r="134" spans="1:10" ht="15.75" customHeight="1" x14ac:dyDescent="0.25">
      <c r="A134" s="11"/>
      <c r="B134" s="11"/>
      <c r="D134" s="11"/>
      <c r="E134" s="38"/>
      <c r="F134" s="38"/>
      <c r="G134" s="39"/>
      <c r="H134" s="39"/>
      <c r="I134" s="39"/>
      <c r="J134" s="39"/>
    </row>
    <row r="135" spans="1:10" ht="15.75" customHeight="1" x14ac:dyDescent="0.25">
      <c r="A135" s="11"/>
      <c r="B135" s="11"/>
      <c r="D135" s="11"/>
      <c r="E135" s="38"/>
      <c r="F135" s="38"/>
      <c r="G135" s="39"/>
      <c r="H135" s="39"/>
      <c r="I135" s="39"/>
      <c r="J135" s="39"/>
    </row>
    <row r="136" spans="1:10" ht="15.75" customHeight="1" x14ac:dyDescent="0.25">
      <c r="A136" s="11"/>
      <c r="B136" s="11"/>
      <c r="D136" s="11"/>
      <c r="E136" s="38"/>
      <c r="F136" s="38"/>
      <c r="G136" s="39"/>
      <c r="H136" s="39"/>
      <c r="I136" s="39"/>
      <c r="J136" s="39"/>
    </row>
    <row r="137" spans="1:10" ht="15.75" customHeight="1" x14ac:dyDescent="0.25">
      <c r="A137" s="11"/>
      <c r="B137" s="11"/>
      <c r="D137" s="11"/>
      <c r="E137" s="38"/>
      <c r="F137" s="38"/>
      <c r="G137" s="39"/>
      <c r="H137" s="39"/>
      <c r="I137" s="39"/>
      <c r="J137" s="39"/>
    </row>
    <row r="138" spans="1:10" ht="15.75" customHeight="1" x14ac:dyDescent="0.25">
      <c r="A138" s="11"/>
      <c r="B138" s="11"/>
      <c r="D138" s="11"/>
      <c r="E138" s="38"/>
      <c r="F138" s="38"/>
      <c r="G138" s="39"/>
      <c r="H138" s="39"/>
      <c r="I138" s="39"/>
      <c r="J138" s="39"/>
    </row>
    <row r="139" spans="1:10" ht="15.75" customHeight="1" x14ac:dyDescent="0.25">
      <c r="A139" s="11"/>
      <c r="B139" s="11"/>
      <c r="D139" s="11"/>
      <c r="E139" s="38"/>
      <c r="F139" s="38"/>
      <c r="G139" s="39"/>
      <c r="H139" s="39"/>
      <c r="I139" s="39"/>
      <c r="J139" s="39"/>
    </row>
    <row r="140" spans="1:10" ht="15.75" customHeight="1" x14ac:dyDescent="0.25">
      <c r="A140" s="11"/>
      <c r="B140" s="11"/>
      <c r="D140" s="11"/>
      <c r="E140" s="38"/>
      <c r="F140" s="38"/>
      <c r="G140" s="39"/>
      <c r="H140" s="39"/>
      <c r="I140" s="39"/>
      <c r="J140" s="39"/>
    </row>
    <row r="141" spans="1:10" ht="15.75" customHeight="1" x14ac:dyDescent="0.25">
      <c r="A141" s="11"/>
      <c r="B141" s="11"/>
      <c r="D141" s="11"/>
      <c r="E141" s="38"/>
      <c r="F141" s="38"/>
      <c r="G141" s="39"/>
      <c r="H141" s="39"/>
      <c r="I141" s="39"/>
      <c r="J141" s="39"/>
    </row>
    <row r="142" spans="1:10" ht="15.75" customHeight="1" x14ac:dyDescent="0.25">
      <c r="A142" s="11"/>
      <c r="B142" s="11"/>
      <c r="D142" s="11"/>
      <c r="E142" s="38"/>
      <c r="F142" s="38"/>
      <c r="G142" s="39"/>
      <c r="H142" s="39"/>
      <c r="I142" s="39"/>
      <c r="J142" s="39"/>
    </row>
    <row r="143" spans="1:10" ht="15.75" customHeight="1" x14ac:dyDescent="0.25">
      <c r="A143" s="11"/>
      <c r="B143" s="11"/>
      <c r="D143" s="11"/>
      <c r="E143" s="38"/>
      <c r="F143" s="38"/>
      <c r="G143" s="39"/>
      <c r="H143" s="39"/>
      <c r="I143" s="39"/>
      <c r="J143" s="39"/>
    </row>
    <row r="144" spans="1:10" ht="15.75" customHeight="1" x14ac:dyDescent="0.25">
      <c r="A144" s="11"/>
      <c r="B144" s="11"/>
      <c r="D144" s="11"/>
      <c r="E144" s="38"/>
      <c r="F144" s="38"/>
      <c r="G144" s="39"/>
      <c r="H144" s="39"/>
      <c r="I144" s="39"/>
      <c r="J144" s="39"/>
    </row>
    <row r="145" spans="1:10" ht="15.75" customHeight="1" x14ac:dyDescent="0.25">
      <c r="A145" s="11"/>
      <c r="B145" s="11"/>
      <c r="D145" s="11"/>
      <c r="E145" s="38"/>
      <c r="F145" s="38"/>
      <c r="G145" s="39"/>
      <c r="H145" s="39"/>
      <c r="I145" s="39"/>
      <c r="J145" s="39"/>
    </row>
    <row r="146" spans="1:10" ht="15.75" customHeight="1" x14ac:dyDescent="0.25">
      <c r="A146" s="11"/>
      <c r="B146" s="11"/>
      <c r="D146" s="11"/>
      <c r="E146" s="38"/>
      <c r="F146" s="38"/>
      <c r="G146" s="39"/>
      <c r="H146" s="39"/>
      <c r="I146" s="39"/>
      <c r="J146" s="39"/>
    </row>
    <row r="147" spans="1:10" ht="15.75" customHeight="1" x14ac:dyDescent="0.25">
      <c r="A147" s="11"/>
      <c r="B147" s="11"/>
      <c r="D147" s="11"/>
      <c r="E147" s="38"/>
      <c r="F147" s="38"/>
      <c r="G147" s="39"/>
      <c r="H147" s="39"/>
      <c r="I147" s="39"/>
      <c r="J147" s="39"/>
    </row>
    <row r="148" spans="1:10" ht="15.75" customHeight="1" x14ac:dyDescent="0.25">
      <c r="A148" s="11"/>
      <c r="B148" s="11"/>
      <c r="D148" s="11"/>
      <c r="E148" s="38"/>
      <c r="F148" s="38"/>
      <c r="G148" s="39"/>
      <c r="H148" s="39"/>
      <c r="I148" s="39"/>
      <c r="J148" s="39"/>
    </row>
    <row r="149" spans="1:10" ht="15.75" customHeight="1" x14ac:dyDescent="0.25">
      <c r="A149" s="11"/>
      <c r="B149" s="11"/>
      <c r="D149" s="11"/>
      <c r="E149" s="38"/>
      <c r="F149" s="38"/>
      <c r="G149" s="39"/>
      <c r="H149" s="39"/>
      <c r="I149" s="39"/>
      <c r="J149" s="39"/>
    </row>
    <row r="150" spans="1:10" ht="15.75" customHeight="1" x14ac:dyDescent="0.25">
      <c r="A150" s="11"/>
      <c r="B150" s="11"/>
      <c r="D150" s="11"/>
      <c r="E150" s="38"/>
      <c r="F150" s="38"/>
      <c r="G150" s="39"/>
      <c r="H150" s="39"/>
      <c r="I150" s="39"/>
      <c r="J150" s="39"/>
    </row>
    <row r="151" spans="1:10" ht="15.75" customHeight="1" x14ac:dyDescent="0.25">
      <c r="A151" s="11"/>
      <c r="B151" s="11"/>
      <c r="D151" s="11"/>
      <c r="E151" s="38"/>
      <c r="F151" s="38"/>
      <c r="G151" s="39"/>
      <c r="H151" s="39"/>
      <c r="I151" s="39"/>
      <c r="J151" s="39"/>
    </row>
    <row r="152" spans="1:10" ht="15.75" customHeight="1" x14ac:dyDescent="0.25">
      <c r="A152" s="11"/>
      <c r="B152" s="11"/>
      <c r="D152" s="11"/>
      <c r="E152" s="38"/>
      <c r="F152" s="38"/>
      <c r="G152" s="39"/>
      <c r="H152" s="39"/>
      <c r="I152" s="39"/>
      <c r="J152" s="39"/>
    </row>
    <row r="153" spans="1:10" ht="15.75" customHeight="1" x14ac:dyDescent="0.25">
      <c r="A153" s="11"/>
      <c r="B153" s="11"/>
      <c r="D153" s="11"/>
      <c r="E153" s="38"/>
      <c r="F153" s="38"/>
      <c r="G153" s="39"/>
      <c r="H153" s="39"/>
      <c r="I153" s="39"/>
      <c r="J153" s="39"/>
    </row>
    <row r="154" spans="1:10" ht="15.75" customHeight="1" x14ac:dyDescent="0.25">
      <c r="A154" s="11"/>
      <c r="B154" s="11"/>
      <c r="D154" s="11"/>
      <c r="E154" s="38"/>
      <c r="F154" s="38"/>
      <c r="G154" s="39"/>
      <c r="H154" s="39"/>
      <c r="I154" s="39"/>
      <c r="J154" s="39"/>
    </row>
    <row r="155" spans="1:10" ht="15.75" customHeight="1" x14ac:dyDescent="0.25">
      <c r="A155" s="11"/>
      <c r="B155" s="11"/>
      <c r="D155" s="11"/>
      <c r="E155" s="38"/>
      <c r="F155" s="38"/>
      <c r="G155" s="39"/>
      <c r="H155" s="39"/>
      <c r="I155" s="39"/>
      <c r="J155" s="39"/>
    </row>
    <row r="156" spans="1:10" ht="15.75" customHeight="1" x14ac:dyDescent="0.25">
      <c r="A156" s="11"/>
      <c r="B156" s="11"/>
      <c r="D156" s="11"/>
      <c r="E156" s="38"/>
      <c r="F156" s="38"/>
      <c r="G156" s="39"/>
      <c r="H156" s="39"/>
      <c r="I156" s="39"/>
      <c r="J156" s="39"/>
    </row>
    <row r="157" spans="1:10" ht="15.75" customHeight="1" x14ac:dyDescent="0.25">
      <c r="A157" s="11"/>
      <c r="B157" s="11"/>
      <c r="D157" s="11"/>
      <c r="E157" s="38"/>
      <c r="F157" s="38"/>
      <c r="G157" s="39"/>
      <c r="H157" s="39"/>
      <c r="I157" s="39"/>
      <c r="J157" s="39"/>
    </row>
    <row r="158" spans="1:10" ht="15.75" customHeight="1" x14ac:dyDescent="0.25">
      <c r="A158" s="11"/>
      <c r="B158" s="11"/>
      <c r="D158" s="11"/>
      <c r="E158" s="38"/>
      <c r="F158" s="38"/>
      <c r="G158" s="39"/>
      <c r="H158" s="39"/>
      <c r="I158" s="39"/>
      <c r="J158" s="39"/>
    </row>
    <row r="159" spans="1:10" ht="15.75" customHeight="1" x14ac:dyDescent="0.25">
      <c r="A159" s="11"/>
      <c r="B159" s="11"/>
      <c r="D159" s="11"/>
      <c r="E159" s="38"/>
      <c r="F159" s="38"/>
      <c r="G159" s="39"/>
      <c r="H159" s="39"/>
      <c r="I159" s="39"/>
      <c r="J159" s="39"/>
    </row>
    <row r="160" spans="1:10" ht="15.75" customHeight="1" x14ac:dyDescent="0.25">
      <c r="A160" s="11"/>
      <c r="B160" s="11"/>
      <c r="D160" s="11"/>
      <c r="E160" s="38"/>
      <c r="F160" s="38"/>
      <c r="G160" s="39"/>
      <c r="H160" s="39"/>
      <c r="I160" s="39"/>
      <c r="J160" s="39"/>
    </row>
    <row r="161" spans="1:10" ht="15.75" customHeight="1" x14ac:dyDescent="0.25">
      <c r="A161" s="11"/>
      <c r="B161" s="11"/>
      <c r="D161" s="11"/>
      <c r="E161" s="38"/>
      <c r="F161" s="38"/>
      <c r="G161" s="39"/>
      <c r="H161" s="39"/>
      <c r="I161" s="39"/>
      <c r="J161" s="39"/>
    </row>
    <row r="162" spans="1:10" ht="15.75" customHeight="1" x14ac:dyDescent="0.25">
      <c r="A162" s="11"/>
      <c r="B162" s="11"/>
      <c r="D162" s="11"/>
      <c r="E162" s="38"/>
      <c r="F162" s="38"/>
      <c r="G162" s="39"/>
      <c r="H162" s="39"/>
      <c r="I162" s="39"/>
      <c r="J162" s="39"/>
    </row>
    <row r="163" spans="1:10" ht="15.75" customHeight="1" x14ac:dyDescent="0.25">
      <c r="A163" s="11"/>
      <c r="B163" s="11"/>
      <c r="D163" s="11"/>
      <c r="E163" s="38"/>
      <c r="F163" s="38"/>
      <c r="G163" s="39"/>
      <c r="H163" s="39"/>
      <c r="I163" s="39"/>
      <c r="J163" s="39"/>
    </row>
    <row r="164" spans="1:10" ht="15.75" customHeight="1" x14ac:dyDescent="0.25">
      <c r="A164" s="11"/>
      <c r="B164" s="11"/>
      <c r="D164" s="11"/>
      <c r="E164" s="38"/>
      <c r="F164" s="38"/>
      <c r="G164" s="39"/>
      <c r="H164" s="39"/>
      <c r="I164" s="39"/>
      <c r="J164" s="39"/>
    </row>
    <row r="165" spans="1:10" ht="15.75" customHeight="1" x14ac:dyDescent="0.25">
      <c r="A165" s="11"/>
      <c r="B165" s="11"/>
      <c r="D165" s="11"/>
      <c r="E165" s="38"/>
      <c r="F165" s="38"/>
      <c r="G165" s="39"/>
      <c r="H165" s="39"/>
      <c r="I165" s="39"/>
      <c r="J165" s="39"/>
    </row>
    <row r="166" spans="1:10" ht="15.75" customHeight="1" x14ac:dyDescent="0.25">
      <c r="A166" s="11"/>
      <c r="B166" s="11"/>
      <c r="D166" s="11"/>
      <c r="E166" s="38"/>
      <c r="F166" s="38"/>
      <c r="G166" s="39"/>
      <c r="H166" s="39"/>
      <c r="I166" s="39"/>
      <c r="J166" s="39"/>
    </row>
    <row r="167" spans="1:10" ht="15.75" customHeight="1" x14ac:dyDescent="0.25">
      <c r="A167" s="11"/>
      <c r="B167" s="11"/>
      <c r="D167" s="11"/>
      <c r="E167" s="38"/>
      <c r="F167" s="38"/>
      <c r="G167" s="39"/>
      <c r="H167" s="39"/>
      <c r="I167" s="39"/>
      <c r="J167" s="39"/>
    </row>
    <row r="168" spans="1:10" ht="15.75" customHeight="1" x14ac:dyDescent="0.25">
      <c r="A168" s="11"/>
      <c r="B168" s="11"/>
      <c r="D168" s="11"/>
      <c r="E168" s="38"/>
      <c r="F168" s="38"/>
      <c r="G168" s="39"/>
      <c r="H168" s="39"/>
      <c r="I168" s="39"/>
      <c r="J168" s="39"/>
    </row>
    <row r="169" spans="1:10" ht="15.75" customHeight="1" x14ac:dyDescent="0.25">
      <c r="A169" s="11"/>
      <c r="B169" s="11"/>
      <c r="D169" s="11"/>
      <c r="E169" s="38"/>
      <c r="F169" s="38"/>
      <c r="G169" s="39"/>
      <c r="H169" s="39"/>
      <c r="I169" s="39"/>
      <c r="J169" s="39"/>
    </row>
    <row r="170" spans="1:10" ht="15.75" customHeight="1" x14ac:dyDescent="0.25">
      <c r="A170" s="11"/>
      <c r="B170" s="11"/>
      <c r="D170" s="11"/>
      <c r="E170" s="38"/>
      <c r="F170" s="38"/>
      <c r="G170" s="39"/>
      <c r="H170" s="39"/>
      <c r="I170" s="39"/>
      <c r="J170" s="39"/>
    </row>
    <row r="171" spans="1:10" ht="15.75" customHeight="1" x14ac:dyDescent="0.25">
      <c r="A171" s="11"/>
      <c r="B171" s="11"/>
      <c r="D171" s="11"/>
      <c r="E171" s="38"/>
      <c r="F171" s="38"/>
      <c r="G171" s="39"/>
      <c r="H171" s="39"/>
      <c r="I171" s="39"/>
      <c r="J171" s="39"/>
    </row>
    <row r="172" spans="1:10" ht="15.75" customHeight="1" x14ac:dyDescent="0.25">
      <c r="A172" s="11"/>
      <c r="B172" s="11"/>
      <c r="D172" s="11"/>
      <c r="E172" s="38"/>
      <c r="F172" s="38"/>
      <c r="G172" s="39"/>
      <c r="H172" s="39"/>
      <c r="I172" s="39"/>
      <c r="J172" s="39"/>
    </row>
    <row r="173" spans="1:10" ht="15.75" customHeight="1" x14ac:dyDescent="0.25">
      <c r="A173" s="11"/>
      <c r="B173" s="11"/>
      <c r="D173" s="11"/>
      <c r="E173" s="38"/>
      <c r="F173" s="38"/>
      <c r="G173" s="39"/>
      <c r="H173" s="39"/>
      <c r="I173" s="39"/>
      <c r="J173" s="39"/>
    </row>
    <row r="174" spans="1:10" ht="15.75" customHeight="1" x14ac:dyDescent="0.25">
      <c r="A174" s="11"/>
      <c r="B174" s="11"/>
      <c r="D174" s="11"/>
      <c r="E174" s="38"/>
      <c r="F174" s="38"/>
      <c r="G174" s="39"/>
      <c r="H174" s="39"/>
      <c r="I174" s="39"/>
      <c r="J174" s="39"/>
    </row>
    <row r="175" spans="1:10" ht="15.75" customHeight="1" x14ac:dyDescent="0.25">
      <c r="A175" s="11"/>
      <c r="B175" s="11"/>
      <c r="D175" s="11"/>
      <c r="E175" s="38"/>
      <c r="F175" s="38"/>
      <c r="G175" s="39"/>
      <c r="H175" s="39"/>
      <c r="I175" s="39"/>
      <c r="J175" s="39"/>
    </row>
    <row r="176" spans="1:10" ht="15.75" customHeight="1" x14ac:dyDescent="0.25">
      <c r="A176" s="11"/>
      <c r="B176" s="11"/>
      <c r="D176" s="11"/>
      <c r="E176" s="38"/>
      <c r="F176" s="38"/>
      <c r="G176" s="39"/>
      <c r="H176" s="39"/>
      <c r="I176" s="39"/>
      <c r="J176" s="39"/>
    </row>
    <row r="177" spans="1:10" ht="15.75" customHeight="1" x14ac:dyDescent="0.25">
      <c r="A177" s="11"/>
      <c r="B177" s="11"/>
      <c r="D177" s="11"/>
      <c r="E177" s="38"/>
      <c r="F177" s="38"/>
      <c r="G177" s="39"/>
      <c r="H177" s="39"/>
      <c r="I177" s="39"/>
      <c r="J177" s="39"/>
    </row>
    <row r="178" spans="1:10" ht="15.75" customHeight="1" x14ac:dyDescent="0.25">
      <c r="A178" s="11"/>
      <c r="B178" s="11"/>
      <c r="D178" s="11"/>
      <c r="E178" s="38"/>
      <c r="F178" s="38"/>
      <c r="G178" s="39"/>
      <c r="H178" s="39"/>
      <c r="I178" s="39"/>
      <c r="J178" s="39"/>
    </row>
    <row r="179" spans="1:10" ht="15.75" customHeight="1" x14ac:dyDescent="0.25">
      <c r="A179" s="11"/>
      <c r="B179" s="11"/>
      <c r="D179" s="11"/>
      <c r="E179" s="38"/>
      <c r="F179" s="38"/>
      <c r="G179" s="39"/>
      <c r="H179" s="39"/>
      <c r="I179" s="39"/>
      <c r="J179" s="39"/>
    </row>
    <row r="180" spans="1:10" ht="15.75" customHeight="1" x14ac:dyDescent="0.25">
      <c r="A180" s="11"/>
      <c r="B180" s="11"/>
      <c r="D180" s="11"/>
      <c r="E180" s="38"/>
      <c r="F180" s="38"/>
      <c r="G180" s="39"/>
      <c r="H180" s="39"/>
      <c r="I180" s="39"/>
      <c r="J180" s="39"/>
    </row>
    <row r="181" spans="1:10" ht="15.75" customHeight="1" x14ac:dyDescent="0.25">
      <c r="A181" s="11"/>
      <c r="B181" s="11"/>
      <c r="D181" s="11"/>
      <c r="E181" s="38"/>
      <c r="F181" s="38"/>
      <c r="G181" s="39"/>
      <c r="H181" s="39"/>
      <c r="I181" s="39"/>
      <c r="J181" s="39"/>
    </row>
    <row r="182" spans="1:10" ht="15.75" customHeight="1" x14ac:dyDescent="0.25">
      <c r="A182" s="11"/>
      <c r="B182" s="11"/>
      <c r="D182" s="11"/>
      <c r="E182" s="38"/>
      <c r="F182" s="38"/>
      <c r="G182" s="39"/>
      <c r="H182" s="39"/>
      <c r="I182" s="39"/>
      <c r="J182" s="39"/>
    </row>
    <row r="183" spans="1:10" ht="15.75" customHeight="1" x14ac:dyDescent="0.25">
      <c r="A183" s="11"/>
      <c r="B183" s="11"/>
      <c r="D183" s="11"/>
      <c r="E183" s="38"/>
      <c r="F183" s="38"/>
      <c r="G183" s="39"/>
      <c r="H183" s="39"/>
      <c r="I183" s="39"/>
      <c r="J183" s="39"/>
    </row>
    <row r="184" spans="1:10" ht="15.75" customHeight="1" x14ac:dyDescent="0.25">
      <c r="A184" s="11"/>
      <c r="B184" s="11"/>
      <c r="D184" s="11"/>
      <c r="E184" s="38"/>
      <c r="F184" s="38"/>
      <c r="G184" s="39"/>
      <c r="H184" s="39"/>
      <c r="I184" s="39"/>
      <c r="J184" s="39"/>
    </row>
    <row r="185" spans="1:10" ht="15.75" customHeight="1" x14ac:dyDescent="0.25">
      <c r="A185" s="11"/>
      <c r="B185" s="11"/>
      <c r="D185" s="11"/>
      <c r="E185" s="38"/>
      <c r="F185" s="38"/>
      <c r="G185" s="39"/>
      <c r="H185" s="39"/>
      <c r="I185" s="39"/>
      <c r="J185" s="39"/>
    </row>
    <row r="186" spans="1:10" ht="15.75" customHeight="1" x14ac:dyDescent="0.25">
      <c r="A186" s="11"/>
      <c r="B186" s="11"/>
      <c r="D186" s="11"/>
      <c r="E186" s="38"/>
      <c r="F186" s="38"/>
      <c r="G186" s="39"/>
      <c r="H186" s="39"/>
      <c r="I186" s="39"/>
      <c r="J186" s="39"/>
    </row>
    <row r="187" spans="1:10" ht="15.75" customHeight="1" x14ac:dyDescent="0.25">
      <c r="A187" s="11"/>
      <c r="B187" s="11"/>
      <c r="D187" s="11"/>
      <c r="E187" s="38"/>
      <c r="F187" s="38"/>
      <c r="G187" s="39"/>
      <c r="H187" s="39"/>
      <c r="I187" s="39"/>
      <c r="J187" s="39"/>
    </row>
    <row r="188" spans="1:10" ht="15.75" customHeight="1" x14ac:dyDescent="0.25">
      <c r="A188" s="11"/>
      <c r="B188" s="11"/>
      <c r="D188" s="11"/>
      <c r="E188" s="38"/>
      <c r="F188" s="38"/>
      <c r="G188" s="39"/>
      <c r="H188" s="39"/>
      <c r="I188" s="39"/>
      <c r="J188" s="39"/>
    </row>
    <row r="189" spans="1:10" ht="15.75" customHeight="1" x14ac:dyDescent="0.25">
      <c r="A189" s="11"/>
      <c r="B189" s="11"/>
      <c r="D189" s="11"/>
      <c r="E189" s="38"/>
      <c r="F189" s="38"/>
      <c r="G189" s="39"/>
      <c r="H189" s="39"/>
      <c r="I189" s="39"/>
      <c r="J189" s="39"/>
    </row>
    <row r="190" spans="1:10" ht="15.75" customHeight="1" x14ac:dyDescent="0.25">
      <c r="A190" s="11"/>
      <c r="B190" s="11"/>
      <c r="D190" s="11"/>
      <c r="E190" s="38"/>
      <c r="F190" s="38"/>
      <c r="G190" s="39"/>
      <c r="H190" s="39"/>
      <c r="I190" s="39"/>
      <c r="J190" s="39"/>
    </row>
    <row r="191" spans="1:10" ht="15.75" customHeight="1" x14ac:dyDescent="0.25">
      <c r="A191" s="11"/>
      <c r="B191" s="11"/>
      <c r="D191" s="11"/>
      <c r="E191" s="38"/>
      <c r="F191" s="38"/>
      <c r="G191" s="39"/>
      <c r="H191" s="39"/>
      <c r="I191" s="39"/>
      <c r="J191" s="39"/>
    </row>
    <row r="192" spans="1:10" ht="15.75" customHeight="1" x14ac:dyDescent="0.25">
      <c r="A192" s="11"/>
      <c r="B192" s="11"/>
      <c r="D192" s="11"/>
      <c r="E192" s="38"/>
      <c r="F192" s="38"/>
      <c r="G192" s="39"/>
      <c r="H192" s="39"/>
      <c r="I192" s="39"/>
      <c r="J192" s="39"/>
    </row>
    <row r="193" spans="1:10" ht="15.75" customHeight="1" x14ac:dyDescent="0.25">
      <c r="A193" s="11"/>
      <c r="B193" s="11"/>
      <c r="D193" s="11"/>
      <c r="E193" s="38"/>
      <c r="F193" s="38"/>
      <c r="G193" s="39"/>
      <c r="H193" s="39"/>
      <c r="I193" s="39"/>
      <c r="J193" s="39"/>
    </row>
    <row r="194" spans="1:10" ht="15.75" customHeight="1" x14ac:dyDescent="0.25">
      <c r="A194" s="11"/>
      <c r="B194" s="11"/>
      <c r="D194" s="11"/>
      <c r="E194" s="38"/>
      <c r="F194" s="38"/>
      <c r="G194" s="39"/>
      <c r="H194" s="39"/>
      <c r="I194" s="39"/>
      <c r="J194" s="39"/>
    </row>
    <row r="195" spans="1:10" ht="15.75" customHeight="1" x14ac:dyDescent="0.25">
      <c r="A195" s="11"/>
      <c r="B195" s="11"/>
      <c r="D195" s="11"/>
      <c r="E195" s="38"/>
      <c r="F195" s="38"/>
      <c r="G195" s="39"/>
      <c r="H195" s="39"/>
      <c r="I195" s="39"/>
      <c r="J195" s="39"/>
    </row>
    <row r="196" spans="1:10" ht="15.75" customHeight="1" x14ac:dyDescent="0.25">
      <c r="A196" s="11"/>
      <c r="B196" s="11"/>
      <c r="D196" s="11"/>
      <c r="E196" s="38"/>
      <c r="F196" s="38"/>
      <c r="G196" s="39"/>
      <c r="H196" s="39"/>
      <c r="I196" s="39"/>
      <c r="J196" s="39"/>
    </row>
    <row r="197" spans="1:10" ht="15.75" customHeight="1" x14ac:dyDescent="0.25">
      <c r="A197" s="11"/>
      <c r="B197" s="11"/>
      <c r="D197" s="11"/>
      <c r="E197" s="38"/>
      <c r="F197" s="38"/>
      <c r="G197" s="39"/>
      <c r="H197" s="39"/>
      <c r="I197" s="39"/>
      <c r="J197" s="39"/>
    </row>
    <row r="198" spans="1:10" ht="15.75" customHeight="1" x14ac:dyDescent="0.25">
      <c r="A198" s="11"/>
      <c r="B198" s="11"/>
      <c r="D198" s="11"/>
      <c r="E198" s="38"/>
      <c r="F198" s="38"/>
      <c r="G198" s="39"/>
      <c r="H198" s="39"/>
      <c r="I198" s="39"/>
      <c r="J198" s="39"/>
    </row>
    <row r="199" spans="1:10" ht="15.75" customHeight="1" x14ac:dyDescent="0.25">
      <c r="A199" s="11"/>
      <c r="B199" s="11"/>
      <c r="D199" s="11"/>
      <c r="E199" s="38"/>
      <c r="F199" s="38"/>
      <c r="G199" s="39"/>
      <c r="H199" s="39"/>
      <c r="I199" s="39"/>
      <c r="J199" s="39"/>
    </row>
    <row r="200" spans="1:10" ht="15.75" customHeight="1" x14ac:dyDescent="0.25">
      <c r="A200" s="11"/>
      <c r="B200" s="11"/>
      <c r="D200" s="11"/>
      <c r="E200" s="38"/>
      <c r="F200" s="38"/>
      <c r="G200" s="39"/>
      <c r="H200" s="39"/>
      <c r="I200" s="39"/>
      <c r="J200" s="39"/>
    </row>
    <row r="201" spans="1:10" ht="15.75" customHeight="1" x14ac:dyDescent="0.25">
      <c r="A201" s="11"/>
      <c r="B201" s="11"/>
      <c r="D201" s="11"/>
      <c r="E201" s="38"/>
      <c r="F201" s="38"/>
      <c r="G201" s="39"/>
      <c r="H201" s="39"/>
      <c r="I201" s="39"/>
      <c r="J201" s="39"/>
    </row>
    <row r="202" spans="1:10" ht="15.75" customHeight="1" x14ac:dyDescent="0.25">
      <c r="A202" s="11"/>
      <c r="B202" s="11"/>
      <c r="D202" s="11"/>
      <c r="E202" s="38"/>
      <c r="F202" s="38"/>
      <c r="G202" s="39"/>
      <c r="H202" s="39"/>
      <c r="I202" s="39"/>
      <c r="J202" s="39"/>
    </row>
    <row r="203" spans="1:10" ht="15.75" customHeight="1" x14ac:dyDescent="0.25">
      <c r="A203" s="11"/>
      <c r="B203" s="11"/>
      <c r="D203" s="11"/>
      <c r="E203" s="38"/>
      <c r="F203" s="38"/>
      <c r="G203" s="39"/>
      <c r="H203" s="39"/>
      <c r="I203" s="39"/>
      <c r="J203" s="39"/>
    </row>
    <row r="204" spans="1:10" ht="15.75" customHeight="1" x14ac:dyDescent="0.25">
      <c r="A204" s="11"/>
      <c r="B204" s="11"/>
      <c r="D204" s="11"/>
      <c r="E204" s="38"/>
      <c r="F204" s="38"/>
      <c r="G204" s="39"/>
      <c r="H204" s="39"/>
      <c r="I204" s="39"/>
      <c r="J204" s="39"/>
    </row>
    <row r="205" spans="1:10" ht="15.75" customHeight="1" x14ac:dyDescent="0.25">
      <c r="A205" s="11"/>
      <c r="B205" s="11"/>
      <c r="D205" s="11"/>
      <c r="E205" s="38"/>
      <c r="F205" s="38"/>
      <c r="G205" s="39"/>
      <c r="H205" s="39"/>
      <c r="I205" s="39"/>
      <c r="J205" s="39"/>
    </row>
    <row r="206" spans="1:10" ht="15.75" customHeight="1" x14ac:dyDescent="0.25">
      <c r="A206" s="11"/>
      <c r="B206" s="11"/>
      <c r="D206" s="11"/>
      <c r="E206" s="38"/>
      <c r="F206" s="38"/>
      <c r="G206" s="39"/>
      <c r="H206" s="39"/>
      <c r="I206" s="39"/>
      <c r="J206" s="39"/>
    </row>
    <row r="207" spans="1:10" ht="15.75" customHeight="1" x14ac:dyDescent="0.25">
      <c r="A207" s="11"/>
      <c r="B207" s="11"/>
      <c r="D207" s="11"/>
      <c r="E207" s="38"/>
      <c r="F207" s="38"/>
      <c r="G207" s="39"/>
      <c r="H207" s="39"/>
      <c r="I207" s="39"/>
      <c r="J207" s="39"/>
    </row>
    <row r="208" spans="1:10" ht="15.75" customHeight="1" x14ac:dyDescent="0.25">
      <c r="A208" s="11"/>
      <c r="B208" s="11"/>
      <c r="D208" s="11"/>
      <c r="E208" s="38"/>
      <c r="F208" s="38"/>
      <c r="G208" s="39"/>
      <c r="H208" s="39"/>
      <c r="I208" s="39"/>
      <c r="J208" s="39"/>
    </row>
    <row r="209" spans="1:10" ht="15.75" customHeight="1" x14ac:dyDescent="0.25">
      <c r="A209" s="11"/>
      <c r="B209" s="11"/>
      <c r="D209" s="11"/>
      <c r="E209" s="38"/>
      <c r="F209" s="38"/>
      <c r="G209" s="39"/>
      <c r="H209" s="39"/>
      <c r="I209" s="39"/>
      <c r="J209" s="39"/>
    </row>
    <row r="210" spans="1:10" ht="15.75" customHeight="1" x14ac:dyDescent="0.25">
      <c r="A210" s="11"/>
      <c r="B210" s="11"/>
      <c r="D210" s="11"/>
      <c r="E210" s="38"/>
      <c r="F210" s="38"/>
      <c r="G210" s="39"/>
      <c r="H210" s="39"/>
      <c r="I210" s="39"/>
      <c r="J210" s="39"/>
    </row>
    <row r="211" spans="1:10" ht="15.75" customHeight="1" x14ac:dyDescent="0.25">
      <c r="A211" s="11"/>
      <c r="B211" s="11"/>
      <c r="D211" s="11"/>
      <c r="E211" s="38"/>
      <c r="F211" s="38"/>
      <c r="G211" s="39"/>
      <c r="H211" s="39"/>
      <c r="I211" s="39"/>
      <c r="J211" s="39"/>
    </row>
    <row r="212" spans="1:10" ht="15.75" customHeight="1" x14ac:dyDescent="0.25">
      <c r="A212" s="11"/>
      <c r="B212" s="11"/>
      <c r="D212" s="11"/>
      <c r="E212" s="38"/>
      <c r="F212" s="38"/>
      <c r="G212" s="39"/>
      <c r="H212" s="39"/>
      <c r="I212" s="39"/>
      <c r="J212" s="39"/>
    </row>
    <row r="213" spans="1:10" ht="15.75" customHeight="1" x14ac:dyDescent="0.25">
      <c r="A213" s="11"/>
      <c r="B213" s="11"/>
      <c r="D213" s="11"/>
      <c r="E213" s="38"/>
      <c r="F213" s="38"/>
      <c r="G213" s="39"/>
      <c r="H213" s="39"/>
      <c r="I213" s="39"/>
      <c r="J213" s="39"/>
    </row>
    <row r="214" spans="1:10" ht="15.75" customHeight="1" x14ac:dyDescent="0.25">
      <c r="A214" s="11"/>
      <c r="B214" s="11"/>
      <c r="D214" s="11"/>
      <c r="E214" s="38"/>
      <c r="F214" s="38"/>
      <c r="G214" s="39"/>
      <c r="H214" s="39"/>
      <c r="I214" s="39"/>
      <c r="J214" s="39"/>
    </row>
    <row r="215" spans="1:10" ht="15.75" customHeight="1" x14ac:dyDescent="0.25">
      <c r="A215" s="11"/>
      <c r="B215" s="11"/>
      <c r="D215" s="11"/>
      <c r="E215" s="38"/>
      <c r="F215" s="38"/>
      <c r="G215" s="39"/>
      <c r="H215" s="39"/>
      <c r="I215" s="39"/>
      <c r="J215" s="39"/>
    </row>
    <row r="216" spans="1:10" ht="15.75" customHeight="1" x14ac:dyDescent="0.25">
      <c r="A216" s="11"/>
      <c r="B216" s="11"/>
      <c r="D216" s="11"/>
      <c r="E216" s="38"/>
      <c r="F216" s="38"/>
      <c r="G216" s="39"/>
      <c r="H216" s="39"/>
      <c r="I216" s="39"/>
      <c r="J216" s="39"/>
    </row>
    <row r="217" spans="1:10" ht="15.75" customHeight="1" x14ac:dyDescent="0.25">
      <c r="A217" s="11"/>
      <c r="B217" s="11"/>
      <c r="D217" s="11"/>
      <c r="E217" s="38"/>
      <c r="F217" s="38"/>
      <c r="G217" s="39"/>
      <c r="H217" s="39"/>
      <c r="I217" s="39"/>
      <c r="J217" s="39"/>
    </row>
    <row r="218" spans="1:10" ht="15.75" customHeight="1" x14ac:dyDescent="0.25">
      <c r="A218" s="11"/>
      <c r="B218" s="11"/>
      <c r="D218" s="11"/>
      <c r="E218" s="38"/>
      <c r="F218" s="38"/>
      <c r="G218" s="39"/>
      <c r="H218" s="39"/>
      <c r="I218" s="39"/>
      <c r="J218" s="39"/>
    </row>
    <row r="219" spans="1:10" ht="15.75" customHeight="1" x14ac:dyDescent="0.25">
      <c r="A219" s="11"/>
      <c r="B219" s="11"/>
      <c r="D219" s="11"/>
      <c r="E219" s="38"/>
      <c r="F219" s="38"/>
      <c r="G219" s="39"/>
      <c r="H219" s="39"/>
      <c r="I219" s="39"/>
      <c r="J219" s="39"/>
    </row>
    <row r="220" spans="1:10" ht="15.75" customHeight="1" x14ac:dyDescent="0.25">
      <c r="A220" s="11"/>
      <c r="B220" s="11"/>
      <c r="D220" s="11"/>
      <c r="E220" s="38"/>
      <c r="F220" s="38"/>
      <c r="G220" s="39"/>
      <c r="H220" s="39"/>
      <c r="I220" s="39"/>
      <c r="J220" s="39"/>
    </row>
    <row r="221" spans="1:10" ht="15.75" customHeight="1" x14ac:dyDescent="0.25">
      <c r="A221" s="11"/>
      <c r="B221" s="11"/>
      <c r="D221" s="11"/>
      <c r="E221" s="38"/>
      <c r="F221" s="38"/>
      <c r="G221" s="39"/>
      <c r="H221" s="39"/>
      <c r="I221" s="39"/>
      <c r="J221" s="39"/>
    </row>
    <row r="222" spans="1:10" ht="15.75" customHeight="1" x14ac:dyDescent="0.25">
      <c r="A222" s="11"/>
      <c r="B222" s="11"/>
      <c r="D222" s="11"/>
      <c r="E222" s="38"/>
      <c r="F222" s="38"/>
      <c r="G222" s="39"/>
      <c r="H222" s="39"/>
      <c r="I222" s="39"/>
      <c r="J222" s="39"/>
    </row>
    <row r="223" spans="1:10" ht="15.75" customHeight="1" x14ac:dyDescent="0.25">
      <c r="A223" s="11"/>
      <c r="B223" s="11"/>
      <c r="D223" s="11"/>
      <c r="E223" s="38"/>
      <c r="F223" s="38"/>
      <c r="G223" s="39"/>
      <c r="H223" s="39"/>
      <c r="I223" s="39"/>
      <c r="J223" s="39"/>
    </row>
    <row r="224" spans="1:10" ht="15.75" customHeight="1" x14ac:dyDescent="0.25">
      <c r="A224" s="11"/>
      <c r="B224" s="11"/>
      <c r="D224" s="11"/>
      <c r="E224" s="38"/>
      <c r="F224" s="38"/>
      <c r="G224" s="39"/>
      <c r="H224" s="39"/>
      <c r="I224" s="39"/>
      <c r="J224" s="39"/>
    </row>
    <row r="225" spans="1:10" ht="15.75" customHeight="1" x14ac:dyDescent="0.25">
      <c r="A225" s="11"/>
      <c r="B225" s="11"/>
      <c r="D225" s="11"/>
      <c r="E225" s="38"/>
      <c r="F225" s="38"/>
      <c r="G225" s="39"/>
      <c r="H225" s="39"/>
      <c r="I225" s="39"/>
      <c r="J225" s="39"/>
    </row>
    <row r="226" spans="1:10" ht="15.75" customHeight="1" x14ac:dyDescent="0.25">
      <c r="A226" s="11"/>
      <c r="B226" s="11"/>
      <c r="D226" s="11"/>
      <c r="E226" s="38"/>
      <c r="F226" s="38"/>
      <c r="G226" s="39"/>
      <c r="H226" s="39"/>
      <c r="I226" s="39"/>
      <c r="J226" s="39"/>
    </row>
    <row r="227" spans="1:10" ht="15.75" customHeight="1" x14ac:dyDescent="0.25">
      <c r="A227" s="11"/>
      <c r="B227" s="11"/>
      <c r="D227" s="11"/>
      <c r="E227" s="38"/>
      <c r="F227" s="38"/>
      <c r="G227" s="39"/>
      <c r="H227" s="39"/>
      <c r="I227" s="39"/>
      <c r="J227" s="39"/>
    </row>
    <row r="228" spans="1:10" ht="15.75" customHeight="1" x14ac:dyDescent="0.25">
      <c r="A228" s="11"/>
      <c r="B228" s="11"/>
      <c r="D228" s="11"/>
      <c r="E228" s="38"/>
      <c r="F228" s="38"/>
      <c r="G228" s="39"/>
      <c r="H228" s="39"/>
      <c r="I228" s="39"/>
      <c r="J228" s="39"/>
    </row>
    <row r="229" spans="1:10" ht="15.75" customHeight="1" x14ac:dyDescent="0.25">
      <c r="A229" s="11"/>
      <c r="B229" s="11"/>
      <c r="D229" s="11"/>
      <c r="E229" s="38"/>
      <c r="F229" s="38"/>
      <c r="G229" s="39"/>
      <c r="H229" s="39"/>
      <c r="I229" s="39"/>
      <c r="J229" s="39"/>
    </row>
    <row r="230" spans="1:10" ht="15.75" customHeight="1" x14ac:dyDescent="0.25">
      <c r="A230" s="11"/>
      <c r="B230" s="11"/>
      <c r="D230" s="11"/>
      <c r="E230" s="38"/>
      <c r="F230" s="38"/>
      <c r="G230" s="39"/>
      <c r="H230" s="39"/>
      <c r="I230" s="39"/>
      <c r="J230" s="39"/>
    </row>
    <row r="231" spans="1:10" ht="15.75" customHeight="1" x14ac:dyDescent="0.25">
      <c r="A231" s="11"/>
      <c r="B231" s="11"/>
      <c r="D231" s="11"/>
      <c r="E231" s="38"/>
      <c r="F231" s="38"/>
      <c r="G231" s="39"/>
      <c r="H231" s="39"/>
      <c r="I231" s="39"/>
      <c r="J231" s="39"/>
    </row>
    <row r="232" spans="1:10" ht="15.75" customHeight="1" x14ac:dyDescent="0.25">
      <c r="A232" s="11"/>
      <c r="B232" s="11"/>
      <c r="D232" s="11"/>
      <c r="E232" s="38"/>
      <c r="F232" s="38"/>
      <c r="G232" s="39"/>
      <c r="H232" s="39"/>
      <c r="I232" s="39"/>
      <c r="J232" s="39"/>
    </row>
    <row r="233" spans="1:10" ht="15.75" customHeight="1" x14ac:dyDescent="0.25">
      <c r="A233" s="11"/>
      <c r="B233" s="11"/>
      <c r="D233" s="11"/>
      <c r="E233" s="38"/>
      <c r="F233" s="38"/>
      <c r="G233" s="39"/>
      <c r="H233" s="39"/>
      <c r="I233" s="39"/>
      <c r="J233" s="39"/>
    </row>
    <row r="234" spans="1:10" ht="15.75" customHeight="1" x14ac:dyDescent="0.25">
      <c r="A234" s="11"/>
      <c r="B234" s="11"/>
      <c r="D234" s="11"/>
      <c r="E234" s="38"/>
      <c r="F234" s="38"/>
      <c r="G234" s="39"/>
      <c r="H234" s="39"/>
      <c r="I234" s="39"/>
      <c r="J234" s="39"/>
    </row>
    <row r="235" spans="1:10" ht="15.75" customHeight="1" x14ac:dyDescent="0.25">
      <c r="A235" s="11"/>
      <c r="B235" s="11"/>
      <c r="D235" s="11"/>
      <c r="E235" s="38"/>
      <c r="F235" s="38"/>
      <c r="G235" s="39"/>
      <c r="H235" s="39"/>
      <c r="I235" s="39"/>
      <c r="J235" s="39"/>
    </row>
    <row r="236" spans="1:10" ht="15.75" customHeight="1" x14ac:dyDescent="0.25">
      <c r="A236" s="11"/>
      <c r="B236" s="11"/>
      <c r="D236" s="11"/>
      <c r="E236" s="38"/>
      <c r="F236" s="38"/>
      <c r="G236" s="39"/>
      <c r="H236" s="39"/>
      <c r="I236" s="39"/>
      <c r="J236" s="39"/>
    </row>
    <row r="237" spans="1:10" ht="15.75" customHeight="1" x14ac:dyDescent="0.25">
      <c r="A237" s="11"/>
      <c r="B237" s="11"/>
      <c r="D237" s="11"/>
      <c r="E237" s="38"/>
      <c r="F237" s="38"/>
      <c r="G237" s="39"/>
      <c r="H237" s="39"/>
      <c r="I237" s="39"/>
      <c r="J237" s="39"/>
    </row>
    <row r="238" spans="1:10" ht="15.75" customHeight="1" x14ac:dyDescent="0.25">
      <c r="A238" s="11"/>
      <c r="B238" s="11"/>
      <c r="D238" s="11"/>
      <c r="E238" s="38"/>
      <c r="F238" s="38"/>
      <c r="G238" s="39"/>
      <c r="H238" s="39"/>
      <c r="I238" s="39"/>
      <c r="J238" s="39"/>
    </row>
    <row r="239" spans="1:10" ht="15.75" customHeight="1" x14ac:dyDescent="0.25">
      <c r="A239" s="11"/>
      <c r="B239" s="11"/>
      <c r="D239" s="11"/>
      <c r="E239" s="38"/>
      <c r="F239" s="38"/>
      <c r="G239" s="39"/>
      <c r="H239" s="39"/>
      <c r="I239" s="39"/>
      <c r="J239" s="39"/>
    </row>
    <row r="240" spans="1:10" ht="15.75" customHeight="1" x14ac:dyDescent="0.25">
      <c r="A240" s="11"/>
      <c r="B240" s="11"/>
      <c r="D240" s="11"/>
      <c r="E240" s="38"/>
      <c r="F240" s="38"/>
      <c r="G240" s="39"/>
      <c r="H240" s="39"/>
      <c r="I240" s="39"/>
      <c r="J240" s="39"/>
    </row>
    <row r="241" spans="1:10" ht="15.75" customHeight="1" x14ac:dyDescent="0.25">
      <c r="A241" s="11"/>
      <c r="B241" s="11"/>
      <c r="D241" s="11"/>
      <c r="E241" s="38"/>
      <c r="F241" s="38"/>
      <c r="G241" s="39"/>
      <c r="H241" s="39"/>
      <c r="I241" s="39"/>
      <c r="J241" s="39"/>
    </row>
    <row r="242" spans="1:10" ht="15.75" customHeight="1" x14ac:dyDescent="0.25">
      <c r="A242" s="11"/>
      <c r="B242" s="11"/>
      <c r="D242" s="11"/>
      <c r="E242" s="38"/>
      <c r="F242" s="38"/>
      <c r="G242" s="39"/>
      <c r="H242" s="39"/>
      <c r="I242" s="39"/>
      <c r="J242" s="39"/>
    </row>
    <row r="243" spans="1:10" ht="15.75" customHeight="1" x14ac:dyDescent="0.25">
      <c r="A243" s="11"/>
      <c r="B243" s="11"/>
      <c r="D243" s="11"/>
      <c r="E243" s="38"/>
      <c r="F243" s="38"/>
      <c r="G243" s="39"/>
      <c r="H243" s="39"/>
      <c r="I243" s="39"/>
      <c r="J243" s="39"/>
    </row>
    <row r="244" spans="1:10" ht="15.75" customHeight="1" x14ac:dyDescent="0.25">
      <c r="A244" s="11"/>
      <c r="B244" s="11"/>
      <c r="D244" s="11"/>
      <c r="E244" s="38"/>
      <c r="F244" s="38"/>
      <c r="G244" s="39"/>
      <c r="H244" s="39"/>
      <c r="I244" s="39"/>
      <c r="J244" s="39"/>
    </row>
    <row r="245" spans="1:10" ht="15.75" customHeight="1" x14ac:dyDescent="0.25">
      <c r="A245" s="11"/>
      <c r="B245" s="11"/>
      <c r="D245" s="11"/>
      <c r="E245" s="38"/>
      <c r="F245" s="38"/>
      <c r="G245" s="39"/>
      <c r="H245" s="39"/>
      <c r="I245" s="39"/>
      <c r="J245" s="39"/>
    </row>
    <row r="246" spans="1:10" ht="15.75" customHeight="1" x14ac:dyDescent="0.25">
      <c r="A246" s="11"/>
      <c r="B246" s="11"/>
      <c r="D246" s="11"/>
      <c r="E246" s="38"/>
      <c r="F246" s="38"/>
      <c r="G246" s="39"/>
      <c r="H246" s="39"/>
      <c r="I246" s="39"/>
      <c r="J246" s="39"/>
    </row>
    <row r="247" spans="1:10" ht="15.75" customHeight="1" x14ac:dyDescent="0.25">
      <c r="A247" s="11"/>
      <c r="B247" s="11"/>
      <c r="D247" s="11"/>
      <c r="E247" s="38"/>
      <c r="F247" s="38"/>
      <c r="G247" s="39"/>
      <c r="H247" s="39"/>
      <c r="I247" s="39"/>
      <c r="J247" s="39"/>
    </row>
    <row r="248" spans="1:10" ht="15.75" customHeight="1" x14ac:dyDescent="0.25">
      <c r="A248" s="11"/>
      <c r="B248" s="11"/>
      <c r="D248" s="11"/>
      <c r="E248" s="38"/>
      <c r="F248" s="38"/>
      <c r="G248" s="39"/>
      <c r="H248" s="39"/>
      <c r="I248" s="39"/>
      <c r="J248" s="39"/>
    </row>
    <row r="249" spans="1:10" ht="15.75" customHeight="1" x14ac:dyDescent="0.25">
      <c r="A249" s="11"/>
      <c r="B249" s="11"/>
      <c r="D249" s="11"/>
      <c r="E249" s="38"/>
      <c r="F249" s="38"/>
      <c r="G249" s="39"/>
      <c r="H249" s="39"/>
      <c r="I249" s="39"/>
      <c r="J249" s="39"/>
    </row>
    <row r="250" spans="1:10" ht="15.75" customHeight="1" x14ac:dyDescent="0.25">
      <c r="A250" s="11"/>
      <c r="B250" s="11"/>
      <c r="D250" s="11"/>
      <c r="E250" s="38"/>
      <c r="F250" s="38"/>
      <c r="G250" s="39"/>
      <c r="H250" s="39"/>
      <c r="I250" s="39"/>
      <c r="J250" s="39"/>
    </row>
    <row r="251" spans="1:10" ht="15.75" customHeight="1" x14ac:dyDescent="0.25">
      <c r="A251" s="11"/>
      <c r="B251" s="11"/>
      <c r="D251" s="11"/>
      <c r="E251" s="38"/>
      <c r="F251" s="38"/>
      <c r="G251" s="39"/>
      <c r="H251" s="39"/>
      <c r="I251" s="39"/>
      <c r="J251" s="39"/>
    </row>
    <row r="252" spans="1:10" ht="15.75" customHeight="1" x14ac:dyDescent="0.25">
      <c r="A252" s="11"/>
      <c r="B252" s="11"/>
      <c r="D252" s="11"/>
      <c r="E252" s="38"/>
      <c r="F252" s="38"/>
      <c r="G252" s="39"/>
      <c r="H252" s="39"/>
      <c r="I252" s="39"/>
      <c r="J252" s="39"/>
    </row>
    <row r="253" spans="1:10" ht="15.75" customHeight="1" x14ac:dyDescent="0.25">
      <c r="A253" s="11"/>
      <c r="B253" s="11"/>
      <c r="D253" s="11"/>
      <c r="E253" s="38"/>
      <c r="F253" s="38"/>
      <c r="G253" s="39"/>
      <c r="H253" s="39"/>
      <c r="I253" s="39"/>
      <c r="J253" s="39"/>
    </row>
    <row r="254" spans="1:10" ht="15.75" customHeight="1" x14ac:dyDescent="0.25">
      <c r="A254" s="11"/>
      <c r="B254" s="11"/>
      <c r="D254" s="11"/>
      <c r="E254" s="38"/>
      <c r="F254" s="38"/>
      <c r="G254" s="39"/>
      <c r="H254" s="39"/>
      <c r="I254" s="39"/>
      <c r="J254" s="39"/>
    </row>
    <row r="255" spans="1:10" ht="15.75" customHeight="1" x14ac:dyDescent="0.25">
      <c r="A255" s="11"/>
      <c r="B255" s="11"/>
      <c r="D255" s="11"/>
      <c r="E255" s="38"/>
      <c r="F255" s="38"/>
      <c r="G255" s="39"/>
      <c r="H255" s="39"/>
      <c r="I255" s="39"/>
      <c r="J255" s="39"/>
    </row>
    <row r="256" spans="1:10" ht="15.75" customHeight="1" x14ac:dyDescent="0.25">
      <c r="A256" s="11"/>
      <c r="B256" s="11"/>
      <c r="D256" s="11"/>
      <c r="E256" s="38"/>
      <c r="F256" s="38"/>
      <c r="G256" s="39"/>
      <c r="H256" s="39"/>
      <c r="I256" s="39"/>
      <c r="J256" s="39"/>
    </row>
    <row r="257" spans="1:10" ht="15.75" customHeight="1" x14ac:dyDescent="0.25">
      <c r="A257" s="11"/>
      <c r="B257" s="11"/>
      <c r="D257" s="11"/>
      <c r="E257" s="38"/>
      <c r="F257" s="38"/>
      <c r="G257" s="39"/>
      <c r="H257" s="39"/>
      <c r="I257" s="39"/>
      <c r="J257" s="39"/>
    </row>
    <row r="258" spans="1:10" ht="15.75" customHeight="1" x14ac:dyDescent="0.25">
      <c r="A258" s="11"/>
      <c r="B258" s="11"/>
      <c r="D258" s="11"/>
      <c r="E258" s="38"/>
      <c r="F258" s="38"/>
      <c r="G258" s="39"/>
      <c r="H258" s="39"/>
      <c r="I258" s="39"/>
      <c r="J258" s="39"/>
    </row>
    <row r="259" spans="1:10" ht="15.75" customHeight="1" x14ac:dyDescent="0.25">
      <c r="A259" s="11"/>
      <c r="B259" s="11"/>
      <c r="D259" s="11"/>
      <c r="E259" s="38"/>
      <c r="F259" s="38"/>
      <c r="G259" s="39"/>
      <c r="H259" s="39"/>
      <c r="I259" s="39"/>
      <c r="J259" s="39"/>
    </row>
    <row r="260" spans="1:10" ht="15.75" customHeight="1" x14ac:dyDescent="0.25">
      <c r="A260" s="11"/>
      <c r="B260" s="11"/>
      <c r="D260" s="11"/>
      <c r="E260" s="38"/>
      <c r="F260" s="38"/>
      <c r="G260" s="39"/>
      <c r="H260" s="39"/>
      <c r="I260" s="39"/>
      <c r="J260" s="39"/>
    </row>
    <row r="261" spans="1:10" ht="15.75" customHeight="1" x14ac:dyDescent="0.25">
      <c r="A261" s="11"/>
      <c r="B261" s="11"/>
      <c r="D261" s="11"/>
      <c r="E261" s="38"/>
      <c r="F261" s="38"/>
      <c r="G261" s="39"/>
      <c r="H261" s="39"/>
      <c r="I261" s="39"/>
      <c r="J261" s="39"/>
    </row>
    <row r="262" spans="1:10" ht="15.75" customHeight="1" x14ac:dyDescent="0.25">
      <c r="A262" s="11"/>
      <c r="B262" s="11"/>
      <c r="D262" s="11"/>
      <c r="E262" s="38"/>
      <c r="F262" s="38"/>
      <c r="G262" s="39"/>
      <c r="H262" s="39"/>
      <c r="I262" s="39"/>
      <c r="J262" s="39"/>
    </row>
    <row r="263" spans="1:10" ht="15.75" customHeight="1" x14ac:dyDescent="0.25">
      <c r="A263" s="11"/>
      <c r="B263" s="11"/>
      <c r="D263" s="11"/>
      <c r="E263" s="38"/>
      <c r="F263" s="38"/>
      <c r="G263" s="39"/>
      <c r="H263" s="39"/>
      <c r="I263" s="39"/>
      <c r="J263" s="39"/>
    </row>
    <row r="264" spans="1:10" ht="15.75" customHeight="1" x14ac:dyDescent="0.25">
      <c r="A264" s="11"/>
      <c r="B264" s="11"/>
      <c r="D264" s="11"/>
      <c r="E264" s="38"/>
      <c r="F264" s="38"/>
      <c r="G264" s="39"/>
      <c r="H264" s="39"/>
      <c r="I264" s="39"/>
      <c r="J264" s="39"/>
    </row>
    <row r="265" spans="1:10" ht="15.75" customHeight="1" x14ac:dyDescent="0.25">
      <c r="A265" s="11"/>
      <c r="B265" s="11"/>
      <c r="D265" s="11"/>
      <c r="E265" s="38"/>
      <c r="F265" s="38"/>
      <c r="G265" s="39"/>
      <c r="H265" s="39"/>
      <c r="I265" s="39"/>
      <c r="J265" s="39"/>
    </row>
    <row r="266" spans="1:10" ht="15.75" customHeight="1" x14ac:dyDescent="0.25">
      <c r="A266" s="11"/>
      <c r="B266" s="11"/>
      <c r="D266" s="11"/>
      <c r="E266" s="38"/>
      <c r="F266" s="38"/>
      <c r="G266" s="39"/>
      <c r="H266" s="39"/>
      <c r="I266" s="39"/>
      <c r="J266" s="39"/>
    </row>
    <row r="267" spans="1:10" ht="15.75" customHeight="1" x14ac:dyDescent="0.25">
      <c r="A267" s="11"/>
      <c r="B267" s="11"/>
      <c r="D267" s="11"/>
      <c r="E267" s="38"/>
      <c r="F267" s="38"/>
      <c r="G267" s="39"/>
      <c r="H267" s="39"/>
      <c r="I267" s="39"/>
      <c r="J267" s="39"/>
    </row>
    <row r="268" spans="1:10" ht="15.75" customHeight="1" x14ac:dyDescent="0.25">
      <c r="A268" s="11"/>
      <c r="B268" s="11"/>
      <c r="D268" s="11"/>
      <c r="E268" s="38"/>
      <c r="F268" s="38"/>
      <c r="G268" s="39"/>
      <c r="H268" s="39"/>
      <c r="I268" s="39"/>
      <c r="J268" s="39"/>
    </row>
    <row r="269" spans="1:10" ht="15.75" customHeight="1" x14ac:dyDescent="0.25">
      <c r="A269" s="11"/>
      <c r="B269" s="11"/>
      <c r="D269" s="11"/>
      <c r="E269" s="38"/>
      <c r="F269" s="38"/>
      <c r="G269" s="39"/>
      <c r="H269" s="39"/>
      <c r="I269" s="39"/>
      <c r="J269" s="39"/>
    </row>
    <row r="270" spans="1:10" ht="15.75" customHeight="1" x14ac:dyDescent="0.25">
      <c r="A270" s="11"/>
      <c r="B270" s="11"/>
      <c r="D270" s="11"/>
      <c r="E270" s="38"/>
      <c r="F270" s="38"/>
      <c r="G270" s="39"/>
      <c r="H270" s="39"/>
      <c r="I270" s="39"/>
      <c r="J270" s="39"/>
    </row>
    <row r="271" spans="1:10" ht="15.75" customHeight="1" x14ac:dyDescent="0.25">
      <c r="A271" s="11"/>
      <c r="B271" s="11"/>
      <c r="D271" s="11"/>
      <c r="E271" s="38"/>
      <c r="F271" s="38"/>
      <c r="G271" s="39"/>
      <c r="H271" s="39"/>
      <c r="I271" s="39"/>
      <c r="J271" s="39"/>
    </row>
    <row r="272" spans="1:10" ht="15.75" customHeight="1" x14ac:dyDescent="0.25">
      <c r="A272" s="11"/>
      <c r="B272" s="11"/>
      <c r="D272" s="11"/>
      <c r="E272" s="38"/>
      <c r="F272" s="38"/>
      <c r="G272" s="39"/>
      <c r="H272" s="39"/>
      <c r="I272" s="39"/>
      <c r="J272" s="39"/>
    </row>
    <row r="273" spans="1:10" ht="15.75" customHeight="1" x14ac:dyDescent="0.25">
      <c r="A273" s="11"/>
      <c r="B273" s="11"/>
      <c r="D273" s="11"/>
      <c r="E273" s="38"/>
      <c r="F273" s="38"/>
      <c r="G273" s="39"/>
      <c r="H273" s="39"/>
      <c r="I273" s="39"/>
      <c r="J273" s="39"/>
    </row>
    <row r="274" spans="1:10" ht="15.75" customHeight="1" x14ac:dyDescent="0.25">
      <c r="A274" s="11"/>
      <c r="B274" s="11"/>
      <c r="D274" s="11"/>
      <c r="E274" s="38"/>
      <c r="F274" s="38"/>
      <c r="G274" s="39"/>
      <c r="H274" s="39"/>
      <c r="I274" s="39"/>
      <c r="J274" s="39"/>
    </row>
    <row r="275" spans="1:10" ht="15.75" customHeight="1" x14ac:dyDescent="0.25">
      <c r="A275" s="11"/>
      <c r="B275" s="11"/>
      <c r="D275" s="11"/>
      <c r="E275" s="38"/>
      <c r="F275" s="38"/>
      <c r="G275" s="39"/>
      <c r="H275" s="39"/>
      <c r="I275" s="39"/>
      <c r="J275" s="39"/>
    </row>
    <row r="276" spans="1:10" ht="15.75" customHeight="1" x14ac:dyDescent="0.25">
      <c r="A276" s="11"/>
      <c r="B276" s="11"/>
      <c r="D276" s="11"/>
      <c r="E276" s="38"/>
      <c r="F276" s="38"/>
      <c r="G276" s="39"/>
      <c r="H276" s="39"/>
      <c r="I276" s="39"/>
      <c r="J276" s="39"/>
    </row>
    <row r="277" spans="1:10" ht="15.75" customHeight="1" x14ac:dyDescent="0.25">
      <c r="A277" s="11"/>
      <c r="B277" s="11"/>
      <c r="D277" s="11"/>
      <c r="E277" s="38"/>
      <c r="F277" s="38"/>
      <c r="G277" s="39"/>
      <c r="H277" s="39"/>
      <c r="I277" s="39"/>
      <c r="J277" s="39"/>
    </row>
    <row r="278" spans="1:10" ht="15.75" customHeight="1" x14ac:dyDescent="0.25">
      <c r="A278" s="11"/>
      <c r="B278" s="11"/>
      <c r="D278" s="11"/>
      <c r="E278" s="38"/>
      <c r="F278" s="38"/>
      <c r="G278" s="39"/>
      <c r="H278" s="39"/>
      <c r="I278" s="39"/>
      <c r="J278" s="39"/>
    </row>
    <row r="279" spans="1:10" ht="15.75" customHeight="1" x14ac:dyDescent="0.25">
      <c r="A279" s="11"/>
      <c r="B279" s="11"/>
      <c r="D279" s="11"/>
      <c r="E279" s="38"/>
      <c r="F279" s="38"/>
      <c r="G279" s="39"/>
      <c r="H279" s="39"/>
      <c r="I279" s="39"/>
      <c r="J279" s="39"/>
    </row>
    <row r="280" spans="1:10" ht="15.75" customHeight="1" x14ac:dyDescent="0.25">
      <c r="A280" s="11"/>
      <c r="B280" s="11"/>
      <c r="D280" s="11"/>
      <c r="E280" s="38"/>
      <c r="F280" s="38"/>
      <c r="G280" s="39"/>
      <c r="H280" s="39"/>
      <c r="I280" s="39"/>
      <c r="J280" s="39"/>
    </row>
    <row r="281" spans="1:10" ht="15.75" customHeight="1" x14ac:dyDescent="0.25">
      <c r="A281" s="11"/>
      <c r="B281" s="11"/>
      <c r="D281" s="11"/>
      <c r="E281" s="38"/>
      <c r="F281" s="38"/>
      <c r="G281" s="39"/>
      <c r="H281" s="39"/>
      <c r="I281" s="39"/>
      <c r="J281" s="39"/>
    </row>
    <row r="282" spans="1:10" ht="15.75" customHeight="1" x14ac:dyDescent="0.25">
      <c r="A282" s="11"/>
      <c r="B282" s="11"/>
      <c r="D282" s="11"/>
      <c r="E282" s="38"/>
      <c r="F282" s="38"/>
      <c r="G282" s="39"/>
      <c r="H282" s="39"/>
      <c r="I282" s="39"/>
      <c r="J282" s="39"/>
    </row>
    <row r="283" spans="1:10" ht="15.75" customHeight="1" x14ac:dyDescent="0.25">
      <c r="A283" s="11"/>
      <c r="B283" s="11"/>
      <c r="D283" s="11"/>
      <c r="E283" s="38"/>
      <c r="F283" s="38"/>
      <c r="G283" s="39"/>
      <c r="H283" s="39"/>
      <c r="I283" s="39"/>
      <c r="J283" s="39"/>
    </row>
    <row r="284" spans="1:10" ht="15.75" customHeight="1" x14ac:dyDescent="0.25">
      <c r="A284" s="11"/>
      <c r="B284" s="11"/>
      <c r="D284" s="11"/>
      <c r="E284" s="38"/>
      <c r="F284" s="38"/>
      <c r="G284" s="39"/>
      <c r="H284" s="39"/>
      <c r="I284" s="39"/>
      <c r="J284" s="39"/>
    </row>
    <row r="285" spans="1:10" ht="15.75" customHeight="1" x14ac:dyDescent="0.25">
      <c r="A285" s="11"/>
      <c r="B285" s="11"/>
      <c r="D285" s="11"/>
      <c r="E285" s="38"/>
      <c r="F285" s="38"/>
      <c r="G285" s="39"/>
      <c r="H285" s="39"/>
      <c r="I285" s="39"/>
      <c r="J285" s="39"/>
    </row>
    <row r="286" spans="1:10" ht="15.75" customHeight="1" x14ac:dyDescent="0.25">
      <c r="A286" s="11"/>
      <c r="B286" s="11"/>
      <c r="D286" s="11"/>
      <c r="E286" s="38"/>
      <c r="F286" s="38"/>
      <c r="G286" s="39"/>
      <c r="H286" s="39"/>
      <c r="I286" s="39"/>
      <c r="J286" s="39"/>
    </row>
    <row r="287" spans="1:10" ht="15.75" customHeight="1" x14ac:dyDescent="0.25">
      <c r="A287" s="11"/>
      <c r="B287" s="11"/>
      <c r="D287" s="11"/>
      <c r="E287" s="38"/>
      <c r="F287" s="38"/>
      <c r="G287" s="39"/>
      <c r="H287" s="39"/>
      <c r="I287" s="39"/>
      <c r="J287" s="39"/>
    </row>
    <row r="288" spans="1:10" ht="15.75" customHeight="1" x14ac:dyDescent="0.25">
      <c r="A288" s="11"/>
      <c r="B288" s="11"/>
      <c r="D288" s="11"/>
      <c r="E288" s="38"/>
      <c r="F288" s="38"/>
      <c r="G288" s="39"/>
      <c r="H288" s="39"/>
      <c r="I288" s="39"/>
      <c r="J288" s="39"/>
    </row>
    <row r="289" spans="1:10" ht="15.75" customHeight="1" x14ac:dyDescent="0.25">
      <c r="A289" s="11"/>
      <c r="B289" s="11"/>
      <c r="D289" s="11"/>
      <c r="E289" s="38"/>
      <c r="F289" s="38"/>
      <c r="G289" s="39"/>
      <c r="H289" s="39"/>
      <c r="I289" s="39"/>
      <c r="J289" s="39"/>
    </row>
    <row r="290" spans="1:10" ht="15.75" customHeight="1" x14ac:dyDescent="0.25">
      <c r="A290" s="11"/>
      <c r="B290" s="11"/>
      <c r="D290" s="11"/>
      <c r="E290" s="38"/>
      <c r="F290" s="38"/>
      <c r="G290" s="39"/>
      <c r="H290" s="39"/>
      <c r="I290" s="39"/>
      <c r="J290" s="39"/>
    </row>
    <row r="291" spans="1:10" ht="15.75" customHeight="1" x14ac:dyDescent="0.25">
      <c r="A291" s="11"/>
      <c r="B291" s="11"/>
      <c r="D291" s="11"/>
      <c r="E291" s="38"/>
      <c r="F291" s="38"/>
      <c r="G291" s="39"/>
      <c r="H291" s="39"/>
      <c r="I291" s="39"/>
      <c r="J291" s="39"/>
    </row>
    <row r="292" spans="1:10" ht="15.75" customHeight="1" x14ac:dyDescent="0.25">
      <c r="A292" s="11"/>
      <c r="B292" s="11"/>
      <c r="D292" s="11"/>
      <c r="E292" s="38"/>
      <c r="F292" s="38"/>
      <c r="G292" s="39"/>
      <c r="H292" s="39"/>
      <c r="I292" s="39"/>
      <c r="J292" s="39"/>
    </row>
    <row r="293" spans="1:10" ht="15.75" customHeight="1" x14ac:dyDescent="0.25">
      <c r="A293" s="11"/>
      <c r="B293" s="11"/>
      <c r="D293" s="11"/>
      <c r="E293" s="38"/>
      <c r="F293" s="38"/>
      <c r="G293" s="39"/>
      <c r="H293" s="39"/>
      <c r="I293" s="39"/>
      <c r="J293" s="39"/>
    </row>
    <row r="294" spans="1:10" ht="15.75" customHeight="1" x14ac:dyDescent="0.25">
      <c r="A294" s="11"/>
      <c r="B294" s="11"/>
      <c r="D294" s="11"/>
      <c r="E294" s="38"/>
      <c r="F294" s="38"/>
      <c r="G294" s="39"/>
      <c r="H294" s="39"/>
      <c r="I294" s="39"/>
      <c r="J294" s="39"/>
    </row>
    <row r="295" spans="1:10" ht="15.75" customHeight="1" x14ac:dyDescent="0.25">
      <c r="A295" s="11"/>
      <c r="B295" s="11"/>
      <c r="D295" s="11"/>
      <c r="E295" s="38"/>
      <c r="F295" s="38"/>
      <c r="G295" s="39"/>
      <c r="H295" s="39"/>
      <c r="I295" s="39"/>
      <c r="J295" s="39"/>
    </row>
    <row r="296" spans="1:10" ht="15.75" customHeight="1" x14ac:dyDescent="0.25">
      <c r="A296" s="11"/>
      <c r="B296" s="11"/>
      <c r="D296" s="11"/>
      <c r="E296" s="38"/>
      <c r="F296" s="38"/>
      <c r="G296" s="39"/>
      <c r="H296" s="39"/>
      <c r="I296" s="39"/>
      <c r="J296" s="39"/>
    </row>
    <row r="297" spans="1:10" ht="15.75" customHeight="1" x14ac:dyDescent="0.25">
      <c r="A297" s="11"/>
      <c r="B297" s="11"/>
      <c r="D297" s="11"/>
      <c r="E297" s="38"/>
      <c r="F297" s="38"/>
      <c r="G297" s="39"/>
      <c r="H297" s="39"/>
      <c r="I297" s="39"/>
      <c r="J297" s="39"/>
    </row>
    <row r="298" spans="1:10" ht="15.75" customHeight="1" x14ac:dyDescent="0.25">
      <c r="A298" s="11"/>
      <c r="B298" s="11"/>
      <c r="D298" s="11"/>
      <c r="E298" s="38"/>
      <c r="F298" s="38"/>
      <c r="G298" s="39"/>
      <c r="H298" s="39"/>
      <c r="I298" s="39"/>
      <c r="J298" s="39"/>
    </row>
    <row r="299" spans="1:10" ht="15.75" customHeight="1" x14ac:dyDescent="0.25">
      <c r="A299" s="11"/>
      <c r="B299" s="11"/>
      <c r="D299" s="11"/>
      <c r="E299" s="38"/>
      <c r="F299" s="38"/>
      <c r="G299" s="39"/>
      <c r="H299" s="39"/>
      <c r="I299" s="39"/>
      <c r="J299" s="39"/>
    </row>
    <row r="300" spans="1:10" ht="15.75" customHeight="1" x14ac:dyDescent="0.25">
      <c r="A300" s="11"/>
      <c r="B300" s="11"/>
      <c r="D300" s="11"/>
      <c r="E300" s="38"/>
      <c r="F300" s="38"/>
      <c r="G300" s="39"/>
      <c r="H300" s="39"/>
      <c r="I300" s="39"/>
      <c r="J300" s="39"/>
    </row>
    <row r="301" spans="1:10" ht="15.75" customHeight="1" x14ac:dyDescent="0.25">
      <c r="A301" s="11"/>
      <c r="B301" s="11"/>
      <c r="D301" s="11"/>
      <c r="E301" s="38"/>
      <c r="F301" s="38"/>
      <c r="G301" s="39"/>
      <c r="H301" s="39"/>
      <c r="I301" s="39"/>
      <c r="J301" s="39"/>
    </row>
    <row r="302" spans="1:10" ht="15.75" customHeight="1" x14ac:dyDescent="0.25">
      <c r="A302" s="11"/>
      <c r="B302" s="11"/>
      <c r="D302" s="11"/>
      <c r="E302" s="38"/>
      <c r="F302" s="38"/>
      <c r="G302" s="39"/>
      <c r="H302" s="39"/>
      <c r="I302" s="39"/>
      <c r="J302" s="39"/>
    </row>
    <row r="303" spans="1:10" ht="15.75" customHeight="1" x14ac:dyDescent="0.25">
      <c r="A303" s="11"/>
      <c r="B303" s="11"/>
      <c r="D303" s="11"/>
      <c r="E303" s="38"/>
      <c r="F303" s="38"/>
      <c r="G303" s="39"/>
      <c r="H303" s="39"/>
      <c r="I303" s="39"/>
      <c r="J303" s="39"/>
    </row>
    <row r="304" spans="1:10" ht="15.75" customHeight="1" x14ac:dyDescent="0.25">
      <c r="A304" s="11"/>
      <c r="B304" s="11"/>
      <c r="D304" s="11"/>
      <c r="E304" s="38"/>
      <c r="F304" s="38"/>
      <c r="G304" s="39"/>
      <c r="H304" s="39"/>
      <c r="I304" s="39"/>
      <c r="J304" s="39"/>
    </row>
    <row r="305" spans="1:10" ht="15.75" customHeight="1" x14ac:dyDescent="0.25">
      <c r="A305" s="11"/>
      <c r="B305" s="11"/>
      <c r="D305" s="11"/>
      <c r="E305" s="38"/>
      <c r="F305" s="38"/>
      <c r="G305" s="39"/>
      <c r="H305" s="39"/>
      <c r="I305" s="39"/>
      <c r="J305" s="39"/>
    </row>
    <row r="306" spans="1:10" ht="15.75" customHeight="1" x14ac:dyDescent="0.25">
      <c r="A306" s="11"/>
      <c r="B306" s="11"/>
      <c r="D306" s="11"/>
      <c r="E306" s="38"/>
      <c r="F306" s="38"/>
      <c r="G306" s="39"/>
      <c r="H306" s="39"/>
      <c r="I306" s="39"/>
      <c r="J306" s="39"/>
    </row>
    <row r="307" spans="1:10" ht="15.75" customHeight="1" x14ac:dyDescent="0.25">
      <c r="A307" s="11"/>
      <c r="B307" s="11"/>
      <c r="D307" s="11"/>
      <c r="E307" s="38"/>
      <c r="F307" s="38"/>
      <c r="G307" s="39"/>
      <c r="H307" s="39"/>
      <c r="I307" s="39"/>
      <c r="J307" s="39"/>
    </row>
    <row r="308" spans="1:10" ht="15.75" customHeight="1" x14ac:dyDescent="0.25">
      <c r="A308" s="11"/>
      <c r="B308" s="11"/>
      <c r="D308" s="11"/>
      <c r="E308" s="38"/>
      <c r="F308" s="38"/>
      <c r="G308" s="39"/>
      <c r="H308" s="39"/>
      <c r="I308" s="39"/>
      <c r="J308" s="39"/>
    </row>
    <row r="309" spans="1:10" ht="15.75" customHeight="1" x14ac:dyDescent="0.25">
      <c r="A309" s="11"/>
      <c r="B309" s="11"/>
      <c r="D309" s="11"/>
      <c r="E309" s="38"/>
      <c r="F309" s="38"/>
      <c r="G309" s="39"/>
      <c r="H309" s="39"/>
      <c r="I309" s="39"/>
      <c r="J309" s="39"/>
    </row>
    <row r="310" spans="1:10" ht="15.75" customHeight="1" x14ac:dyDescent="0.25">
      <c r="A310" s="11"/>
      <c r="B310" s="11"/>
      <c r="D310" s="11"/>
      <c r="E310" s="38"/>
      <c r="F310" s="38"/>
      <c r="G310" s="39"/>
      <c r="H310" s="39"/>
      <c r="I310" s="39"/>
      <c r="J310" s="39"/>
    </row>
    <row r="311" spans="1:10" ht="15.75" customHeight="1" x14ac:dyDescent="0.25">
      <c r="A311" s="11"/>
      <c r="B311" s="11"/>
      <c r="D311" s="11"/>
      <c r="E311" s="38"/>
      <c r="F311" s="38"/>
      <c r="G311" s="39"/>
      <c r="H311" s="39"/>
      <c r="I311" s="39"/>
      <c r="J311" s="39"/>
    </row>
    <row r="312" spans="1:10" ht="15.75" customHeight="1" x14ac:dyDescent="0.25">
      <c r="A312" s="11"/>
      <c r="B312" s="11"/>
      <c r="D312" s="11"/>
      <c r="E312" s="38"/>
      <c r="F312" s="38"/>
      <c r="G312" s="39"/>
      <c r="H312" s="39"/>
      <c r="I312" s="39"/>
      <c r="J312" s="39"/>
    </row>
    <row r="313" spans="1:10" ht="15.75" customHeight="1" x14ac:dyDescent="0.25">
      <c r="A313" s="11"/>
      <c r="B313" s="11"/>
      <c r="D313" s="11"/>
      <c r="E313" s="38"/>
      <c r="F313" s="38"/>
      <c r="G313" s="39"/>
      <c r="H313" s="39"/>
      <c r="I313" s="39"/>
      <c r="J313" s="39"/>
    </row>
    <row r="314" spans="1:10" ht="15.75" customHeight="1" x14ac:dyDescent="0.25">
      <c r="A314" s="11"/>
      <c r="B314" s="11"/>
      <c r="D314" s="11"/>
      <c r="E314" s="38"/>
      <c r="F314" s="38"/>
      <c r="G314" s="39"/>
      <c r="H314" s="39"/>
      <c r="I314" s="39"/>
      <c r="J314" s="39"/>
    </row>
    <row r="315" spans="1:10" ht="15.75" customHeight="1" x14ac:dyDescent="0.25">
      <c r="A315" s="11"/>
      <c r="B315" s="11"/>
      <c r="D315" s="11"/>
      <c r="E315" s="38"/>
      <c r="F315" s="38"/>
      <c r="G315" s="39"/>
      <c r="H315" s="39"/>
      <c r="I315" s="39"/>
      <c r="J315" s="39"/>
    </row>
    <row r="316" spans="1:10" ht="15.75" customHeight="1" x14ac:dyDescent="0.25">
      <c r="A316" s="11"/>
      <c r="B316" s="11"/>
      <c r="D316" s="11"/>
      <c r="E316" s="38"/>
      <c r="F316" s="38"/>
      <c r="G316" s="39"/>
      <c r="H316" s="39"/>
      <c r="I316" s="39"/>
      <c r="J316" s="39"/>
    </row>
    <row r="317" spans="1:10" ht="15.75" customHeight="1" x14ac:dyDescent="0.25">
      <c r="A317" s="11"/>
      <c r="B317" s="11"/>
      <c r="D317" s="11"/>
      <c r="E317" s="38"/>
      <c r="F317" s="38"/>
      <c r="G317" s="39"/>
      <c r="H317" s="39"/>
      <c r="I317" s="39"/>
      <c r="J317" s="39"/>
    </row>
    <row r="318" spans="1:10" ht="15.75" customHeight="1" x14ac:dyDescent="0.25">
      <c r="A318" s="11"/>
      <c r="B318" s="11"/>
      <c r="D318" s="11"/>
      <c r="E318" s="38"/>
      <c r="F318" s="38"/>
      <c r="G318" s="39"/>
      <c r="H318" s="39"/>
      <c r="I318" s="39"/>
      <c r="J318" s="39"/>
    </row>
    <row r="319" spans="1:10" ht="15.75" customHeight="1" x14ac:dyDescent="0.25">
      <c r="A319" s="11"/>
      <c r="B319" s="11"/>
      <c r="D319" s="11"/>
      <c r="E319" s="38"/>
      <c r="F319" s="38"/>
      <c r="G319" s="39"/>
      <c r="H319" s="39"/>
      <c r="I319" s="39"/>
      <c r="J319" s="39"/>
    </row>
    <row r="320" spans="1:10" ht="15.75" customHeight="1" x14ac:dyDescent="0.25">
      <c r="A320" s="11"/>
      <c r="B320" s="11"/>
      <c r="D320" s="11"/>
      <c r="E320" s="38"/>
      <c r="F320" s="38"/>
      <c r="G320" s="39"/>
      <c r="H320" s="39"/>
      <c r="I320" s="39"/>
      <c r="J320" s="39"/>
    </row>
    <row r="321" spans="1:10" ht="15.75" customHeight="1" x14ac:dyDescent="0.25">
      <c r="A321" s="11"/>
      <c r="B321" s="11"/>
      <c r="D321" s="11"/>
      <c r="E321" s="38"/>
      <c r="F321" s="38"/>
      <c r="G321" s="39"/>
      <c r="H321" s="39"/>
      <c r="I321" s="39"/>
      <c r="J321" s="39"/>
    </row>
    <row r="322" spans="1:10" ht="15.75" customHeight="1" x14ac:dyDescent="0.25">
      <c r="A322" s="11"/>
      <c r="B322" s="11"/>
      <c r="D322" s="11"/>
      <c r="E322" s="38"/>
      <c r="F322" s="38"/>
      <c r="G322" s="39"/>
      <c r="H322" s="39"/>
      <c r="I322" s="39"/>
      <c r="J322" s="39"/>
    </row>
    <row r="323" spans="1:10" ht="15.75" customHeight="1" x14ac:dyDescent="0.25">
      <c r="A323" s="11"/>
      <c r="B323" s="11"/>
      <c r="D323" s="11"/>
      <c r="E323" s="38"/>
      <c r="F323" s="38"/>
      <c r="G323" s="39"/>
      <c r="H323" s="39"/>
      <c r="I323" s="39"/>
      <c r="J323" s="39"/>
    </row>
    <row r="324" spans="1:10" ht="15.75" customHeight="1" x14ac:dyDescent="0.25">
      <c r="A324" s="11"/>
      <c r="B324" s="11"/>
      <c r="D324" s="11"/>
      <c r="E324" s="38"/>
      <c r="F324" s="38"/>
      <c r="G324" s="39"/>
      <c r="H324" s="39"/>
      <c r="I324" s="39"/>
      <c r="J324" s="39"/>
    </row>
    <row r="325" spans="1:10" ht="15.75" customHeight="1" x14ac:dyDescent="0.25">
      <c r="A325" s="11"/>
      <c r="B325" s="11"/>
      <c r="D325" s="11"/>
      <c r="E325" s="38"/>
      <c r="F325" s="38"/>
      <c r="G325" s="39"/>
      <c r="H325" s="39"/>
      <c r="I325" s="39"/>
      <c r="J325" s="39"/>
    </row>
    <row r="326" spans="1:10" ht="15.75" customHeight="1" x14ac:dyDescent="0.25">
      <c r="A326" s="11"/>
      <c r="B326" s="11"/>
      <c r="D326" s="11"/>
      <c r="E326" s="38"/>
      <c r="F326" s="38"/>
      <c r="G326" s="39"/>
      <c r="H326" s="39"/>
      <c r="I326" s="39"/>
      <c r="J326" s="39"/>
    </row>
    <row r="327" spans="1:10" ht="15.75" customHeight="1" x14ac:dyDescent="0.25">
      <c r="A327" s="11"/>
      <c r="B327" s="11"/>
      <c r="D327" s="11"/>
      <c r="E327" s="38"/>
      <c r="F327" s="38"/>
      <c r="G327" s="39"/>
      <c r="H327" s="39"/>
      <c r="I327" s="39"/>
      <c r="J327" s="39"/>
    </row>
    <row r="328" spans="1:10" ht="15.75" customHeight="1" x14ac:dyDescent="0.25">
      <c r="A328" s="11"/>
      <c r="B328" s="11"/>
      <c r="D328" s="11"/>
      <c r="E328" s="38"/>
      <c r="F328" s="38"/>
      <c r="G328" s="39"/>
      <c r="H328" s="39"/>
      <c r="I328" s="39"/>
      <c r="J328" s="39"/>
    </row>
    <row r="329" spans="1:10" ht="15.75" customHeight="1" x14ac:dyDescent="0.25">
      <c r="A329" s="11"/>
      <c r="B329" s="11"/>
      <c r="D329" s="11"/>
      <c r="E329" s="38"/>
      <c r="F329" s="38"/>
      <c r="G329" s="39"/>
      <c r="H329" s="39"/>
      <c r="I329" s="39"/>
      <c r="J329" s="39"/>
    </row>
    <row r="330" spans="1:10" ht="15.75" customHeight="1" x14ac:dyDescent="0.25">
      <c r="A330" s="11"/>
      <c r="B330" s="11"/>
      <c r="D330" s="11"/>
      <c r="E330" s="38"/>
      <c r="F330" s="38"/>
      <c r="G330" s="39"/>
      <c r="H330" s="39"/>
      <c r="I330" s="39"/>
      <c r="J330" s="39"/>
    </row>
    <row r="331" spans="1:10" ht="15.75" customHeight="1" x14ac:dyDescent="0.25">
      <c r="A331" s="11"/>
      <c r="B331" s="11"/>
      <c r="D331" s="11"/>
      <c r="E331" s="38"/>
      <c r="F331" s="38"/>
      <c r="G331" s="39"/>
      <c r="H331" s="39"/>
      <c r="I331" s="39"/>
      <c r="J331" s="39"/>
    </row>
    <row r="332" spans="1:10" ht="15.75" customHeight="1" x14ac:dyDescent="0.25">
      <c r="A332" s="11"/>
      <c r="B332" s="11"/>
      <c r="D332" s="11"/>
      <c r="E332" s="38"/>
      <c r="F332" s="38"/>
      <c r="G332" s="39"/>
      <c r="H332" s="39"/>
      <c r="I332" s="39"/>
      <c r="J332" s="39"/>
    </row>
    <row r="333" spans="1:10" ht="15.75" customHeight="1" x14ac:dyDescent="0.25">
      <c r="A333" s="11"/>
      <c r="B333" s="11"/>
      <c r="D333" s="11"/>
      <c r="E333" s="38"/>
      <c r="F333" s="38"/>
      <c r="G333" s="39"/>
      <c r="H333" s="39"/>
      <c r="I333" s="39"/>
      <c r="J333" s="39"/>
    </row>
    <row r="334" spans="1:10" ht="15.75" customHeight="1" x14ac:dyDescent="0.25">
      <c r="A334" s="11"/>
      <c r="B334" s="11"/>
      <c r="D334" s="11"/>
      <c r="E334" s="38"/>
      <c r="F334" s="38"/>
      <c r="G334" s="39"/>
      <c r="H334" s="39"/>
      <c r="I334" s="39"/>
      <c r="J334" s="39"/>
    </row>
    <row r="335" spans="1:10" ht="15.75" customHeight="1" x14ac:dyDescent="0.25">
      <c r="A335" s="11"/>
      <c r="B335" s="11"/>
      <c r="D335" s="11"/>
      <c r="E335" s="38"/>
      <c r="F335" s="38"/>
      <c r="G335" s="39"/>
      <c r="H335" s="39"/>
      <c r="I335" s="39"/>
      <c r="J335" s="39"/>
    </row>
    <row r="336" spans="1:10" ht="15.75" customHeight="1" x14ac:dyDescent="0.25">
      <c r="A336" s="11"/>
      <c r="B336" s="11"/>
      <c r="D336" s="11"/>
      <c r="E336" s="38"/>
      <c r="F336" s="38"/>
      <c r="G336" s="39"/>
      <c r="H336" s="39"/>
      <c r="I336" s="39"/>
      <c r="J336" s="39"/>
    </row>
    <row r="337" spans="1:10" ht="15.75" customHeight="1" x14ac:dyDescent="0.25">
      <c r="A337" s="11"/>
      <c r="B337" s="11"/>
      <c r="D337" s="11"/>
      <c r="E337" s="38"/>
      <c r="F337" s="38"/>
      <c r="G337" s="39"/>
      <c r="H337" s="39"/>
      <c r="I337" s="39"/>
      <c r="J337" s="39"/>
    </row>
    <row r="338" spans="1:10" ht="15.75" customHeight="1" x14ac:dyDescent="0.25">
      <c r="A338" s="11"/>
      <c r="B338" s="11"/>
      <c r="D338" s="11"/>
      <c r="E338" s="38"/>
      <c r="F338" s="38"/>
      <c r="G338" s="39"/>
      <c r="H338" s="39"/>
      <c r="I338" s="39"/>
      <c r="J338" s="39"/>
    </row>
    <row r="339" spans="1:10" ht="15.75" customHeight="1" x14ac:dyDescent="0.25">
      <c r="A339" s="11"/>
      <c r="B339" s="11"/>
      <c r="D339" s="11"/>
      <c r="E339" s="38"/>
      <c r="F339" s="38"/>
      <c r="G339" s="39"/>
      <c r="H339" s="39"/>
      <c r="I339" s="39"/>
      <c r="J339" s="39"/>
    </row>
    <row r="340" spans="1:10" ht="15.75" customHeight="1" x14ac:dyDescent="0.25">
      <c r="A340" s="11"/>
      <c r="B340" s="11"/>
      <c r="D340" s="11"/>
      <c r="E340" s="38"/>
      <c r="F340" s="38"/>
      <c r="G340" s="39"/>
      <c r="H340" s="39"/>
      <c r="I340" s="39"/>
      <c r="J340" s="39"/>
    </row>
    <row r="341" spans="1:10" ht="15.75" customHeight="1" x14ac:dyDescent="0.25">
      <c r="A341" s="11"/>
      <c r="B341" s="11"/>
      <c r="D341" s="11"/>
      <c r="E341" s="38"/>
      <c r="F341" s="38"/>
      <c r="G341" s="39"/>
      <c r="H341" s="39"/>
      <c r="I341" s="39"/>
      <c r="J341" s="39"/>
    </row>
    <row r="342" spans="1:10" ht="15.75" customHeight="1" x14ac:dyDescent="0.25">
      <c r="A342" s="11"/>
      <c r="B342" s="11"/>
      <c r="D342" s="11"/>
      <c r="E342" s="38"/>
      <c r="F342" s="38"/>
      <c r="G342" s="39"/>
      <c r="H342" s="39"/>
      <c r="I342" s="39"/>
      <c r="J342" s="39"/>
    </row>
    <row r="343" spans="1:10" ht="15.75" customHeight="1" x14ac:dyDescent="0.25">
      <c r="A343" s="11"/>
      <c r="B343" s="11"/>
      <c r="D343" s="11"/>
      <c r="E343" s="38"/>
      <c r="F343" s="38"/>
      <c r="G343" s="39"/>
      <c r="H343" s="39"/>
      <c r="I343" s="39"/>
      <c r="J343" s="39"/>
    </row>
    <row r="344" spans="1:10" ht="15.75" customHeight="1" x14ac:dyDescent="0.25">
      <c r="A344" s="11"/>
      <c r="B344" s="11"/>
      <c r="D344" s="11"/>
      <c r="E344" s="38"/>
      <c r="F344" s="38"/>
      <c r="G344" s="39"/>
      <c r="H344" s="39"/>
      <c r="I344" s="39"/>
      <c r="J344" s="39"/>
    </row>
    <row r="345" spans="1:10" ht="15.75" customHeight="1" x14ac:dyDescent="0.25">
      <c r="A345" s="11"/>
      <c r="B345" s="11"/>
      <c r="D345" s="11"/>
      <c r="E345" s="38"/>
      <c r="F345" s="38"/>
      <c r="G345" s="39"/>
      <c r="H345" s="39"/>
      <c r="I345" s="39"/>
      <c r="J345" s="39"/>
    </row>
    <row r="346" spans="1:10" ht="15.75" customHeight="1" x14ac:dyDescent="0.25">
      <c r="A346" s="11"/>
      <c r="B346" s="11"/>
      <c r="D346" s="11"/>
      <c r="E346" s="38"/>
      <c r="F346" s="38"/>
      <c r="G346" s="39"/>
      <c r="H346" s="39"/>
      <c r="I346" s="39"/>
      <c r="J346" s="39"/>
    </row>
    <row r="347" spans="1:10" ht="15.75" customHeight="1" x14ac:dyDescent="0.25">
      <c r="A347" s="11"/>
      <c r="B347" s="11"/>
      <c r="D347" s="11"/>
      <c r="E347" s="38"/>
      <c r="F347" s="38"/>
      <c r="G347" s="39"/>
      <c r="H347" s="39"/>
      <c r="I347" s="39"/>
      <c r="J347" s="39"/>
    </row>
    <row r="348" spans="1:10" ht="15.75" customHeight="1" x14ac:dyDescent="0.25">
      <c r="A348" s="11"/>
      <c r="B348" s="11"/>
      <c r="D348" s="11"/>
      <c r="E348" s="38"/>
      <c r="F348" s="38"/>
      <c r="G348" s="39"/>
      <c r="H348" s="39"/>
      <c r="I348" s="39"/>
      <c r="J348" s="39"/>
    </row>
    <row r="349" spans="1:10" ht="15.75" customHeight="1" x14ac:dyDescent="0.25">
      <c r="A349" s="11"/>
      <c r="B349" s="11"/>
      <c r="D349" s="11"/>
      <c r="E349" s="38"/>
      <c r="F349" s="38"/>
      <c r="G349" s="39"/>
      <c r="H349" s="39"/>
      <c r="I349" s="39"/>
      <c r="J349" s="39"/>
    </row>
    <row r="350" spans="1:10" ht="15.75" customHeight="1" x14ac:dyDescent="0.25">
      <c r="A350" s="11"/>
      <c r="B350" s="11"/>
      <c r="D350" s="11"/>
      <c r="E350" s="38"/>
      <c r="F350" s="38"/>
      <c r="G350" s="39"/>
      <c r="H350" s="39"/>
      <c r="I350" s="39"/>
      <c r="J350" s="39"/>
    </row>
    <row r="351" spans="1:10" ht="15.75" customHeight="1" x14ac:dyDescent="0.25">
      <c r="A351" s="11"/>
      <c r="B351" s="11"/>
      <c r="D351" s="11"/>
      <c r="E351" s="38"/>
      <c r="F351" s="38"/>
      <c r="G351" s="39"/>
      <c r="H351" s="39"/>
      <c r="I351" s="39"/>
      <c r="J351" s="39"/>
    </row>
    <row r="352" spans="1:10" ht="15.75" customHeight="1" x14ac:dyDescent="0.25">
      <c r="A352" s="11"/>
      <c r="B352" s="11"/>
      <c r="D352" s="11"/>
      <c r="E352" s="38"/>
      <c r="F352" s="38"/>
      <c r="G352" s="39"/>
      <c r="H352" s="39"/>
      <c r="I352" s="39"/>
      <c r="J352" s="39"/>
    </row>
    <row r="353" spans="1:10" ht="15.75" customHeight="1" x14ac:dyDescent="0.25">
      <c r="A353" s="11"/>
      <c r="B353" s="11"/>
      <c r="D353" s="11"/>
      <c r="E353" s="38"/>
      <c r="F353" s="38"/>
      <c r="G353" s="39"/>
      <c r="H353" s="39"/>
      <c r="I353" s="39"/>
      <c r="J353" s="39"/>
    </row>
    <row r="354" spans="1:10" ht="15.75" customHeight="1" x14ac:dyDescent="0.25">
      <c r="A354" s="11"/>
      <c r="B354" s="11"/>
      <c r="D354" s="11"/>
      <c r="E354" s="38"/>
      <c r="F354" s="38"/>
      <c r="G354" s="39"/>
      <c r="H354" s="39"/>
      <c r="I354" s="39"/>
      <c r="J354" s="39"/>
    </row>
    <row r="355" spans="1:10" ht="15.75" customHeight="1" x14ac:dyDescent="0.25">
      <c r="A355" s="11"/>
      <c r="B355" s="11"/>
      <c r="D355" s="11"/>
      <c r="E355" s="38"/>
      <c r="F355" s="38"/>
      <c r="G355" s="39"/>
      <c r="H355" s="39"/>
      <c r="I355" s="39"/>
      <c r="J355" s="39"/>
    </row>
    <row r="356" spans="1:10" ht="15.75" customHeight="1" x14ac:dyDescent="0.25">
      <c r="A356" s="11"/>
      <c r="B356" s="11"/>
      <c r="D356" s="11"/>
      <c r="E356" s="38"/>
      <c r="F356" s="38"/>
      <c r="G356" s="39"/>
      <c r="H356" s="39"/>
      <c r="I356" s="39"/>
      <c r="J356" s="39"/>
    </row>
    <row r="357" spans="1:10" ht="15.75" customHeight="1" x14ac:dyDescent="0.25">
      <c r="A357" s="11"/>
      <c r="B357" s="11"/>
      <c r="D357" s="11"/>
      <c r="E357" s="38"/>
      <c r="F357" s="38"/>
      <c r="G357" s="39"/>
      <c r="H357" s="39"/>
      <c r="I357" s="39"/>
      <c r="J357" s="39"/>
    </row>
    <row r="358" spans="1:10" ht="15.75" customHeight="1" x14ac:dyDescent="0.25">
      <c r="A358" s="11"/>
      <c r="B358" s="11"/>
      <c r="D358" s="11"/>
      <c r="E358" s="38"/>
      <c r="F358" s="38"/>
      <c r="G358" s="39"/>
      <c r="H358" s="39"/>
      <c r="I358" s="39"/>
      <c r="J358" s="39"/>
    </row>
    <row r="359" spans="1:10" ht="15.75" customHeight="1" x14ac:dyDescent="0.25">
      <c r="A359" s="11"/>
      <c r="B359" s="11"/>
      <c r="D359" s="11"/>
      <c r="E359" s="38"/>
      <c r="F359" s="38"/>
      <c r="G359" s="39"/>
      <c r="H359" s="39"/>
      <c r="I359" s="39"/>
      <c r="J359" s="39"/>
    </row>
    <row r="360" spans="1:10" ht="15.75" customHeight="1" x14ac:dyDescent="0.25">
      <c r="A360" s="11"/>
      <c r="B360" s="11"/>
      <c r="D360" s="11"/>
      <c r="E360" s="38"/>
      <c r="F360" s="38"/>
      <c r="G360" s="39"/>
      <c r="H360" s="39"/>
      <c r="I360" s="39"/>
      <c r="J360" s="39"/>
    </row>
    <row r="361" spans="1:10" ht="15.75" customHeight="1" x14ac:dyDescent="0.25">
      <c r="A361" s="11"/>
      <c r="B361" s="11"/>
      <c r="D361" s="11"/>
      <c r="E361" s="38"/>
      <c r="F361" s="38"/>
      <c r="G361" s="39"/>
      <c r="H361" s="39"/>
      <c r="I361" s="39"/>
      <c r="J361" s="39"/>
    </row>
    <row r="362" spans="1:10" ht="15.75" customHeight="1" x14ac:dyDescent="0.25">
      <c r="A362" s="11"/>
      <c r="B362" s="11"/>
      <c r="D362" s="11"/>
      <c r="E362" s="38"/>
      <c r="F362" s="38"/>
      <c r="G362" s="39"/>
      <c r="H362" s="39"/>
      <c r="I362" s="39"/>
      <c r="J362" s="39"/>
    </row>
    <row r="363" spans="1:10" ht="15.75" customHeight="1" x14ac:dyDescent="0.25">
      <c r="A363" s="11"/>
      <c r="B363" s="11"/>
      <c r="D363" s="11"/>
      <c r="E363" s="38"/>
      <c r="F363" s="38"/>
      <c r="G363" s="39"/>
      <c r="H363" s="39"/>
      <c r="I363" s="39"/>
      <c r="J363" s="39"/>
    </row>
    <row r="364" spans="1:10" ht="15.75" customHeight="1" x14ac:dyDescent="0.25">
      <c r="A364" s="11"/>
      <c r="B364" s="11"/>
      <c r="D364" s="11"/>
      <c r="E364" s="38"/>
      <c r="F364" s="38"/>
      <c r="G364" s="39"/>
      <c r="H364" s="39"/>
      <c r="I364" s="39"/>
      <c r="J364" s="39"/>
    </row>
    <row r="365" spans="1:10" ht="15.75" customHeight="1" x14ac:dyDescent="0.25">
      <c r="A365" s="11"/>
      <c r="B365" s="11"/>
      <c r="D365" s="11"/>
      <c r="E365" s="38"/>
      <c r="F365" s="38"/>
      <c r="G365" s="39"/>
      <c r="H365" s="39"/>
      <c r="I365" s="39"/>
      <c r="J365" s="39"/>
    </row>
    <row r="366" spans="1:10" ht="15.75" customHeight="1" x14ac:dyDescent="0.25">
      <c r="A366" s="11"/>
      <c r="B366" s="11"/>
      <c r="D366" s="11"/>
      <c r="E366" s="38"/>
      <c r="F366" s="38"/>
      <c r="G366" s="39"/>
      <c r="H366" s="39"/>
      <c r="I366" s="39"/>
      <c r="J366" s="39"/>
    </row>
    <row r="367" spans="1:10" ht="15.75" customHeight="1" x14ac:dyDescent="0.25">
      <c r="A367" s="11"/>
      <c r="B367" s="11"/>
      <c r="D367" s="11"/>
      <c r="E367" s="38"/>
      <c r="F367" s="38"/>
      <c r="G367" s="39"/>
      <c r="H367" s="39"/>
      <c r="I367" s="39"/>
      <c r="J367" s="39"/>
    </row>
    <row r="368" spans="1:10" ht="15.75" customHeight="1" x14ac:dyDescent="0.25">
      <c r="A368" s="11"/>
      <c r="B368" s="11"/>
      <c r="D368" s="11"/>
      <c r="E368" s="38"/>
      <c r="F368" s="38"/>
      <c r="G368" s="39"/>
      <c r="H368" s="39"/>
      <c r="I368" s="39"/>
      <c r="J368" s="39"/>
    </row>
    <row r="369" spans="1:10" ht="15.75" customHeight="1" x14ac:dyDescent="0.25">
      <c r="A369" s="11"/>
      <c r="B369" s="11"/>
      <c r="D369" s="11"/>
      <c r="E369" s="38"/>
      <c r="F369" s="38"/>
      <c r="G369" s="39"/>
      <c r="H369" s="39"/>
      <c r="I369" s="39"/>
      <c r="J369" s="39"/>
    </row>
    <row r="370" spans="1:10" ht="15.75" customHeight="1" x14ac:dyDescent="0.25">
      <c r="A370" s="11"/>
      <c r="B370" s="11"/>
      <c r="D370" s="11"/>
      <c r="E370" s="38"/>
      <c r="F370" s="38"/>
      <c r="G370" s="39"/>
      <c r="H370" s="39"/>
      <c r="I370" s="39"/>
      <c r="J370" s="39"/>
    </row>
    <row r="371" spans="1:10" ht="15.75" customHeight="1" x14ac:dyDescent="0.25">
      <c r="A371" s="11"/>
      <c r="B371" s="11"/>
      <c r="D371" s="11"/>
      <c r="E371" s="38"/>
      <c r="F371" s="38"/>
      <c r="G371" s="39"/>
      <c r="H371" s="39"/>
      <c r="I371" s="39"/>
      <c r="J371" s="39"/>
    </row>
    <row r="372" spans="1:10" ht="15.75" customHeight="1" x14ac:dyDescent="0.25">
      <c r="A372" s="11"/>
      <c r="B372" s="11"/>
      <c r="D372" s="11"/>
      <c r="E372" s="38"/>
      <c r="F372" s="38"/>
      <c r="G372" s="39"/>
      <c r="H372" s="39"/>
      <c r="I372" s="39"/>
      <c r="J372" s="39"/>
    </row>
    <row r="373" spans="1:10" ht="15.75" customHeight="1" x14ac:dyDescent="0.25">
      <c r="A373" s="11"/>
      <c r="B373" s="11"/>
      <c r="D373" s="11"/>
      <c r="E373" s="38"/>
      <c r="F373" s="38"/>
      <c r="G373" s="39"/>
      <c r="H373" s="39"/>
      <c r="I373" s="39"/>
      <c r="J373" s="39"/>
    </row>
    <row r="374" spans="1:10" ht="15.75" customHeight="1" x14ac:dyDescent="0.25">
      <c r="A374" s="11"/>
      <c r="B374" s="11"/>
      <c r="D374" s="11"/>
      <c r="E374" s="38"/>
      <c r="F374" s="38"/>
      <c r="G374" s="39"/>
      <c r="H374" s="39"/>
      <c r="I374" s="39"/>
      <c r="J374" s="39"/>
    </row>
    <row r="375" spans="1:10" ht="15.75" customHeight="1" x14ac:dyDescent="0.25">
      <c r="A375" s="11"/>
      <c r="B375" s="11"/>
      <c r="D375" s="11"/>
      <c r="E375" s="38"/>
      <c r="F375" s="38"/>
      <c r="G375" s="39"/>
      <c r="H375" s="39"/>
      <c r="I375" s="39"/>
      <c r="J375" s="39"/>
    </row>
    <row r="376" spans="1:10" ht="15.75" customHeight="1" x14ac:dyDescent="0.25">
      <c r="A376" s="11"/>
      <c r="B376" s="11"/>
      <c r="D376" s="11"/>
      <c r="E376" s="38"/>
      <c r="F376" s="38"/>
      <c r="G376" s="39"/>
      <c r="H376" s="39"/>
      <c r="I376" s="39"/>
      <c r="J376" s="39"/>
    </row>
    <row r="377" spans="1:10" ht="15.75" customHeight="1" x14ac:dyDescent="0.25">
      <c r="A377" s="11"/>
      <c r="B377" s="11"/>
      <c r="D377" s="11"/>
      <c r="E377" s="38"/>
      <c r="F377" s="38"/>
      <c r="G377" s="39"/>
      <c r="H377" s="39"/>
      <c r="I377" s="39"/>
      <c r="J377" s="39"/>
    </row>
    <row r="378" spans="1:10" ht="15.75" customHeight="1" x14ac:dyDescent="0.25">
      <c r="A378" s="11"/>
      <c r="B378" s="11"/>
      <c r="D378" s="11"/>
      <c r="E378" s="38"/>
      <c r="F378" s="38"/>
      <c r="G378" s="39"/>
      <c r="H378" s="39"/>
      <c r="I378" s="39"/>
      <c r="J378" s="39"/>
    </row>
    <row r="379" spans="1:10" ht="15.75" customHeight="1" x14ac:dyDescent="0.25">
      <c r="A379" s="11"/>
      <c r="B379" s="11"/>
      <c r="D379" s="11"/>
      <c r="E379" s="38"/>
      <c r="F379" s="38"/>
      <c r="G379" s="39"/>
      <c r="H379" s="39"/>
      <c r="I379" s="39"/>
      <c r="J379" s="39"/>
    </row>
    <row r="380" spans="1:10" ht="15.75" customHeight="1" x14ac:dyDescent="0.25">
      <c r="A380" s="11"/>
      <c r="B380" s="11"/>
      <c r="D380" s="11"/>
      <c r="E380" s="38"/>
      <c r="F380" s="38"/>
      <c r="G380" s="39"/>
      <c r="H380" s="39"/>
      <c r="I380" s="39"/>
      <c r="J380" s="39"/>
    </row>
    <row r="381" spans="1:10" ht="15.75" customHeight="1" x14ac:dyDescent="0.25">
      <c r="A381" s="11"/>
      <c r="B381" s="11"/>
      <c r="D381" s="11"/>
      <c r="E381" s="38"/>
      <c r="F381" s="38"/>
      <c r="G381" s="39"/>
      <c r="H381" s="39"/>
      <c r="I381" s="39"/>
      <c r="J381" s="39"/>
    </row>
    <row r="382" spans="1:10" ht="15.75" customHeight="1" x14ac:dyDescent="0.25">
      <c r="A382" s="11"/>
      <c r="B382" s="11"/>
      <c r="D382" s="11"/>
      <c r="E382" s="38"/>
      <c r="F382" s="38"/>
      <c r="G382" s="39"/>
      <c r="H382" s="39"/>
      <c r="I382" s="39"/>
      <c r="J382" s="39"/>
    </row>
    <row r="383" spans="1:10" ht="15.75" customHeight="1" x14ac:dyDescent="0.25">
      <c r="A383" s="11"/>
      <c r="B383" s="11"/>
      <c r="D383" s="11"/>
      <c r="E383" s="38"/>
      <c r="F383" s="38"/>
      <c r="G383" s="39"/>
      <c r="H383" s="39"/>
      <c r="I383" s="39"/>
      <c r="J383" s="39"/>
    </row>
    <row r="384" spans="1:10" ht="15.75" customHeight="1" x14ac:dyDescent="0.25">
      <c r="A384" s="11"/>
      <c r="B384" s="11"/>
      <c r="D384" s="11"/>
      <c r="E384" s="38"/>
      <c r="F384" s="38"/>
      <c r="G384" s="39"/>
      <c r="H384" s="39"/>
      <c r="I384" s="39"/>
      <c r="J384" s="39"/>
    </row>
    <row r="385" spans="1:10" ht="15.75" customHeight="1" x14ac:dyDescent="0.25">
      <c r="A385" s="11"/>
      <c r="B385" s="11"/>
      <c r="D385" s="11"/>
      <c r="E385" s="38"/>
      <c r="F385" s="38"/>
      <c r="G385" s="39"/>
      <c r="H385" s="39"/>
      <c r="I385" s="39"/>
      <c r="J385" s="39"/>
    </row>
    <row r="386" spans="1:10" ht="15.75" customHeight="1" x14ac:dyDescent="0.25">
      <c r="A386" s="11"/>
      <c r="B386" s="11"/>
      <c r="D386" s="11"/>
      <c r="E386" s="38"/>
      <c r="F386" s="38"/>
      <c r="G386" s="39"/>
      <c r="H386" s="39"/>
      <c r="I386" s="39"/>
      <c r="J386" s="39"/>
    </row>
    <row r="387" spans="1:10" ht="15.75" customHeight="1" x14ac:dyDescent="0.25">
      <c r="A387" s="11"/>
      <c r="B387" s="11"/>
      <c r="D387" s="11"/>
      <c r="E387" s="38"/>
      <c r="F387" s="38"/>
      <c r="G387" s="39"/>
      <c r="H387" s="39"/>
      <c r="I387" s="39"/>
      <c r="J387" s="39"/>
    </row>
    <row r="388" spans="1:10" ht="15.75" customHeight="1" x14ac:dyDescent="0.25">
      <c r="A388" s="11"/>
      <c r="B388" s="11"/>
      <c r="D388" s="11"/>
      <c r="E388" s="38"/>
      <c r="F388" s="38"/>
      <c r="G388" s="39"/>
      <c r="H388" s="39"/>
      <c r="I388" s="39"/>
      <c r="J388" s="39"/>
    </row>
    <row r="389" spans="1:10" ht="15.75" customHeight="1" x14ac:dyDescent="0.25">
      <c r="A389" s="11"/>
      <c r="B389" s="11"/>
      <c r="D389" s="11"/>
      <c r="E389" s="38"/>
      <c r="F389" s="38"/>
      <c r="G389" s="39"/>
      <c r="H389" s="39"/>
      <c r="I389" s="39"/>
      <c r="J389" s="39"/>
    </row>
    <row r="390" spans="1:10" ht="15.75" customHeight="1" x14ac:dyDescent="0.25">
      <c r="A390" s="11"/>
      <c r="B390" s="11"/>
      <c r="D390" s="11"/>
      <c r="E390" s="38"/>
      <c r="F390" s="38"/>
      <c r="G390" s="39"/>
      <c r="H390" s="39"/>
      <c r="I390" s="39"/>
      <c r="J390" s="39"/>
    </row>
    <row r="391" spans="1:10" ht="15.75" customHeight="1" x14ac:dyDescent="0.25">
      <c r="A391" s="11"/>
      <c r="B391" s="11"/>
      <c r="D391" s="11"/>
      <c r="E391" s="38"/>
      <c r="F391" s="38"/>
      <c r="G391" s="39"/>
      <c r="H391" s="39"/>
      <c r="I391" s="39"/>
      <c r="J391" s="39"/>
    </row>
    <row r="392" spans="1:10" ht="15.75" customHeight="1" x14ac:dyDescent="0.25">
      <c r="A392" s="11"/>
      <c r="B392" s="11"/>
      <c r="D392" s="11"/>
      <c r="E392" s="38"/>
      <c r="F392" s="38"/>
      <c r="G392" s="39"/>
      <c r="H392" s="39"/>
      <c r="I392" s="39"/>
      <c r="J392" s="39"/>
    </row>
    <row r="393" spans="1:10" ht="15.75" customHeight="1" x14ac:dyDescent="0.25">
      <c r="A393" s="11"/>
      <c r="B393" s="11"/>
      <c r="D393" s="11"/>
      <c r="E393" s="38"/>
      <c r="F393" s="38"/>
      <c r="G393" s="39"/>
      <c r="H393" s="39"/>
      <c r="I393" s="39"/>
      <c r="J393" s="39"/>
    </row>
    <row r="394" spans="1:10" ht="15.75" customHeight="1" x14ac:dyDescent="0.25">
      <c r="A394" s="11"/>
      <c r="B394" s="11"/>
      <c r="D394" s="11"/>
      <c r="E394" s="38"/>
      <c r="F394" s="38"/>
      <c r="G394" s="39"/>
      <c r="H394" s="39"/>
      <c r="I394" s="39"/>
      <c r="J394" s="39"/>
    </row>
    <row r="395" spans="1:10" ht="15.75" customHeight="1" x14ac:dyDescent="0.25">
      <c r="A395" s="11"/>
      <c r="B395" s="11"/>
      <c r="D395" s="11"/>
      <c r="E395" s="38"/>
      <c r="F395" s="38"/>
      <c r="G395" s="39"/>
      <c r="H395" s="39"/>
      <c r="I395" s="39"/>
      <c r="J395" s="39"/>
    </row>
    <row r="396" spans="1:10" ht="15.75" customHeight="1" x14ac:dyDescent="0.25">
      <c r="A396" s="11"/>
      <c r="B396" s="11"/>
      <c r="D396" s="11"/>
      <c r="E396" s="38"/>
      <c r="F396" s="38"/>
      <c r="G396" s="39"/>
      <c r="H396" s="39"/>
      <c r="I396" s="39"/>
      <c r="J396" s="39"/>
    </row>
    <row r="397" spans="1:10" ht="15.75" customHeight="1" x14ac:dyDescent="0.25">
      <c r="A397" s="11"/>
      <c r="B397" s="11"/>
      <c r="D397" s="11"/>
      <c r="E397" s="38"/>
      <c r="F397" s="38"/>
      <c r="G397" s="39"/>
      <c r="H397" s="39"/>
      <c r="I397" s="39"/>
      <c r="J397" s="39"/>
    </row>
    <row r="398" spans="1:10" ht="15.75" customHeight="1" x14ac:dyDescent="0.25">
      <c r="A398" s="11"/>
      <c r="B398" s="11"/>
      <c r="D398" s="11"/>
      <c r="E398" s="38"/>
      <c r="F398" s="38"/>
      <c r="G398" s="39"/>
      <c r="H398" s="39"/>
      <c r="I398" s="39"/>
      <c r="J398" s="39"/>
    </row>
    <row r="399" spans="1:10" ht="15.75" customHeight="1" x14ac:dyDescent="0.25">
      <c r="A399" s="11"/>
      <c r="B399" s="11"/>
      <c r="D399" s="11"/>
      <c r="E399" s="38"/>
      <c r="F399" s="38"/>
      <c r="G399" s="39"/>
      <c r="H399" s="39"/>
      <c r="I399" s="39"/>
      <c r="J399" s="39"/>
    </row>
    <row r="400" spans="1:10" ht="15.75" customHeight="1" x14ac:dyDescent="0.25">
      <c r="A400" s="11"/>
      <c r="B400" s="11"/>
      <c r="D400" s="11"/>
      <c r="E400" s="38"/>
      <c r="F400" s="38"/>
      <c r="G400" s="39"/>
      <c r="H400" s="39"/>
      <c r="I400" s="39"/>
      <c r="J400" s="39"/>
    </row>
    <row r="401" spans="1:10" ht="15.75" customHeight="1" x14ac:dyDescent="0.25">
      <c r="A401" s="11"/>
      <c r="B401" s="11"/>
      <c r="D401" s="11"/>
      <c r="E401" s="38"/>
      <c r="F401" s="38"/>
      <c r="G401" s="39"/>
      <c r="H401" s="39"/>
      <c r="I401" s="39"/>
      <c r="J401" s="39"/>
    </row>
    <row r="402" spans="1:10" ht="15.75" customHeight="1" x14ac:dyDescent="0.25">
      <c r="A402" s="11"/>
      <c r="B402" s="11"/>
      <c r="D402" s="11"/>
      <c r="E402" s="38"/>
      <c r="F402" s="38"/>
      <c r="G402" s="39"/>
      <c r="H402" s="39"/>
      <c r="I402" s="39"/>
      <c r="J402" s="39"/>
    </row>
    <row r="403" spans="1:10" ht="15.75" customHeight="1" x14ac:dyDescent="0.25">
      <c r="A403" s="11"/>
      <c r="B403" s="11"/>
      <c r="D403" s="11"/>
      <c r="E403" s="38"/>
      <c r="F403" s="38"/>
      <c r="G403" s="39"/>
      <c r="H403" s="39"/>
      <c r="I403" s="39"/>
      <c r="J403" s="39"/>
    </row>
    <row r="404" spans="1:10" ht="15.75" customHeight="1" x14ac:dyDescent="0.25">
      <c r="A404" s="11"/>
      <c r="B404" s="11"/>
      <c r="D404" s="11"/>
      <c r="E404" s="38"/>
      <c r="F404" s="38"/>
      <c r="G404" s="39"/>
      <c r="H404" s="39"/>
      <c r="I404" s="39"/>
      <c r="J404" s="39"/>
    </row>
    <row r="405" spans="1:10" ht="15.75" customHeight="1" x14ac:dyDescent="0.25">
      <c r="A405" s="11"/>
      <c r="B405" s="11"/>
      <c r="D405" s="11"/>
      <c r="E405" s="38"/>
      <c r="F405" s="38"/>
      <c r="G405" s="39"/>
      <c r="H405" s="39"/>
      <c r="I405" s="39"/>
      <c r="J405" s="39"/>
    </row>
    <row r="406" spans="1:10" ht="15.75" customHeight="1" x14ac:dyDescent="0.25">
      <c r="A406" s="11"/>
      <c r="B406" s="11"/>
      <c r="D406" s="11"/>
      <c r="E406" s="38"/>
      <c r="F406" s="38"/>
      <c r="G406" s="39"/>
      <c r="H406" s="39"/>
      <c r="I406" s="39"/>
      <c r="J406" s="39"/>
    </row>
    <row r="407" spans="1:10" ht="15.75" customHeight="1" x14ac:dyDescent="0.25">
      <c r="A407" s="11"/>
      <c r="B407" s="11"/>
      <c r="D407" s="11"/>
      <c r="E407" s="38"/>
      <c r="F407" s="38"/>
      <c r="G407" s="39"/>
      <c r="H407" s="39"/>
      <c r="I407" s="39"/>
      <c r="J407" s="39"/>
    </row>
    <row r="408" spans="1:10" ht="15.75" customHeight="1" x14ac:dyDescent="0.25">
      <c r="A408" s="11"/>
      <c r="B408" s="11"/>
      <c r="D408" s="11"/>
      <c r="E408" s="38"/>
      <c r="F408" s="38"/>
      <c r="G408" s="39"/>
      <c r="H408" s="39"/>
      <c r="I408" s="39"/>
      <c r="J408" s="39"/>
    </row>
    <row r="409" spans="1:10" ht="15.75" customHeight="1" x14ac:dyDescent="0.25">
      <c r="A409" s="11"/>
      <c r="B409" s="11"/>
      <c r="D409" s="11"/>
      <c r="E409" s="38"/>
      <c r="F409" s="38"/>
      <c r="G409" s="39"/>
      <c r="H409" s="39"/>
      <c r="I409" s="39"/>
      <c r="J409" s="39"/>
    </row>
    <row r="410" spans="1:10" ht="15.75" customHeight="1" x14ac:dyDescent="0.25">
      <c r="A410" s="11"/>
      <c r="B410" s="11"/>
      <c r="D410" s="11"/>
      <c r="E410" s="38"/>
      <c r="F410" s="38"/>
      <c r="G410" s="39"/>
      <c r="H410" s="39"/>
      <c r="I410" s="39"/>
      <c r="J410" s="39"/>
    </row>
    <row r="411" spans="1:10" ht="15.75" customHeight="1" x14ac:dyDescent="0.25">
      <c r="A411" s="11"/>
      <c r="B411" s="11"/>
      <c r="D411" s="11"/>
      <c r="E411" s="38"/>
      <c r="F411" s="38"/>
      <c r="G411" s="39"/>
      <c r="H411" s="39"/>
      <c r="I411" s="39"/>
      <c r="J411" s="39"/>
    </row>
    <row r="412" spans="1:10" ht="15.75" customHeight="1" x14ac:dyDescent="0.25">
      <c r="A412" s="11"/>
      <c r="B412" s="11"/>
      <c r="D412" s="11"/>
      <c r="E412" s="38"/>
      <c r="F412" s="38"/>
      <c r="G412" s="39"/>
      <c r="H412" s="39"/>
      <c r="I412" s="39"/>
      <c r="J412" s="39"/>
    </row>
    <row r="413" spans="1:10" ht="15.75" customHeight="1" x14ac:dyDescent="0.25">
      <c r="A413" s="11"/>
      <c r="B413" s="11"/>
      <c r="D413" s="11"/>
      <c r="E413" s="38"/>
      <c r="F413" s="38"/>
      <c r="G413" s="39"/>
      <c r="H413" s="39"/>
      <c r="I413" s="39"/>
      <c r="J413" s="39"/>
    </row>
    <row r="414" spans="1:10" ht="15.75" customHeight="1" x14ac:dyDescent="0.25">
      <c r="A414" s="11"/>
      <c r="B414" s="11"/>
      <c r="D414" s="11"/>
      <c r="E414" s="38"/>
      <c r="F414" s="38"/>
      <c r="G414" s="39"/>
      <c r="H414" s="39"/>
      <c r="I414" s="39"/>
      <c r="J414" s="39"/>
    </row>
    <row r="415" spans="1:10" ht="15.75" customHeight="1" x14ac:dyDescent="0.25">
      <c r="A415" s="11"/>
      <c r="B415" s="11"/>
      <c r="D415" s="11"/>
      <c r="E415" s="38"/>
      <c r="F415" s="38"/>
      <c r="G415" s="39"/>
      <c r="H415" s="39"/>
      <c r="I415" s="39"/>
      <c r="J415" s="39"/>
    </row>
    <row r="416" spans="1:10" ht="15.75" customHeight="1" x14ac:dyDescent="0.25">
      <c r="A416" s="11"/>
      <c r="B416" s="11"/>
      <c r="D416" s="11"/>
      <c r="E416" s="38"/>
      <c r="F416" s="38"/>
      <c r="G416" s="39"/>
      <c r="H416" s="39"/>
      <c r="I416" s="39"/>
      <c r="J416" s="39"/>
    </row>
    <row r="417" spans="1:10" ht="15.75" customHeight="1" x14ac:dyDescent="0.25">
      <c r="A417" s="11"/>
      <c r="B417" s="11"/>
      <c r="D417" s="11"/>
      <c r="E417" s="38"/>
      <c r="F417" s="38"/>
      <c r="G417" s="39"/>
      <c r="H417" s="39"/>
      <c r="I417" s="39"/>
      <c r="J417" s="39"/>
    </row>
    <row r="418" spans="1:10" ht="15.75" customHeight="1" x14ac:dyDescent="0.25">
      <c r="A418" s="11"/>
      <c r="B418" s="11"/>
      <c r="D418" s="11"/>
      <c r="E418" s="38"/>
      <c r="F418" s="38"/>
      <c r="G418" s="39"/>
      <c r="H418" s="39"/>
      <c r="I418" s="39"/>
      <c r="J418" s="39"/>
    </row>
    <row r="419" spans="1:10" ht="15.75" customHeight="1" x14ac:dyDescent="0.25">
      <c r="A419" s="11"/>
      <c r="B419" s="11"/>
      <c r="D419" s="11"/>
      <c r="E419" s="38"/>
      <c r="F419" s="38"/>
      <c r="G419" s="39"/>
      <c r="H419" s="39"/>
      <c r="I419" s="39"/>
      <c r="J419" s="39"/>
    </row>
    <row r="420" spans="1:10" ht="15.75" customHeight="1" x14ac:dyDescent="0.25">
      <c r="A420" s="11"/>
      <c r="B420" s="11"/>
      <c r="D420" s="11"/>
      <c r="E420" s="38"/>
      <c r="F420" s="38"/>
      <c r="G420" s="39"/>
      <c r="H420" s="39"/>
      <c r="I420" s="39"/>
      <c r="J420" s="39"/>
    </row>
    <row r="421" spans="1:10" ht="15.75" customHeight="1" x14ac:dyDescent="0.25">
      <c r="A421" s="11"/>
      <c r="B421" s="11"/>
      <c r="D421" s="11"/>
      <c r="E421" s="38"/>
      <c r="F421" s="38"/>
      <c r="G421" s="39"/>
      <c r="H421" s="39"/>
      <c r="I421" s="39"/>
      <c r="J421" s="39"/>
    </row>
    <row r="422" spans="1:10" ht="15.75" customHeight="1" x14ac:dyDescent="0.25">
      <c r="A422" s="11"/>
      <c r="B422" s="11"/>
      <c r="D422" s="11"/>
      <c r="E422" s="38"/>
      <c r="F422" s="38"/>
      <c r="G422" s="39"/>
      <c r="H422" s="39"/>
      <c r="I422" s="39"/>
      <c r="J422" s="39"/>
    </row>
    <row r="423" spans="1:10" ht="15.75" customHeight="1" x14ac:dyDescent="0.25">
      <c r="A423" s="11"/>
      <c r="B423" s="11"/>
      <c r="D423" s="11"/>
      <c r="E423" s="38"/>
      <c r="F423" s="38"/>
      <c r="G423" s="39"/>
      <c r="H423" s="39"/>
      <c r="I423" s="39"/>
      <c r="J423" s="39"/>
    </row>
    <row r="424" spans="1:10" ht="15.75" customHeight="1" x14ac:dyDescent="0.25">
      <c r="A424" s="11"/>
      <c r="B424" s="11"/>
      <c r="D424" s="11"/>
      <c r="E424" s="38"/>
      <c r="F424" s="38"/>
      <c r="G424" s="39"/>
      <c r="H424" s="39"/>
      <c r="I424" s="39"/>
      <c r="J424" s="39"/>
    </row>
    <row r="425" spans="1:10" ht="15.75" customHeight="1" x14ac:dyDescent="0.25">
      <c r="A425" s="11"/>
      <c r="B425" s="11"/>
      <c r="D425" s="11"/>
      <c r="E425" s="38"/>
      <c r="F425" s="38"/>
      <c r="G425" s="39"/>
      <c r="H425" s="39"/>
      <c r="I425" s="39"/>
      <c r="J425" s="39"/>
    </row>
    <row r="426" spans="1:10" ht="15.75" customHeight="1" x14ac:dyDescent="0.25">
      <c r="A426" s="11"/>
      <c r="B426" s="11"/>
      <c r="D426" s="11"/>
      <c r="E426" s="38"/>
      <c r="F426" s="38"/>
      <c r="G426" s="39"/>
      <c r="H426" s="39"/>
      <c r="I426" s="39"/>
      <c r="J426" s="39"/>
    </row>
    <row r="427" spans="1:10" ht="15.75" customHeight="1" x14ac:dyDescent="0.25">
      <c r="A427" s="11"/>
      <c r="B427" s="11"/>
      <c r="D427" s="11"/>
      <c r="E427" s="38"/>
      <c r="F427" s="38"/>
      <c r="G427" s="39"/>
      <c r="H427" s="39"/>
      <c r="I427" s="39"/>
      <c r="J427" s="39"/>
    </row>
    <row r="428" spans="1:10" ht="15.75" customHeight="1" x14ac:dyDescent="0.25">
      <c r="A428" s="11"/>
      <c r="B428" s="11"/>
      <c r="D428" s="11"/>
      <c r="E428" s="38"/>
      <c r="F428" s="38"/>
      <c r="G428" s="39"/>
      <c r="H428" s="39"/>
      <c r="I428" s="39"/>
      <c r="J428" s="39"/>
    </row>
    <row r="429" spans="1:10" ht="15.75" customHeight="1" x14ac:dyDescent="0.25">
      <c r="A429" s="11"/>
      <c r="B429" s="11"/>
      <c r="D429" s="11"/>
      <c r="E429" s="38"/>
      <c r="F429" s="38"/>
      <c r="G429" s="39"/>
      <c r="H429" s="39"/>
      <c r="I429" s="39"/>
      <c r="J429" s="39"/>
    </row>
    <row r="430" spans="1:10" ht="15.75" customHeight="1" x14ac:dyDescent="0.25">
      <c r="A430" s="11"/>
      <c r="B430" s="11"/>
      <c r="D430" s="11"/>
      <c r="E430" s="38"/>
      <c r="F430" s="38"/>
      <c r="G430" s="39"/>
      <c r="H430" s="39"/>
      <c r="I430" s="39"/>
      <c r="J430" s="39"/>
    </row>
    <row r="431" spans="1:10" ht="15.75" customHeight="1" x14ac:dyDescent="0.25">
      <c r="A431" s="11"/>
      <c r="B431" s="11"/>
      <c r="D431" s="11"/>
      <c r="E431" s="38"/>
      <c r="F431" s="38"/>
      <c r="G431" s="39"/>
      <c r="H431" s="39"/>
      <c r="I431" s="39"/>
      <c r="J431" s="39"/>
    </row>
    <row r="432" spans="1:10" ht="15.75" customHeight="1" x14ac:dyDescent="0.25">
      <c r="A432" s="11"/>
      <c r="B432" s="11"/>
      <c r="D432" s="11"/>
      <c r="E432" s="38"/>
      <c r="F432" s="38"/>
      <c r="G432" s="39"/>
      <c r="H432" s="39"/>
      <c r="I432" s="39"/>
      <c r="J432" s="39"/>
    </row>
    <row r="433" spans="1:10" ht="15.75" customHeight="1" x14ac:dyDescent="0.25">
      <c r="A433" s="11"/>
      <c r="B433" s="11"/>
      <c r="D433" s="11"/>
      <c r="E433" s="38"/>
      <c r="F433" s="38"/>
      <c r="G433" s="39"/>
      <c r="H433" s="39"/>
      <c r="I433" s="39"/>
      <c r="J433" s="39"/>
    </row>
    <row r="434" spans="1:10" ht="15.75" customHeight="1" x14ac:dyDescent="0.25">
      <c r="A434" s="11"/>
      <c r="B434" s="11"/>
      <c r="D434" s="11"/>
      <c r="E434" s="38"/>
      <c r="F434" s="38"/>
      <c r="G434" s="39"/>
      <c r="H434" s="39"/>
      <c r="I434" s="39"/>
      <c r="J434" s="39"/>
    </row>
    <row r="435" spans="1:10" ht="15.75" customHeight="1" x14ac:dyDescent="0.25">
      <c r="A435" s="11"/>
      <c r="B435" s="11"/>
      <c r="D435" s="11"/>
      <c r="E435" s="38"/>
      <c r="F435" s="38"/>
      <c r="G435" s="39"/>
      <c r="H435" s="39"/>
      <c r="I435" s="39"/>
      <c r="J435" s="39"/>
    </row>
    <row r="436" spans="1:10" ht="15.75" customHeight="1" x14ac:dyDescent="0.25">
      <c r="A436" s="11"/>
      <c r="B436" s="11"/>
      <c r="D436" s="11"/>
      <c r="E436" s="38"/>
      <c r="F436" s="38"/>
      <c r="G436" s="39"/>
      <c r="H436" s="39"/>
      <c r="I436" s="39"/>
      <c r="J436" s="39"/>
    </row>
    <row r="437" spans="1:10" ht="15.75" customHeight="1" x14ac:dyDescent="0.25">
      <c r="A437" s="11"/>
      <c r="B437" s="11"/>
      <c r="D437" s="11"/>
      <c r="E437" s="38"/>
      <c r="F437" s="38"/>
      <c r="G437" s="39"/>
      <c r="H437" s="39"/>
      <c r="I437" s="39"/>
      <c r="J437" s="39"/>
    </row>
    <row r="438" spans="1:10" ht="15.75" customHeight="1" x14ac:dyDescent="0.25">
      <c r="A438" s="11"/>
      <c r="B438" s="11"/>
      <c r="D438" s="11"/>
      <c r="E438" s="38"/>
      <c r="F438" s="38"/>
      <c r="G438" s="39"/>
      <c r="H438" s="39"/>
      <c r="I438" s="39"/>
      <c r="J438" s="39"/>
    </row>
    <row r="439" spans="1:10" ht="15.75" customHeight="1" x14ac:dyDescent="0.25">
      <c r="A439" s="11"/>
      <c r="B439" s="11"/>
      <c r="D439" s="11"/>
      <c r="E439" s="38"/>
      <c r="F439" s="38"/>
      <c r="G439" s="39"/>
      <c r="H439" s="39"/>
      <c r="I439" s="39"/>
      <c r="J439" s="39"/>
    </row>
    <row r="440" spans="1:10" ht="15.75" customHeight="1" x14ac:dyDescent="0.25">
      <c r="A440" s="11"/>
      <c r="B440" s="11"/>
      <c r="D440" s="11"/>
      <c r="E440" s="38"/>
      <c r="F440" s="38"/>
      <c r="G440" s="39"/>
      <c r="H440" s="39"/>
      <c r="I440" s="39"/>
      <c r="J440" s="39"/>
    </row>
    <row r="441" spans="1:10" ht="15.75" customHeight="1" x14ac:dyDescent="0.25">
      <c r="A441" s="11"/>
      <c r="B441" s="11"/>
      <c r="D441" s="11"/>
      <c r="E441" s="38"/>
      <c r="F441" s="38"/>
      <c r="G441" s="39"/>
      <c r="H441" s="39"/>
      <c r="I441" s="39"/>
      <c r="J441" s="39"/>
    </row>
    <row r="442" spans="1:10" ht="15.75" customHeight="1" x14ac:dyDescent="0.25">
      <c r="A442" s="11"/>
      <c r="B442" s="11"/>
      <c r="D442" s="11"/>
      <c r="E442" s="38"/>
      <c r="F442" s="38"/>
      <c r="G442" s="39"/>
      <c r="H442" s="39"/>
      <c r="I442" s="39"/>
      <c r="J442" s="39"/>
    </row>
    <row r="443" spans="1:10" ht="15.75" customHeight="1" x14ac:dyDescent="0.25">
      <c r="A443" s="11"/>
      <c r="B443" s="11"/>
      <c r="D443" s="11"/>
      <c r="E443" s="38"/>
      <c r="F443" s="38"/>
      <c r="G443" s="39"/>
      <c r="H443" s="39"/>
      <c r="I443" s="39"/>
      <c r="J443" s="39"/>
    </row>
    <row r="444" spans="1:10" ht="15.75" customHeight="1" x14ac:dyDescent="0.25">
      <c r="A444" s="11"/>
      <c r="B444" s="11"/>
      <c r="D444" s="11"/>
      <c r="E444" s="38"/>
      <c r="F444" s="38"/>
      <c r="G444" s="39"/>
      <c r="H444" s="39"/>
      <c r="I444" s="39"/>
      <c r="J444" s="39"/>
    </row>
    <row r="445" spans="1:10" ht="15.75" customHeight="1" x14ac:dyDescent="0.25">
      <c r="A445" s="11"/>
      <c r="B445" s="11"/>
      <c r="D445" s="11"/>
      <c r="E445" s="38"/>
      <c r="F445" s="38"/>
      <c r="G445" s="39"/>
      <c r="H445" s="39"/>
      <c r="I445" s="39"/>
      <c r="J445" s="39"/>
    </row>
    <row r="446" spans="1:10" ht="15.75" customHeight="1" x14ac:dyDescent="0.25">
      <c r="A446" s="11"/>
      <c r="B446" s="11"/>
      <c r="D446" s="11"/>
      <c r="E446" s="38"/>
      <c r="F446" s="38"/>
      <c r="G446" s="39"/>
      <c r="H446" s="39"/>
      <c r="I446" s="39"/>
      <c r="J446" s="39"/>
    </row>
    <row r="447" spans="1:10" ht="15.75" customHeight="1" x14ac:dyDescent="0.25">
      <c r="A447" s="11"/>
      <c r="B447" s="11"/>
      <c r="D447" s="11"/>
      <c r="E447" s="38"/>
      <c r="F447" s="38"/>
      <c r="G447" s="39"/>
      <c r="H447" s="39"/>
      <c r="I447" s="39"/>
      <c r="J447" s="39"/>
    </row>
    <row r="448" spans="1:10" ht="15.75" customHeight="1" x14ac:dyDescent="0.25">
      <c r="A448" s="11"/>
      <c r="B448" s="11"/>
      <c r="D448" s="11"/>
      <c r="E448" s="38"/>
      <c r="F448" s="38"/>
      <c r="G448" s="39"/>
      <c r="H448" s="39"/>
      <c r="I448" s="39"/>
      <c r="J448" s="39"/>
    </row>
    <row r="449" spans="1:10" ht="15.75" customHeight="1" x14ac:dyDescent="0.25">
      <c r="A449" s="11"/>
      <c r="B449" s="11"/>
      <c r="D449" s="11"/>
      <c r="E449" s="38"/>
      <c r="F449" s="38"/>
      <c r="G449" s="39"/>
      <c r="H449" s="39"/>
      <c r="I449" s="39"/>
      <c r="J449" s="39"/>
    </row>
    <row r="450" spans="1:10" ht="15.75" customHeight="1" x14ac:dyDescent="0.25">
      <c r="A450" s="11"/>
      <c r="B450" s="11"/>
      <c r="D450" s="11"/>
      <c r="E450" s="38"/>
      <c r="F450" s="38"/>
      <c r="G450" s="39"/>
      <c r="H450" s="39"/>
      <c r="I450" s="39"/>
      <c r="J450" s="39"/>
    </row>
    <row r="451" spans="1:10" ht="15.75" customHeight="1" x14ac:dyDescent="0.25">
      <c r="A451" s="11"/>
      <c r="B451" s="11"/>
      <c r="D451" s="11"/>
      <c r="E451" s="38"/>
      <c r="F451" s="38"/>
      <c r="G451" s="39"/>
      <c r="H451" s="39"/>
      <c r="I451" s="39"/>
      <c r="J451" s="39"/>
    </row>
    <row r="452" spans="1:10" ht="15.75" customHeight="1" x14ac:dyDescent="0.25">
      <c r="A452" s="11"/>
      <c r="B452" s="11"/>
      <c r="D452" s="11"/>
      <c r="E452" s="38"/>
      <c r="F452" s="38"/>
      <c r="G452" s="39"/>
      <c r="H452" s="39"/>
      <c r="I452" s="39"/>
      <c r="J452" s="39"/>
    </row>
    <row r="453" spans="1:10" ht="15.75" customHeight="1" x14ac:dyDescent="0.25">
      <c r="A453" s="11"/>
      <c r="B453" s="11"/>
      <c r="D453" s="11"/>
      <c r="E453" s="38"/>
      <c r="F453" s="38"/>
      <c r="G453" s="39"/>
      <c r="H453" s="39"/>
      <c r="I453" s="39"/>
      <c r="J453" s="39"/>
    </row>
    <row r="454" spans="1:10" ht="15.75" customHeight="1" x14ac:dyDescent="0.25">
      <c r="A454" s="11"/>
      <c r="B454" s="11"/>
      <c r="D454" s="11"/>
      <c r="E454" s="38"/>
      <c r="F454" s="38"/>
      <c r="G454" s="39"/>
      <c r="H454" s="39"/>
      <c r="I454" s="39"/>
      <c r="J454" s="39"/>
    </row>
    <row r="455" spans="1:10" ht="15.75" customHeight="1" x14ac:dyDescent="0.25">
      <c r="A455" s="11"/>
      <c r="B455" s="11"/>
      <c r="D455" s="11"/>
      <c r="E455" s="38"/>
      <c r="F455" s="38"/>
      <c r="G455" s="39"/>
      <c r="H455" s="39"/>
      <c r="I455" s="39"/>
      <c r="J455" s="39"/>
    </row>
    <row r="456" spans="1:10" ht="15.75" customHeight="1" x14ac:dyDescent="0.25">
      <c r="A456" s="11"/>
      <c r="B456" s="11"/>
      <c r="D456" s="11"/>
      <c r="E456" s="38"/>
      <c r="F456" s="38"/>
      <c r="G456" s="39"/>
      <c r="H456" s="39"/>
      <c r="I456" s="39"/>
      <c r="J456" s="39"/>
    </row>
    <row r="457" spans="1:10" ht="15.75" customHeight="1" x14ac:dyDescent="0.25">
      <c r="A457" s="11"/>
      <c r="B457" s="11"/>
      <c r="D457" s="11"/>
      <c r="E457" s="38"/>
      <c r="F457" s="38"/>
      <c r="G457" s="39"/>
      <c r="H457" s="39"/>
      <c r="I457" s="39"/>
      <c r="J457" s="39"/>
    </row>
    <row r="458" spans="1:10" ht="15.75" customHeight="1" x14ac:dyDescent="0.25">
      <c r="A458" s="11"/>
      <c r="B458" s="11"/>
      <c r="D458" s="11"/>
      <c r="E458" s="38"/>
      <c r="F458" s="38"/>
      <c r="G458" s="39"/>
      <c r="H458" s="39"/>
      <c r="I458" s="39"/>
      <c r="J458" s="39"/>
    </row>
    <row r="459" spans="1:10" ht="15.75" customHeight="1" x14ac:dyDescent="0.25">
      <c r="A459" s="11"/>
      <c r="B459" s="11"/>
      <c r="D459" s="11"/>
      <c r="E459" s="38"/>
      <c r="F459" s="38"/>
      <c r="G459" s="39"/>
      <c r="H459" s="39"/>
      <c r="I459" s="39"/>
      <c r="J459" s="39"/>
    </row>
    <row r="460" spans="1:10" ht="15.75" customHeight="1" x14ac:dyDescent="0.25">
      <c r="A460" s="11"/>
      <c r="B460" s="11"/>
      <c r="D460" s="11"/>
      <c r="E460" s="38"/>
      <c r="F460" s="38"/>
      <c r="G460" s="39"/>
      <c r="H460" s="39"/>
      <c r="I460" s="39"/>
      <c r="J460" s="39"/>
    </row>
    <row r="461" spans="1:10" ht="15.75" customHeight="1" x14ac:dyDescent="0.25">
      <c r="A461" s="11"/>
      <c r="B461" s="11"/>
      <c r="D461" s="11"/>
      <c r="E461" s="38"/>
      <c r="F461" s="38"/>
      <c r="G461" s="39"/>
      <c r="H461" s="39"/>
      <c r="I461" s="39"/>
      <c r="J461" s="39"/>
    </row>
    <row r="462" spans="1:10" ht="15.75" customHeight="1" x14ac:dyDescent="0.25">
      <c r="A462" s="11"/>
      <c r="B462" s="11"/>
      <c r="D462" s="11"/>
      <c r="E462" s="38"/>
      <c r="F462" s="38"/>
      <c r="G462" s="39"/>
      <c r="H462" s="39"/>
      <c r="I462" s="39"/>
      <c r="J462" s="39"/>
    </row>
    <row r="463" spans="1:10" ht="15.75" customHeight="1" x14ac:dyDescent="0.25">
      <c r="A463" s="11"/>
      <c r="B463" s="11"/>
      <c r="D463" s="11"/>
      <c r="E463" s="38"/>
      <c r="F463" s="38"/>
      <c r="G463" s="39"/>
      <c r="H463" s="39"/>
      <c r="I463" s="39"/>
      <c r="J463" s="39"/>
    </row>
    <row r="464" spans="1:10" ht="15.75" customHeight="1" x14ac:dyDescent="0.25">
      <c r="A464" s="11"/>
      <c r="B464" s="11"/>
      <c r="D464" s="11"/>
      <c r="E464" s="38"/>
      <c r="F464" s="38"/>
      <c r="G464" s="39"/>
      <c r="H464" s="39"/>
      <c r="I464" s="39"/>
      <c r="J464" s="39"/>
    </row>
    <row r="465" spans="1:10" ht="15.75" customHeight="1" x14ac:dyDescent="0.25">
      <c r="A465" s="11"/>
      <c r="B465" s="11"/>
      <c r="D465" s="11"/>
      <c r="E465" s="38"/>
      <c r="F465" s="38"/>
      <c r="G465" s="39"/>
      <c r="H465" s="39"/>
      <c r="I465" s="39"/>
      <c r="J465" s="39"/>
    </row>
    <row r="466" spans="1:10" ht="15.75" customHeight="1" x14ac:dyDescent="0.25">
      <c r="A466" s="11"/>
      <c r="B466" s="11"/>
      <c r="D466" s="11"/>
      <c r="E466" s="38"/>
      <c r="F466" s="38"/>
      <c r="G466" s="39"/>
      <c r="H466" s="39"/>
      <c r="I466" s="39"/>
      <c r="J466" s="39"/>
    </row>
    <row r="467" spans="1:10" ht="15.75" customHeight="1" x14ac:dyDescent="0.25">
      <c r="A467" s="11"/>
      <c r="B467" s="11"/>
      <c r="D467" s="11"/>
      <c r="E467" s="38"/>
      <c r="F467" s="38"/>
      <c r="G467" s="39"/>
      <c r="H467" s="39"/>
      <c r="I467" s="39"/>
      <c r="J467" s="39"/>
    </row>
    <row r="468" spans="1:10" ht="15.75" customHeight="1" x14ac:dyDescent="0.25">
      <c r="A468" s="11"/>
      <c r="B468" s="11"/>
      <c r="D468" s="11"/>
      <c r="E468" s="38"/>
      <c r="F468" s="38"/>
      <c r="G468" s="39"/>
      <c r="H468" s="39"/>
      <c r="I468" s="39"/>
      <c r="J468" s="39"/>
    </row>
    <row r="469" spans="1:10" ht="15.75" customHeight="1" x14ac:dyDescent="0.25">
      <c r="A469" s="11"/>
      <c r="B469" s="11"/>
      <c r="D469" s="11"/>
      <c r="E469" s="38"/>
      <c r="F469" s="38"/>
      <c r="G469" s="39"/>
      <c r="H469" s="39"/>
      <c r="I469" s="39"/>
      <c r="J469" s="39"/>
    </row>
    <row r="470" spans="1:10" ht="15.75" customHeight="1" x14ac:dyDescent="0.25">
      <c r="A470" s="11"/>
      <c r="B470" s="11"/>
      <c r="D470" s="11"/>
      <c r="E470" s="38"/>
      <c r="F470" s="38"/>
      <c r="G470" s="39"/>
      <c r="H470" s="39"/>
      <c r="I470" s="39"/>
      <c r="J470" s="39"/>
    </row>
    <row r="471" spans="1:10" ht="15.75" customHeight="1" x14ac:dyDescent="0.25">
      <c r="A471" s="11"/>
      <c r="B471" s="11"/>
      <c r="D471" s="11"/>
      <c r="E471" s="38"/>
      <c r="F471" s="38"/>
      <c r="G471" s="39"/>
      <c r="H471" s="39"/>
      <c r="I471" s="39"/>
      <c r="J471" s="39"/>
    </row>
    <row r="472" spans="1:10" ht="15.75" customHeight="1" x14ac:dyDescent="0.25">
      <c r="A472" s="11"/>
      <c r="B472" s="11"/>
      <c r="D472" s="11"/>
      <c r="E472" s="38"/>
      <c r="F472" s="38"/>
      <c r="G472" s="39"/>
      <c r="H472" s="39"/>
      <c r="I472" s="39"/>
      <c r="J472" s="39"/>
    </row>
    <row r="473" spans="1:10" ht="15.75" customHeight="1" x14ac:dyDescent="0.25">
      <c r="A473" s="11"/>
      <c r="B473" s="11"/>
      <c r="D473" s="11"/>
      <c r="E473" s="38"/>
      <c r="F473" s="38"/>
      <c r="G473" s="39"/>
      <c r="H473" s="39"/>
      <c r="I473" s="39"/>
      <c r="J473" s="39"/>
    </row>
    <row r="474" spans="1:10" ht="15.75" customHeight="1" x14ac:dyDescent="0.25">
      <c r="A474" s="11"/>
      <c r="B474" s="11"/>
      <c r="D474" s="11"/>
      <c r="E474" s="38"/>
      <c r="F474" s="38"/>
      <c r="G474" s="39"/>
      <c r="H474" s="39"/>
      <c r="I474" s="39"/>
      <c r="J474" s="39"/>
    </row>
    <row r="475" spans="1:10" ht="15.75" customHeight="1" x14ac:dyDescent="0.25">
      <c r="A475" s="11"/>
      <c r="B475" s="11"/>
      <c r="D475" s="11"/>
      <c r="E475" s="38"/>
      <c r="F475" s="38"/>
      <c r="G475" s="39"/>
      <c r="H475" s="39"/>
      <c r="I475" s="39"/>
      <c r="J475" s="39"/>
    </row>
    <row r="476" spans="1:10" ht="15.75" customHeight="1" x14ac:dyDescent="0.25">
      <c r="A476" s="11"/>
      <c r="B476" s="11"/>
      <c r="D476" s="11"/>
      <c r="E476" s="38"/>
      <c r="F476" s="38"/>
      <c r="G476" s="39"/>
      <c r="H476" s="39"/>
      <c r="I476" s="39"/>
      <c r="J476" s="39"/>
    </row>
    <row r="477" spans="1:10" ht="15.75" customHeight="1" x14ac:dyDescent="0.25">
      <c r="A477" s="11"/>
      <c r="B477" s="11"/>
      <c r="D477" s="11"/>
      <c r="E477" s="38"/>
      <c r="F477" s="38"/>
      <c r="G477" s="39"/>
      <c r="H477" s="39"/>
      <c r="I477" s="39"/>
      <c r="J477" s="39"/>
    </row>
    <row r="478" spans="1:10" ht="15.75" customHeight="1" x14ac:dyDescent="0.25">
      <c r="A478" s="11"/>
      <c r="B478" s="11"/>
      <c r="D478" s="11"/>
      <c r="E478" s="38"/>
      <c r="F478" s="38"/>
      <c r="G478" s="39"/>
      <c r="H478" s="39"/>
      <c r="I478" s="39"/>
      <c r="J478" s="39"/>
    </row>
    <row r="479" spans="1:10" ht="15.75" customHeight="1" x14ac:dyDescent="0.25">
      <c r="A479" s="11"/>
      <c r="B479" s="11"/>
      <c r="D479" s="11"/>
      <c r="E479" s="38"/>
      <c r="F479" s="38"/>
      <c r="G479" s="39"/>
      <c r="H479" s="39"/>
      <c r="I479" s="39"/>
      <c r="J479" s="39"/>
    </row>
    <row r="480" spans="1:10" ht="15.75" customHeight="1" x14ac:dyDescent="0.25">
      <c r="A480" s="11"/>
      <c r="B480" s="11"/>
      <c r="D480" s="11"/>
      <c r="E480" s="38"/>
      <c r="F480" s="38"/>
      <c r="G480" s="39"/>
      <c r="H480" s="39"/>
      <c r="I480" s="39"/>
      <c r="J480" s="39"/>
    </row>
    <row r="481" spans="1:10" ht="15.75" customHeight="1" x14ac:dyDescent="0.25">
      <c r="A481" s="11"/>
      <c r="B481" s="11"/>
      <c r="D481" s="11"/>
      <c r="E481" s="38"/>
      <c r="F481" s="38"/>
      <c r="G481" s="39"/>
      <c r="H481" s="39"/>
      <c r="I481" s="39"/>
      <c r="J481" s="39"/>
    </row>
    <row r="482" spans="1:10" ht="15.75" customHeight="1" x14ac:dyDescent="0.25">
      <c r="A482" s="11"/>
      <c r="B482" s="11"/>
      <c r="D482" s="11"/>
      <c r="E482" s="38"/>
      <c r="F482" s="38"/>
      <c r="G482" s="39"/>
      <c r="H482" s="39"/>
      <c r="I482" s="39"/>
      <c r="J482" s="39"/>
    </row>
    <row r="483" spans="1:10" ht="15.75" customHeight="1" x14ac:dyDescent="0.25">
      <c r="A483" s="11"/>
      <c r="B483" s="11"/>
      <c r="D483" s="11"/>
      <c r="E483" s="38"/>
      <c r="F483" s="38"/>
      <c r="G483" s="39"/>
      <c r="H483" s="39"/>
      <c r="I483" s="39"/>
      <c r="J483" s="39"/>
    </row>
    <row r="484" spans="1:10" ht="15.75" customHeight="1" x14ac:dyDescent="0.25">
      <c r="A484" s="11"/>
      <c r="B484" s="11"/>
      <c r="D484" s="11"/>
      <c r="E484" s="38"/>
      <c r="F484" s="38"/>
      <c r="G484" s="39"/>
      <c r="H484" s="39"/>
      <c r="I484" s="39"/>
      <c r="J484" s="39"/>
    </row>
    <row r="485" spans="1:10" ht="15.75" customHeight="1" x14ac:dyDescent="0.25">
      <c r="A485" s="11"/>
      <c r="B485" s="11"/>
      <c r="D485" s="11"/>
      <c r="E485" s="38"/>
      <c r="F485" s="38"/>
      <c r="G485" s="39"/>
      <c r="H485" s="39"/>
      <c r="I485" s="39"/>
      <c r="J485" s="39"/>
    </row>
    <row r="486" spans="1:10" ht="15.75" customHeight="1" x14ac:dyDescent="0.25">
      <c r="A486" s="11"/>
      <c r="B486" s="11"/>
      <c r="D486" s="11"/>
      <c r="E486" s="38"/>
      <c r="F486" s="38"/>
      <c r="G486" s="39"/>
      <c r="H486" s="39"/>
      <c r="I486" s="39"/>
      <c r="J486" s="39"/>
    </row>
    <row r="487" spans="1:10" ht="15.75" customHeight="1" x14ac:dyDescent="0.25">
      <c r="A487" s="11"/>
      <c r="B487" s="11"/>
      <c r="D487" s="11"/>
      <c r="E487" s="38"/>
      <c r="F487" s="38"/>
      <c r="G487" s="39"/>
      <c r="H487" s="39"/>
      <c r="I487" s="39"/>
      <c r="J487" s="39"/>
    </row>
    <row r="488" spans="1:10" ht="15.75" customHeight="1" x14ac:dyDescent="0.25">
      <c r="A488" s="11"/>
      <c r="B488" s="11"/>
      <c r="D488" s="11"/>
      <c r="E488" s="38"/>
      <c r="F488" s="38"/>
      <c r="G488" s="39"/>
      <c r="H488" s="39"/>
      <c r="I488" s="39"/>
      <c r="J488" s="39"/>
    </row>
    <row r="489" spans="1:10" ht="15.75" customHeight="1" x14ac:dyDescent="0.25">
      <c r="A489" s="11"/>
      <c r="B489" s="11"/>
      <c r="D489" s="11"/>
      <c r="E489" s="38"/>
      <c r="F489" s="38"/>
      <c r="G489" s="39"/>
      <c r="H489" s="39"/>
      <c r="I489" s="39"/>
      <c r="J489" s="39"/>
    </row>
    <row r="490" spans="1:10" ht="15.75" customHeight="1" x14ac:dyDescent="0.25">
      <c r="A490" s="11"/>
      <c r="B490" s="11"/>
      <c r="D490" s="11"/>
      <c r="E490" s="38"/>
      <c r="F490" s="38"/>
      <c r="G490" s="39"/>
      <c r="H490" s="39"/>
      <c r="I490" s="39"/>
      <c r="J490" s="39"/>
    </row>
    <row r="491" spans="1:10" ht="15.75" customHeight="1" x14ac:dyDescent="0.25">
      <c r="A491" s="11"/>
      <c r="B491" s="11"/>
      <c r="D491" s="11"/>
      <c r="E491" s="38"/>
      <c r="F491" s="38"/>
      <c r="G491" s="39"/>
      <c r="H491" s="39"/>
      <c r="I491" s="39"/>
      <c r="J491" s="39"/>
    </row>
    <row r="492" spans="1:10" ht="15.75" customHeight="1" x14ac:dyDescent="0.25">
      <c r="A492" s="11"/>
      <c r="B492" s="11"/>
      <c r="D492" s="11"/>
      <c r="E492" s="38"/>
      <c r="F492" s="38"/>
      <c r="G492" s="39"/>
      <c r="H492" s="39"/>
      <c r="I492" s="39"/>
      <c r="J492" s="39"/>
    </row>
    <row r="493" spans="1:10" ht="15.75" customHeight="1" x14ac:dyDescent="0.25">
      <c r="A493" s="11"/>
      <c r="B493" s="11"/>
      <c r="D493" s="11"/>
      <c r="E493" s="38"/>
      <c r="F493" s="38"/>
      <c r="G493" s="39"/>
      <c r="H493" s="39"/>
      <c r="I493" s="39"/>
      <c r="J493" s="39"/>
    </row>
    <row r="494" spans="1:10" ht="15.75" customHeight="1" x14ac:dyDescent="0.25">
      <c r="A494" s="11"/>
      <c r="B494" s="11"/>
      <c r="D494" s="11"/>
      <c r="E494" s="38"/>
      <c r="F494" s="38"/>
      <c r="G494" s="39"/>
      <c r="H494" s="39"/>
      <c r="I494" s="39"/>
      <c r="J494" s="39"/>
    </row>
    <row r="495" spans="1:10" ht="15.75" customHeight="1" x14ac:dyDescent="0.25">
      <c r="A495" s="11"/>
      <c r="B495" s="11"/>
      <c r="D495" s="11"/>
      <c r="E495" s="38"/>
      <c r="F495" s="38"/>
      <c r="G495" s="39"/>
      <c r="H495" s="39"/>
      <c r="I495" s="39"/>
      <c r="J495" s="39"/>
    </row>
    <row r="496" spans="1:10" ht="15.75" customHeight="1" x14ac:dyDescent="0.25">
      <c r="A496" s="11"/>
      <c r="B496" s="11"/>
      <c r="D496" s="11"/>
      <c r="E496" s="38"/>
      <c r="F496" s="38"/>
      <c r="G496" s="39"/>
      <c r="H496" s="39"/>
      <c r="I496" s="39"/>
      <c r="J496" s="39"/>
    </row>
    <row r="497" spans="1:10" ht="15.75" customHeight="1" x14ac:dyDescent="0.25">
      <c r="A497" s="11"/>
      <c r="B497" s="11"/>
      <c r="D497" s="11"/>
      <c r="E497" s="38"/>
      <c r="F497" s="38"/>
      <c r="G497" s="39"/>
      <c r="H497" s="39"/>
      <c r="I497" s="39"/>
      <c r="J497" s="39"/>
    </row>
    <row r="498" spans="1:10" ht="15.75" customHeight="1" x14ac:dyDescent="0.25">
      <c r="A498" s="11"/>
      <c r="B498" s="11"/>
      <c r="D498" s="11"/>
      <c r="E498" s="38"/>
      <c r="F498" s="38"/>
      <c r="G498" s="39"/>
      <c r="H498" s="39"/>
      <c r="I498" s="39"/>
      <c r="J498" s="39"/>
    </row>
    <row r="499" spans="1:10" ht="15.75" customHeight="1" x14ac:dyDescent="0.25">
      <c r="A499" s="11"/>
      <c r="B499" s="11"/>
      <c r="D499" s="11"/>
      <c r="E499" s="38"/>
      <c r="F499" s="38"/>
      <c r="G499" s="39"/>
      <c r="H499" s="39"/>
      <c r="I499" s="39"/>
      <c r="J499" s="39"/>
    </row>
    <row r="500" spans="1:10" ht="15.75" customHeight="1" x14ac:dyDescent="0.25">
      <c r="A500" s="11"/>
      <c r="B500" s="11"/>
      <c r="D500" s="11"/>
      <c r="E500" s="38"/>
      <c r="F500" s="38"/>
      <c r="G500" s="39"/>
      <c r="H500" s="39"/>
      <c r="I500" s="39"/>
      <c r="J500" s="39"/>
    </row>
    <row r="501" spans="1:10" ht="15.75" customHeight="1" x14ac:dyDescent="0.25">
      <c r="A501" s="11"/>
      <c r="B501" s="11"/>
      <c r="D501" s="11"/>
      <c r="E501" s="38"/>
      <c r="F501" s="38"/>
      <c r="G501" s="39"/>
      <c r="H501" s="39"/>
      <c r="I501" s="39"/>
      <c r="J501" s="39"/>
    </row>
    <row r="502" spans="1:10" ht="15.75" customHeight="1" x14ac:dyDescent="0.25">
      <c r="A502" s="11"/>
      <c r="B502" s="11"/>
      <c r="D502" s="11"/>
      <c r="E502" s="38"/>
      <c r="F502" s="38"/>
      <c r="G502" s="39"/>
      <c r="H502" s="39"/>
      <c r="I502" s="39"/>
      <c r="J502" s="39"/>
    </row>
    <row r="503" spans="1:10" ht="15.75" customHeight="1" x14ac:dyDescent="0.25">
      <c r="A503" s="11"/>
      <c r="B503" s="11"/>
      <c r="D503" s="11"/>
      <c r="E503" s="38"/>
      <c r="F503" s="38"/>
      <c r="G503" s="39"/>
      <c r="H503" s="39"/>
      <c r="I503" s="39"/>
      <c r="J503" s="39"/>
    </row>
    <row r="504" spans="1:10" ht="15.75" customHeight="1" x14ac:dyDescent="0.25">
      <c r="A504" s="11"/>
      <c r="B504" s="11"/>
      <c r="D504" s="11"/>
      <c r="E504" s="38"/>
      <c r="F504" s="38"/>
      <c r="G504" s="39"/>
      <c r="H504" s="39"/>
      <c r="I504" s="39"/>
      <c r="J504" s="39"/>
    </row>
    <row r="505" spans="1:10" ht="15.75" customHeight="1" x14ac:dyDescent="0.25">
      <c r="A505" s="11"/>
      <c r="B505" s="11"/>
      <c r="D505" s="11"/>
      <c r="E505" s="38"/>
      <c r="F505" s="38"/>
      <c r="G505" s="39"/>
      <c r="H505" s="39"/>
      <c r="I505" s="39"/>
      <c r="J505" s="39"/>
    </row>
    <row r="506" spans="1:10" ht="15.75" customHeight="1" x14ac:dyDescent="0.25">
      <c r="A506" s="11"/>
      <c r="B506" s="11"/>
      <c r="D506" s="11"/>
      <c r="E506" s="38"/>
      <c r="F506" s="38"/>
      <c r="G506" s="39"/>
      <c r="H506" s="39"/>
      <c r="I506" s="39"/>
      <c r="J506" s="39"/>
    </row>
    <row r="507" spans="1:10" ht="15.75" customHeight="1" x14ac:dyDescent="0.25">
      <c r="A507" s="11"/>
      <c r="B507" s="11"/>
      <c r="D507" s="11"/>
      <c r="E507" s="38"/>
      <c r="F507" s="38"/>
      <c r="G507" s="39"/>
      <c r="H507" s="39"/>
      <c r="I507" s="39"/>
      <c r="J507" s="39"/>
    </row>
    <row r="508" spans="1:10" ht="15.75" customHeight="1" x14ac:dyDescent="0.25">
      <c r="A508" s="11"/>
      <c r="B508" s="11"/>
      <c r="D508" s="11"/>
      <c r="E508" s="38"/>
      <c r="F508" s="38"/>
      <c r="G508" s="39"/>
      <c r="H508" s="39"/>
      <c r="I508" s="39"/>
      <c r="J508" s="39"/>
    </row>
    <row r="509" spans="1:10" ht="15.75" customHeight="1" x14ac:dyDescent="0.25">
      <c r="A509" s="11"/>
      <c r="B509" s="11"/>
      <c r="D509" s="11"/>
      <c r="E509" s="38"/>
      <c r="F509" s="38"/>
      <c r="G509" s="39"/>
      <c r="H509" s="39"/>
      <c r="I509" s="39"/>
      <c r="J509" s="39"/>
    </row>
    <row r="510" spans="1:10" ht="15.75" customHeight="1" x14ac:dyDescent="0.25">
      <c r="A510" s="11"/>
      <c r="B510" s="11"/>
      <c r="D510" s="11"/>
      <c r="E510" s="38"/>
      <c r="F510" s="38"/>
      <c r="G510" s="39"/>
      <c r="H510" s="39"/>
      <c r="I510" s="39"/>
      <c r="J510" s="39"/>
    </row>
    <row r="511" spans="1:10" ht="15.75" customHeight="1" x14ac:dyDescent="0.25">
      <c r="A511" s="11"/>
      <c r="B511" s="11"/>
      <c r="D511" s="11"/>
      <c r="E511" s="38"/>
      <c r="F511" s="38"/>
      <c r="G511" s="39"/>
      <c r="H511" s="39"/>
      <c r="I511" s="39"/>
      <c r="J511" s="39"/>
    </row>
    <row r="512" spans="1:10" ht="15.75" customHeight="1" x14ac:dyDescent="0.25">
      <c r="A512" s="11"/>
      <c r="B512" s="11"/>
      <c r="D512" s="11"/>
      <c r="E512" s="38"/>
      <c r="F512" s="38"/>
      <c r="G512" s="39"/>
      <c r="H512" s="39"/>
      <c r="I512" s="39"/>
      <c r="J512" s="39"/>
    </row>
    <row r="513" spans="1:10" ht="15.75" customHeight="1" x14ac:dyDescent="0.25">
      <c r="A513" s="11"/>
      <c r="B513" s="11"/>
      <c r="D513" s="11"/>
      <c r="E513" s="38"/>
      <c r="F513" s="38"/>
      <c r="G513" s="39"/>
      <c r="H513" s="39"/>
      <c r="I513" s="39"/>
      <c r="J513" s="39"/>
    </row>
    <row r="514" spans="1:10" ht="15.75" customHeight="1" x14ac:dyDescent="0.25">
      <c r="A514" s="11"/>
      <c r="B514" s="11"/>
      <c r="D514" s="11"/>
      <c r="E514" s="38"/>
      <c r="F514" s="38"/>
      <c r="G514" s="39"/>
      <c r="H514" s="39"/>
      <c r="I514" s="39"/>
      <c r="J514" s="39"/>
    </row>
    <row r="515" spans="1:10" ht="15.75" customHeight="1" x14ac:dyDescent="0.25">
      <c r="A515" s="11"/>
      <c r="B515" s="11"/>
      <c r="D515" s="11"/>
      <c r="E515" s="38"/>
      <c r="F515" s="38"/>
      <c r="G515" s="39"/>
      <c r="H515" s="39"/>
      <c r="I515" s="39"/>
      <c r="J515" s="39"/>
    </row>
    <row r="516" spans="1:10" ht="15.75" customHeight="1" x14ac:dyDescent="0.25">
      <c r="A516" s="11"/>
      <c r="B516" s="11"/>
      <c r="D516" s="11"/>
      <c r="E516" s="38"/>
      <c r="F516" s="38"/>
      <c r="G516" s="39"/>
      <c r="H516" s="39"/>
      <c r="I516" s="39"/>
      <c r="J516" s="39"/>
    </row>
    <row r="517" spans="1:10" ht="15.75" customHeight="1" x14ac:dyDescent="0.25">
      <c r="A517" s="11"/>
      <c r="B517" s="11"/>
      <c r="D517" s="11"/>
      <c r="E517" s="38"/>
      <c r="F517" s="38"/>
      <c r="G517" s="39"/>
      <c r="H517" s="39"/>
      <c r="I517" s="39"/>
      <c r="J517" s="39"/>
    </row>
    <row r="518" spans="1:10" ht="15.75" customHeight="1" x14ac:dyDescent="0.25">
      <c r="A518" s="11"/>
      <c r="B518" s="11"/>
      <c r="D518" s="11"/>
      <c r="E518" s="38"/>
      <c r="F518" s="38"/>
      <c r="G518" s="39"/>
      <c r="H518" s="39"/>
      <c r="I518" s="39"/>
      <c r="J518" s="39"/>
    </row>
    <row r="519" spans="1:10" ht="15.75" customHeight="1" x14ac:dyDescent="0.25">
      <c r="A519" s="11"/>
      <c r="B519" s="11"/>
      <c r="D519" s="11"/>
      <c r="E519" s="38"/>
      <c r="F519" s="38"/>
      <c r="G519" s="39"/>
      <c r="H519" s="39"/>
      <c r="I519" s="39"/>
      <c r="J519" s="39"/>
    </row>
    <row r="520" spans="1:10" ht="15.75" customHeight="1" x14ac:dyDescent="0.25">
      <c r="A520" s="11"/>
      <c r="B520" s="11"/>
      <c r="D520" s="11"/>
      <c r="E520" s="38"/>
      <c r="F520" s="38"/>
      <c r="G520" s="39"/>
      <c r="H520" s="39"/>
      <c r="I520" s="39"/>
      <c r="J520" s="39"/>
    </row>
    <row r="521" spans="1:10" ht="15.75" customHeight="1" x14ac:dyDescent="0.25">
      <c r="A521" s="11"/>
      <c r="B521" s="11"/>
      <c r="D521" s="11"/>
      <c r="E521" s="38"/>
      <c r="F521" s="38"/>
      <c r="G521" s="39"/>
      <c r="H521" s="39"/>
      <c r="I521" s="39"/>
      <c r="J521" s="39"/>
    </row>
    <row r="522" spans="1:10" ht="15.75" customHeight="1" x14ac:dyDescent="0.25">
      <c r="A522" s="11"/>
      <c r="B522" s="11"/>
      <c r="D522" s="11"/>
      <c r="E522" s="38"/>
      <c r="F522" s="38"/>
      <c r="G522" s="39"/>
      <c r="H522" s="39"/>
      <c r="I522" s="39"/>
      <c r="J522" s="39"/>
    </row>
    <row r="523" spans="1:10" ht="15.75" customHeight="1" x14ac:dyDescent="0.25">
      <c r="A523" s="11"/>
      <c r="B523" s="11"/>
      <c r="D523" s="11"/>
      <c r="E523" s="38"/>
      <c r="F523" s="38"/>
      <c r="G523" s="39"/>
      <c r="H523" s="39"/>
      <c r="I523" s="39"/>
      <c r="J523" s="39"/>
    </row>
    <row r="524" spans="1:10" ht="15.75" customHeight="1" x14ac:dyDescent="0.25">
      <c r="A524" s="11"/>
      <c r="B524" s="11"/>
      <c r="D524" s="11"/>
      <c r="E524" s="38"/>
      <c r="F524" s="38"/>
      <c r="G524" s="39"/>
      <c r="H524" s="39"/>
      <c r="I524" s="39"/>
      <c r="J524" s="39"/>
    </row>
    <row r="525" spans="1:10" ht="15.75" customHeight="1" x14ac:dyDescent="0.25">
      <c r="A525" s="11"/>
      <c r="B525" s="11"/>
      <c r="D525" s="11"/>
      <c r="E525" s="38"/>
      <c r="F525" s="38"/>
      <c r="G525" s="39"/>
      <c r="H525" s="39"/>
      <c r="I525" s="39"/>
      <c r="J525" s="39"/>
    </row>
    <row r="526" spans="1:10" ht="15.75" customHeight="1" x14ac:dyDescent="0.25">
      <c r="A526" s="11"/>
      <c r="B526" s="11"/>
      <c r="D526" s="11"/>
      <c r="E526" s="38"/>
      <c r="F526" s="38"/>
      <c r="G526" s="39"/>
      <c r="H526" s="39"/>
      <c r="I526" s="39"/>
      <c r="J526" s="39"/>
    </row>
    <row r="527" spans="1:10" ht="15.75" customHeight="1" x14ac:dyDescent="0.25">
      <c r="A527" s="11"/>
      <c r="B527" s="11"/>
      <c r="D527" s="11"/>
      <c r="E527" s="38"/>
      <c r="F527" s="38"/>
      <c r="G527" s="39"/>
      <c r="H527" s="39"/>
      <c r="I527" s="39"/>
      <c r="J527" s="39"/>
    </row>
    <row r="528" spans="1:10" ht="15.75" customHeight="1" x14ac:dyDescent="0.25">
      <c r="A528" s="11"/>
      <c r="B528" s="11"/>
      <c r="D528" s="11"/>
      <c r="E528" s="38"/>
      <c r="F528" s="38"/>
      <c r="G528" s="39"/>
      <c r="H528" s="39"/>
      <c r="I528" s="39"/>
      <c r="J528" s="39"/>
    </row>
    <row r="529" spans="1:10" ht="15.75" customHeight="1" x14ac:dyDescent="0.25">
      <c r="A529" s="11"/>
      <c r="B529" s="11"/>
      <c r="D529" s="11"/>
      <c r="E529" s="38"/>
      <c r="F529" s="38"/>
      <c r="G529" s="39"/>
      <c r="H529" s="39"/>
      <c r="I529" s="39"/>
      <c r="J529" s="39"/>
    </row>
    <row r="530" spans="1:10" ht="15.75" customHeight="1" x14ac:dyDescent="0.25">
      <c r="A530" s="11"/>
      <c r="B530" s="11"/>
      <c r="D530" s="11"/>
      <c r="E530" s="38"/>
      <c r="F530" s="38"/>
      <c r="G530" s="39"/>
      <c r="H530" s="39"/>
      <c r="I530" s="39"/>
      <c r="J530" s="39"/>
    </row>
    <row r="531" spans="1:10" ht="15.75" customHeight="1" x14ac:dyDescent="0.25">
      <c r="A531" s="11"/>
      <c r="B531" s="11"/>
      <c r="D531" s="11"/>
      <c r="E531" s="38"/>
      <c r="F531" s="38"/>
      <c r="G531" s="39"/>
      <c r="H531" s="39"/>
      <c r="I531" s="39"/>
      <c r="J531" s="39"/>
    </row>
    <row r="532" spans="1:10" ht="15.75" customHeight="1" x14ac:dyDescent="0.25">
      <c r="A532" s="11"/>
      <c r="B532" s="11"/>
      <c r="D532" s="11"/>
      <c r="E532" s="38"/>
      <c r="F532" s="38"/>
      <c r="G532" s="39"/>
      <c r="H532" s="39"/>
      <c r="I532" s="39"/>
      <c r="J532" s="39"/>
    </row>
    <row r="533" spans="1:10" ht="15.75" customHeight="1" x14ac:dyDescent="0.25">
      <c r="A533" s="11"/>
      <c r="B533" s="11"/>
      <c r="D533" s="11"/>
      <c r="E533" s="38"/>
      <c r="F533" s="38"/>
      <c r="G533" s="39"/>
      <c r="H533" s="39"/>
      <c r="I533" s="39"/>
      <c r="J533" s="39"/>
    </row>
    <row r="534" spans="1:10" ht="15.75" customHeight="1" x14ac:dyDescent="0.25">
      <c r="A534" s="11"/>
      <c r="B534" s="11"/>
      <c r="D534" s="11"/>
      <c r="E534" s="38"/>
      <c r="F534" s="38"/>
      <c r="G534" s="39"/>
      <c r="H534" s="39"/>
      <c r="I534" s="39"/>
      <c r="J534" s="39"/>
    </row>
    <row r="535" spans="1:10" ht="15.75" customHeight="1" x14ac:dyDescent="0.25">
      <c r="A535" s="11"/>
      <c r="B535" s="11"/>
      <c r="D535" s="11"/>
      <c r="E535" s="38"/>
      <c r="F535" s="38"/>
      <c r="G535" s="39"/>
      <c r="H535" s="39"/>
      <c r="I535" s="39"/>
      <c r="J535" s="39"/>
    </row>
    <row r="536" spans="1:10" ht="15.75" customHeight="1" x14ac:dyDescent="0.25">
      <c r="A536" s="11"/>
      <c r="B536" s="11"/>
      <c r="D536" s="11"/>
      <c r="E536" s="38"/>
      <c r="F536" s="38"/>
      <c r="G536" s="39"/>
      <c r="H536" s="39"/>
      <c r="I536" s="39"/>
      <c r="J536" s="39"/>
    </row>
    <row r="537" spans="1:10" ht="15.75" customHeight="1" x14ac:dyDescent="0.25">
      <c r="A537" s="11"/>
      <c r="B537" s="11"/>
      <c r="D537" s="11"/>
      <c r="E537" s="38"/>
      <c r="F537" s="38"/>
      <c r="G537" s="39"/>
      <c r="H537" s="39"/>
      <c r="I537" s="39"/>
      <c r="J537" s="39"/>
    </row>
    <row r="538" spans="1:10" ht="15.75" customHeight="1" x14ac:dyDescent="0.25">
      <c r="A538" s="11"/>
      <c r="B538" s="11"/>
      <c r="D538" s="11"/>
      <c r="E538" s="38"/>
      <c r="F538" s="38"/>
      <c r="G538" s="39"/>
      <c r="H538" s="39"/>
      <c r="I538" s="39"/>
      <c r="J538" s="39"/>
    </row>
    <row r="539" spans="1:10" ht="15.75" customHeight="1" x14ac:dyDescent="0.25">
      <c r="A539" s="11"/>
      <c r="B539" s="11"/>
      <c r="D539" s="11"/>
      <c r="E539" s="38"/>
      <c r="F539" s="38"/>
      <c r="G539" s="39"/>
      <c r="H539" s="39"/>
      <c r="I539" s="39"/>
      <c r="J539" s="39"/>
    </row>
    <row r="540" spans="1:10" ht="15.75" customHeight="1" x14ac:dyDescent="0.25">
      <c r="A540" s="11"/>
      <c r="B540" s="11"/>
      <c r="D540" s="11"/>
      <c r="E540" s="38"/>
      <c r="F540" s="38"/>
      <c r="G540" s="39"/>
      <c r="H540" s="39"/>
      <c r="I540" s="39"/>
      <c r="J540" s="39"/>
    </row>
    <row r="541" spans="1:10" ht="15.75" customHeight="1" x14ac:dyDescent="0.25">
      <c r="A541" s="11"/>
      <c r="B541" s="11"/>
      <c r="D541" s="11"/>
      <c r="E541" s="38"/>
      <c r="F541" s="38"/>
      <c r="G541" s="39"/>
      <c r="H541" s="39"/>
      <c r="I541" s="39"/>
      <c r="J541" s="39"/>
    </row>
    <row r="542" spans="1:10" ht="15.75" customHeight="1" x14ac:dyDescent="0.25">
      <c r="A542" s="11"/>
      <c r="B542" s="11"/>
      <c r="D542" s="11"/>
      <c r="E542" s="38"/>
      <c r="F542" s="38"/>
      <c r="G542" s="39"/>
      <c r="H542" s="39"/>
      <c r="I542" s="39"/>
      <c r="J542" s="39"/>
    </row>
    <row r="543" spans="1:10" ht="15.75" customHeight="1" x14ac:dyDescent="0.25">
      <c r="A543" s="11"/>
      <c r="B543" s="11"/>
      <c r="D543" s="11"/>
      <c r="E543" s="38"/>
      <c r="F543" s="38"/>
      <c r="G543" s="39"/>
      <c r="H543" s="39"/>
      <c r="I543" s="39"/>
      <c r="J543" s="39"/>
    </row>
    <row r="544" spans="1:10" ht="15.75" customHeight="1" x14ac:dyDescent="0.25">
      <c r="A544" s="11"/>
      <c r="B544" s="11"/>
      <c r="D544" s="11"/>
      <c r="E544" s="38"/>
      <c r="F544" s="38"/>
      <c r="G544" s="39"/>
      <c r="H544" s="39"/>
      <c r="I544" s="39"/>
      <c r="J544" s="39"/>
    </row>
    <row r="545" spans="1:10" ht="15.75" customHeight="1" x14ac:dyDescent="0.25">
      <c r="A545" s="11"/>
      <c r="B545" s="11"/>
      <c r="D545" s="11"/>
      <c r="E545" s="38"/>
      <c r="F545" s="38"/>
      <c r="G545" s="39"/>
      <c r="H545" s="39"/>
      <c r="I545" s="39"/>
      <c r="J545" s="39"/>
    </row>
    <row r="546" spans="1:10" ht="15.75" customHeight="1" x14ac:dyDescent="0.25">
      <c r="A546" s="11"/>
      <c r="B546" s="11"/>
      <c r="D546" s="11"/>
      <c r="E546" s="38"/>
      <c r="F546" s="38"/>
      <c r="G546" s="39"/>
      <c r="H546" s="39"/>
      <c r="I546" s="39"/>
      <c r="J546" s="39"/>
    </row>
    <row r="547" spans="1:10" ht="15.75" customHeight="1" x14ac:dyDescent="0.25">
      <c r="A547" s="11"/>
      <c r="B547" s="11"/>
      <c r="D547" s="11"/>
      <c r="E547" s="38"/>
      <c r="F547" s="38"/>
      <c r="G547" s="39"/>
      <c r="H547" s="39"/>
      <c r="I547" s="39"/>
      <c r="J547" s="39"/>
    </row>
    <row r="548" spans="1:10" ht="15.75" customHeight="1" x14ac:dyDescent="0.25">
      <c r="A548" s="11"/>
      <c r="B548" s="11"/>
      <c r="D548" s="11"/>
      <c r="E548" s="38"/>
      <c r="F548" s="38"/>
      <c r="G548" s="39"/>
      <c r="H548" s="39"/>
      <c r="I548" s="39"/>
      <c r="J548" s="39"/>
    </row>
    <row r="549" spans="1:10" ht="15.75" customHeight="1" x14ac:dyDescent="0.25">
      <c r="A549" s="11"/>
      <c r="B549" s="11"/>
      <c r="D549" s="11"/>
      <c r="E549" s="38"/>
      <c r="F549" s="38"/>
      <c r="G549" s="39"/>
      <c r="H549" s="39"/>
      <c r="I549" s="39"/>
      <c r="J549" s="39"/>
    </row>
    <row r="550" spans="1:10" ht="15.75" customHeight="1" x14ac:dyDescent="0.25">
      <c r="A550" s="11"/>
      <c r="B550" s="11"/>
      <c r="D550" s="11"/>
      <c r="E550" s="38"/>
      <c r="F550" s="38"/>
      <c r="G550" s="39"/>
      <c r="H550" s="39"/>
      <c r="I550" s="39"/>
      <c r="J550" s="39"/>
    </row>
    <row r="551" spans="1:10" ht="15.75" customHeight="1" x14ac:dyDescent="0.25">
      <c r="A551" s="11"/>
      <c r="B551" s="11"/>
      <c r="D551" s="11"/>
      <c r="E551" s="38"/>
      <c r="F551" s="38"/>
      <c r="G551" s="39"/>
      <c r="H551" s="39"/>
      <c r="I551" s="39"/>
      <c r="J551" s="39"/>
    </row>
    <row r="552" spans="1:10" ht="15.75" customHeight="1" x14ac:dyDescent="0.25">
      <c r="A552" s="11"/>
      <c r="B552" s="11"/>
      <c r="D552" s="11"/>
      <c r="E552" s="38"/>
      <c r="F552" s="38"/>
      <c r="G552" s="39"/>
      <c r="H552" s="39"/>
      <c r="I552" s="39"/>
      <c r="J552" s="39"/>
    </row>
    <row r="553" spans="1:10" ht="15.75" customHeight="1" x14ac:dyDescent="0.25">
      <c r="A553" s="11"/>
      <c r="B553" s="11"/>
      <c r="D553" s="11"/>
      <c r="E553" s="38"/>
      <c r="F553" s="38"/>
      <c r="G553" s="39"/>
      <c r="H553" s="39"/>
      <c r="I553" s="39"/>
      <c r="J553" s="39"/>
    </row>
    <row r="554" spans="1:10" ht="15.75" customHeight="1" x14ac:dyDescent="0.25">
      <c r="A554" s="11"/>
      <c r="B554" s="11"/>
      <c r="D554" s="11"/>
      <c r="E554" s="38"/>
      <c r="F554" s="38"/>
      <c r="G554" s="39"/>
      <c r="H554" s="39"/>
      <c r="I554" s="39"/>
      <c r="J554" s="39"/>
    </row>
    <row r="555" spans="1:10" ht="15.75" customHeight="1" x14ac:dyDescent="0.25">
      <c r="A555" s="11"/>
      <c r="B555" s="11"/>
      <c r="D555" s="11"/>
      <c r="E555" s="38"/>
      <c r="F555" s="38"/>
      <c r="G555" s="39"/>
      <c r="H555" s="39"/>
      <c r="I555" s="39"/>
      <c r="J555" s="39"/>
    </row>
    <row r="556" spans="1:10" ht="15.75" customHeight="1" x14ac:dyDescent="0.25">
      <c r="A556" s="11"/>
      <c r="B556" s="11"/>
      <c r="D556" s="11"/>
      <c r="E556" s="38"/>
      <c r="F556" s="38"/>
      <c r="G556" s="39"/>
      <c r="H556" s="39"/>
      <c r="I556" s="39"/>
      <c r="J556" s="39"/>
    </row>
    <row r="557" spans="1:10" ht="15.75" customHeight="1" x14ac:dyDescent="0.25">
      <c r="A557" s="11"/>
      <c r="B557" s="11"/>
      <c r="D557" s="11"/>
      <c r="E557" s="38"/>
      <c r="F557" s="38"/>
      <c r="G557" s="39"/>
      <c r="H557" s="39"/>
      <c r="I557" s="39"/>
      <c r="J557" s="39"/>
    </row>
    <row r="558" spans="1:10" ht="15.75" customHeight="1" x14ac:dyDescent="0.25">
      <c r="A558" s="11"/>
      <c r="B558" s="11"/>
      <c r="D558" s="11"/>
      <c r="E558" s="38"/>
      <c r="F558" s="38"/>
      <c r="G558" s="39"/>
      <c r="H558" s="39"/>
      <c r="I558" s="39"/>
      <c r="J558" s="39"/>
    </row>
    <row r="559" spans="1:10" ht="15.75" customHeight="1" x14ac:dyDescent="0.25">
      <c r="A559" s="11"/>
      <c r="B559" s="11"/>
      <c r="D559" s="11"/>
      <c r="E559" s="38"/>
      <c r="F559" s="38"/>
      <c r="G559" s="39"/>
      <c r="H559" s="39"/>
      <c r="I559" s="39"/>
      <c r="J559" s="39"/>
    </row>
    <row r="560" spans="1:10" ht="15.75" customHeight="1" x14ac:dyDescent="0.25">
      <c r="A560" s="11"/>
      <c r="B560" s="11"/>
      <c r="D560" s="11"/>
      <c r="E560" s="38"/>
      <c r="F560" s="38"/>
      <c r="G560" s="39"/>
      <c r="H560" s="39"/>
      <c r="I560" s="39"/>
      <c r="J560" s="39"/>
    </row>
    <row r="561" spans="1:10" ht="15.75" customHeight="1" x14ac:dyDescent="0.25">
      <c r="A561" s="11"/>
      <c r="B561" s="11"/>
      <c r="D561" s="11"/>
      <c r="E561" s="38"/>
      <c r="F561" s="38"/>
      <c r="G561" s="39"/>
      <c r="H561" s="39"/>
      <c r="I561" s="39"/>
      <c r="J561" s="39"/>
    </row>
    <row r="562" spans="1:10" ht="15.75" customHeight="1" x14ac:dyDescent="0.25">
      <c r="A562" s="11"/>
      <c r="B562" s="11"/>
      <c r="D562" s="11"/>
      <c r="E562" s="38"/>
      <c r="F562" s="38"/>
      <c r="G562" s="39"/>
      <c r="H562" s="39"/>
      <c r="I562" s="39"/>
      <c r="J562" s="39"/>
    </row>
    <row r="563" spans="1:10" ht="15.75" customHeight="1" x14ac:dyDescent="0.25">
      <c r="A563" s="11"/>
      <c r="B563" s="11"/>
      <c r="D563" s="11"/>
      <c r="E563" s="38"/>
      <c r="F563" s="38"/>
      <c r="G563" s="39"/>
      <c r="H563" s="39"/>
      <c r="I563" s="39"/>
      <c r="J563" s="39"/>
    </row>
    <row r="564" spans="1:10" ht="15.75" customHeight="1" x14ac:dyDescent="0.25">
      <c r="A564" s="11"/>
      <c r="B564" s="11"/>
      <c r="D564" s="11"/>
      <c r="E564" s="38"/>
      <c r="F564" s="38"/>
      <c r="G564" s="39"/>
      <c r="H564" s="39"/>
      <c r="I564" s="39"/>
      <c r="J564" s="39"/>
    </row>
    <row r="565" spans="1:10" ht="15.75" customHeight="1" x14ac:dyDescent="0.25">
      <c r="A565" s="11"/>
      <c r="B565" s="11"/>
      <c r="D565" s="11"/>
      <c r="E565" s="38"/>
      <c r="F565" s="38"/>
      <c r="G565" s="39"/>
      <c r="H565" s="39"/>
      <c r="I565" s="39"/>
      <c r="J565" s="39"/>
    </row>
    <row r="566" spans="1:10" ht="15.75" customHeight="1" x14ac:dyDescent="0.25">
      <c r="A566" s="11"/>
      <c r="B566" s="11"/>
      <c r="D566" s="11"/>
      <c r="E566" s="38"/>
      <c r="F566" s="38"/>
      <c r="G566" s="39"/>
      <c r="H566" s="39"/>
      <c r="I566" s="39"/>
      <c r="J566" s="39"/>
    </row>
    <row r="567" spans="1:10" ht="15.75" customHeight="1" x14ac:dyDescent="0.25">
      <c r="A567" s="11"/>
      <c r="B567" s="11"/>
      <c r="D567" s="11"/>
      <c r="E567" s="38"/>
      <c r="F567" s="38"/>
      <c r="G567" s="39"/>
      <c r="H567" s="39"/>
      <c r="I567" s="39"/>
      <c r="J567" s="39"/>
    </row>
    <row r="568" spans="1:10" ht="15.75" customHeight="1" x14ac:dyDescent="0.25">
      <c r="A568" s="11"/>
      <c r="B568" s="11"/>
      <c r="D568" s="11"/>
      <c r="E568" s="38"/>
      <c r="F568" s="38"/>
      <c r="G568" s="39"/>
      <c r="H568" s="39"/>
      <c r="I568" s="39"/>
      <c r="J568" s="39"/>
    </row>
    <row r="569" spans="1:10" ht="15.75" customHeight="1" x14ac:dyDescent="0.25">
      <c r="A569" s="11"/>
      <c r="B569" s="11"/>
      <c r="D569" s="11"/>
      <c r="E569" s="38"/>
      <c r="F569" s="38"/>
      <c r="G569" s="39"/>
      <c r="H569" s="39"/>
      <c r="I569" s="39"/>
      <c r="J569" s="39"/>
    </row>
    <row r="570" spans="1:10" ht="15.75" customHeight="1" x14ac:dyDescent="0.25">
      <c r="A570" s="11"/>
      <c r="B570" s="11"/>
      <c r="D570" s="11"/>
      <c r="E570" s="38"/>
      <c r="F570" s="38"/>
      <c r="G570" s="39"/>
      <c r="H570" s="39"/>
      <c r="I570" s="39"/>
      <c r="J570" s="39"/>
    </row>
    <row r="571" spans="1:10" ht="15.75" customHeight="1" x14ac:dyDescent="0.25">
      <c r="A571" s="11"/>
      <c r="B571" s="11"/>
      <c r="D571" s="11"/>
      <c r="E571" s="38"/>
      <c r="F571" s="38"/>
      <c r="G571" s="39"/>
      <c r="H571" s="39"/>
      <c r="I571" s="39"/>
      <c r="J571" s="39"/>
    </row>
    <row r="572" spans="1:10" ht="15.75" customHeight="1" x14ac:dyDescent="0.25">
      <c r="A572" s="11"/>
      <c r="B572" s="11"/>
      <c r="D572" s="11"/>
      <c r="E572" s="38"/>
      <c r="F572" s="38"/>
      <c r="G572" s="39"/>
      <c r="H572" s="39"/>
      <c r="I572" s="39"/>
      <c r="J572" s="39"/>
    </row>
    <row r="573" spans="1:10" ht="15.75" customHeight="1" x14ac:dyDescent="0.25">
      <c r="A573" s="11"/>
      <c r="B573" s="11"/>
      <c r="D573" s="11"/>
      <c r="E573" s="38"/>
      <c r="F573" s="38"/>
      <c r="G573" s="39"/>
      <c r="H573" s="39"/>
      <c r="I573" s="39"/>
      <c r="J573" s="39"/>
    </row>
    <row r="574" spans="1:10" ht="15.75" customHeight="1" x14ac:dyDescent="0.25">
      <c r="A574" s="11"/>
      <c r="B574" s="11"/>
      <c r="D574" s="11"/>
      <c r="E574" s="38"/>
      <c r="F574" s="38"/>
      <c r="G574" s="39"/>
      <c r="H574" s="39"/>
      <c r="I574" s="39"/>
      <c r="J574" s="39"/>
    </row>
    <row r="575" spans="1:10" ht="15.75" customHeight="1" x14ac:dyDescent="0.25">
      <c r="A575" s="11"/>
      <c r="B575" s="11"/>
      <c r="D575" s="11"/>
      <c r="E575" s="38"/>
      <c r="F575" s="38"/>
      <c r="G575" s="39"/>
      <c r="H575" s="39"/>
      <c r="I575" s="39"/>
      <c r="J575" s="39"/>
    </row>
    <row r="576" spans="1:10" ht="15.75" customHeight="1" x14ac:dyDescent="0.25">
      <c r="A576" s="11"/>
      <c r="B576" s="11"/>
      <c r="D576" s="11"/>
      <c r="E576" s="38"/>
      <c r="F576" s="38"/>
      <c r="G576" s="39"/>
      <c r="H576" s="39"/>
      <c r="I576" s="39"/>
      <c r="J576" s="39"/>
    </row>
    <row r="577" spans="1:10" ht="15.75" customHeight="1" x14ac:dyDescent="0.25">
      <c r="A577" s="11"/>
      <c r="B577" s="11"/>
      <c r="D577" s="11"/>
      <c r="E577" s="38"/>
      <c r="F577" s="38"/>
      <c r="G577" s="39"/>
      <c r="H577" s="39"/>
      <c r="I577" s="39"/>
      <c r="J577" s="39"/>
    </row>
    <row r="578" spans="1:10" ht="15.75" customHeight="1" x14ac:dyDescent="0.25">
      <c r="A578" s="11"/>
      <c r="B578" s="11"/>
      <c r="D578" s="11"/>
      <c r="E578" s="38"/>
      <c r="F578" s="38"/>
      <c r="G578" s="39"/>
      <c r="H578" s="39"/>
      <c r="I578" s="39"/>
      <c r="J578" s="39"/>
    </row>
    <row r="579" spans="1:10" ht="15.75" customHeight="1" x14ac:dyDescent="0.25">
      <c r="A579" s="11"/>
      <c r="B579" s="11"/>
      <c r="D579" s="11"/>
      <c r="E579" s="38"/>
      <c r="F579" s="38"/>
      <c r="G579" s="39"/>
      <c r="H579" s="39"/>
      <c r="I579" s="39"/>
      <c r="J579" s="39"/>
    </row>
    <row r="580" spans="1:10" ht="15.75" customHeight="1" x14ac:dyDescent="0.25">
      <c r="A580" s="11"/>
      <c r="B580" s="11"/>
      <c r="D580" s="11"/>
      <c r="E580" s="38"/>
      <c r="F580" s="38"/>
      <c r="G580" s="39"/>
      <c r="H580" s="39"/>
      <c r="I580" s="39"/>
      <c r="J580" s="39"/>
    </row>
    <row r="581" spans="1:10" ht="15.75" customHeight="1" x14ac:dyDescent="0.25">
      <c r="A581" s="11"/>
      <c r="B581" s="11"/>
      <c r="D581" s="11"/>
      <c r="E581" s="38"/>
      <c r="F581" s="38"/>
      <c r="G581" s="39"/>
      <c r="H581" s="39"/>
      <c r="I581" s="39"/>
      <c r="J581" s="39"/>
    </row>
    <row r="582" spans="1:10" ht="15.75" customHeight="1" x14ac:dyDescent="0.25">
      <c r="A582" s="11"/>
      <c r="B582" s="11"/>
      <c r="D582" s="11"/>
      <c r="E582" s="38"/>
      <c r="F582" s="38"/>
      <c r="G582" s="39"/>
      <c r="H582" s="39"/>
      <c r="I582" s="39"/>
      <c r="J582" s="39"/>
    </row>
    <row r="583" spans="1:10" ht="15.75" customHeight="1" x14ac:dyDescent="0.25">
      <c r="A583" s="11"/>
      <c r="B583" s="11"/>
      <c r="D583" s="11"/>
      <c r="E583" s="38"/>
      <c r="F583" s="38"/>
      <c r="G583" s="39"/>
      <c r="H583" s="39"/>
      <c r="I583" s="39"/>
      <c r="J583" s="39"/>
    </row>
    <row r="584" spans="1:10" ht="15.75" customHeight="1" x14ac:dyDescent="0.25">
      <c r="A584" s="11"/>
      <c r="B584" s="11"/>
      <c r="D584" s="11"/>
      <c r="E584" s="38"/>
      <c r="F584" s="38"/>
      <c r="G584" s="39"/>
      <c r="H584" s="39"/>
      <c r="I584" s="39"/>
      <c r="J584" s="39"/>
    </row>
    <row r="585" spans="1:10" ht="15.75" customHeight="1" x14ac:dyDescent="0.25">
      <c r="A585" s="11"/>
      <c r="B585" s="11"/>
      <c r="D585" s="11"/>
      <c r="E585" s="38"/>
      <c r="F585" s="38"/>
      <c r="G585" s="39"/>
      <c r="H585" s="39"/>
      <c r="I585" s="39"/>
      <c r="J585" s="39"/>
    </row>
    <row r="586" spans="1:10" ht="15.75" customHeight="1" x14ac:dyDescent="0.25">
      <c r="A586" s="11"/>
      <c r="B586" s="11"/>
      <c r="D586" s="11"/>
      <c r="E586" s="38"/>
      <c r="F586" s="38"/>
      <c r="G586" s="39"/>
      <c r="H586" s="39"/>
      <c r="I586" s="39"/>
      <c r="J586" s="39"/>
    </row>
    <row r="587" spans="1:10" ht="15.75" customHeight="1" x14ac:dyDescent="0.25">
      <c r="A587" s="11"/>
      <c r="B587" s="11"/>
      <c r="D587" s="11"/>
      <c r="E587" s="38"/>
      <c r="F587" s="38"/>
      <c r="G587" s="39"/>
      <c r="H587" s="39"/>
      <c r="I587" s="39"/>
      <c r="J587" s="39"/>
    </row>
    <row r="588" spans="1:10" ht="15.75" customHeight="1" x14ac:dyDescent="0.25">
      <c r="A588" s="11"/>
      <c r="B588" s="11"/>
      <c r="D588" s="11"/>
      <c r="E588" s="38"/>
      <c r="F588" s="38"/>
      <c r="G588" s="39"/>
      <c r="H588" s="39"/>
      <c r="I588" s="39"/>
      <c r="J588" s="39"/>
    </row>
    <row r="589" spans="1:10" ht="15.75" customHeight="1" x14ac:dyDescent="0.25">
      <c r="A589" s="11"/>
      <c r="B589" s="11"/>
      <c r="D589" s="11"/>
      <c r="E589" s="38"/>
      <c r="F589" s="38"/>
      <c r="G589" s="39"/>
      <c r="H589" s="39"/>
      <c r="I589" s="39"/>
      <c r="J589" s="39"/>
    </row>
    <row r="590" spans="1:10" ht="15.75" customHeight="1" x14ac:dyDescent="0.25">
      <c r="A590" s="11"/>
      <c r="B590" s="11"/>
      <c r="D590" s="11"/>
      <c r="E590" s="38"/>
      <c r="F590" s="38"/>
      <c r="G590" s="39"/>
      <c r="H590" s="39"/>
      <c r="I590" s="39"/>
      <c r="J590" s="39"/>
    </row>
    <row r="591" spans="1:10" ht="15.75" customHeight="1" x14ac:dyDescent="0.25">
      <c r="A591" s="11"/>
      <c r="B591" s="11"/>
      <c r="D591" s="11"/>
      <c r="E591" s="38"/>
      <c r="F591" s="38"/>
      <c r="G591" s="39"/>
      <c r="H591" s="39"/>
      <c r="I591" s="39"/>
      <c r="J591" s="39"/>
    </row>
    <row r="592" spans="1:10" ht="15.75" customHeight="1" x14ac:dyDescent="0.25">
      <c r="A592" s="11"/>
      <c r="B592" s="11"/>
      <c r="D592" s="11"/>
      <c r="E592" s="38"/>
      <c r="F592" s="38"/>
      <c r="G592" s="39"/>
      <c r="H592" s="39"/>
      <c r="I592" s="39"/>
      <c r="J592" s="39"/>
    </row>
    <row r="593" spans="1:10" ht="15.75" customHeight="1" x14ac:dyDescent="0.25">
      <c r="A593" s="11"/>
      <c r="B593" s="11"/>
      <c r="D593" s="11"/>
      <c r="E593" s="38"/>
      <c r="F593" s="38"/>
      <c r="G593" s="39"/>
      <c r="H593" s="39"/>
      <c r="I593" s="39"/>
      <c r="J593" s="39"/>
    </row>
    <row r="594" spans="1:10" ht="15.75" customHeight="1" x14ac:dyDescent="0.25">
      <c r="A594" s="11"/>
      <c r="B594" s="11"/>
      <c r="D594" s="11"/>
      <c r="E594" s="38"/>
      <c r="F594" s="38"/>
      <c r="G594" s="39"/>
      <c r="H594" s="39"/>
      <c r="I594" s="39"/>
      <c r="J594" s="39"/>
    </row>
    <row r="595" spans="1:10" ht="15.75" customHeight="1" x14ac:dyDescent="0.25">
      <c r="A595" s="11"/>
      <c r="B595" s="11"/>
      <c r="D595" s="11"/>
      <c r="E595" s="38"/>
      <c r="F595" s="38"/>
      <c r="G595" s="39"/>
      <c r="H595" s="39"/>
      <c r="I595" s="39"/>
      <c r="J595" s="39"/>
    </row>
    <row r="596" spans="1:10" ht="15.75" customHeight="1" x14ac:dyDescent="0.25">
      <c r="A596" s="11"/>
      <c r="B596" s="11"/>
      <c r="D596" s="11"/>
      <c r="E596" s="38"/>
      <c r="F596" s="38"/>
      <c r="G596" s="39"/>
      <c r="H596" s="39"/>
      <c r="I596" s="39"/>
      <c r="J596" s="39"/>
    </row>
    <row r="597" spans="1:10" ht="15.75" customHeight="1" x14ac:dyDescent="0.25">
      <c r="A597" s="11"/>
      <c r="B597" s="11"/>
      <c r="D597" s="11"/>
      <c r="E597" s="38"/>
      <c r="F597" s="38"/>
      <c r="G597" s="39"/>
      <c r="H597" s="39"/>
      <c r="I597" s="39"/>
      <c r="J597" s="39"/>
    </row>
    <row r="598" spans="1:10" ht="15.75" customHeight="1" x14ac:dyDescent="0.25">
      <c r="A598" s="11"/>
      <c r="B598" s="11"/>
      <c r="D598" s="11"/>
      <c r="E598" s="38"/>
      <c r="F598" s="38"/>
      <c r="G598" s="39"/>
      <c r="H598" s="39"/>
      <c r="I598" s="39"/>
      <c r="J598" s="39"/>
    </row>
    <row r="599" spans="1:10" ht="15.75" customHeight="1" x14ac:dyDescent="0.25">
      <c r="A599" s="11"/>
      <c r="B599" s="11"/>
      <c r="D599" s="11"/>
      <c r="E599" s="38"/>
      <c r="F599" s="38"/>
      <c r="G599" s="39"/>
      <c r="H599" s="39"/>
      <c r="I599" s="39"/>
      <c r="J599" s="39"/>
    </row>
    <row r="600" spans="1:10" ht="15.75" customHeight="1" x14ac:dyDescent="0.25">
      <c r="A600" s="11"/>
      <c r="B600" s="11"/>
      <c r="D600" s="11"/>
      <c r="E600" s="38"/>
      <c r="F600" s="38"/>
      <c r="G600" s="39"/>
      <c r="H600" s="39"/>
      <c r="I600" s="39"/>
      <c r="J600" s="39"/>
    </row>
    <row r="601" spans="1:10" ht="15.75" customHeight="1" x14ac:dyDescent="0.25">
      <c r="A601" s="11"/>
      <c r="B601" s="11"/>
      <c r="D601" s="11"/>
      <c r="E601" s="38"/>
      <c r="F601" s="38"/>
      <c r="G601" s="39"/>
      <c r="H601" s="39"/>
      <c r="I601" s="39"/>
      <c r="J601" s="39"/>
    </row>
    <row r="602" spans="1:10" ht="15.75" customHeight="1" x14ac:dyDescent="0.25">
      <c r="A602" s="11"/>
      <c r="B602" s="11"/>
      <c r="D602" s="11"/>
      <c r="E602" s="38"/>
      <c r="F602" s="38"/>
      <c r="G602" s="39"/>
      <c r="H602" s="39"/>
      <c r="I602" s="39"/>
      <c r="J602" s="39"/>
    </row>
    <row r="603" spans="1:10" ht="15.75" customHeight="1" x14ac:dyDescent="0.25">
      <c r="A603" s="11"/>
      <c r="B603" s="11"/>
      <c r="D603" s="11"/>
      <c r="E603" s="38"/>
      <c r="F603" s="38"/>
      <c r="G603" s="39"/>
      <c r="H603" s="39"/>
      <c r="I603" s="39"/>
      <c r="J603" s="39"/>
    </row>
    <row r="604" spans="1:10" ht="15.75" customHeight="1" x14ac:dyDescent="0.25">
      <c r="A604" s="11"/>
      <c r="B604" s="11"/>
      <c r="D604" s="11"/>
      <c r="E604" s="38"/>
      <c r="F604" s="38"/>
      <c r="G604" s="39"/>
      <c r="H604" s="39"/>
      <c r="I604" s="39"/>
      <c r="J604" s="39"/>
    </row>
    <row r="605" spans="1:10" ht="15.75" customHeight="1" x14ac:dyDescent="0.25">
      <c r="A605" s="11"/>
      <c r="B605" s="11"/>
      <c r="D605" s="11"/>
      <c r="E605" s="38"/>
      <c r="F605" s="38"/>
      <c r="G605" s="39"/>
      <c r="H605" s="39"/>
      <c r="I605" s="39"/>
      <c r="J605" s="39"/>
    </row>
    <row r="606" spans="1:10" ht="15.75" customHeight="1" x14ac:dyDescent="0.25">
      <c r="A606" s="11"/>
      <c r="B606" s="11"/>
      <c r="D606" s="11"/>
      <c r="E606" s="38"/>
      <c r="F606" s="38"/>
      <c r="G606" s="39"/>
      <c r="H606" s="39"/>
      <c r="I606" s="39"/>
      <c r="J606" s="39"/>
    </row>
    <row r="607" spans="1:10" ht="15.75" customHeight="1" x14ac:dyDescent="0.25">
      <c r="A607" s="11"/>
      <c r="B607" s="11"/>
      <c r="D607" s="11"/>
      <c r="E607" s="38"/>
      <c r="F607" s="38"/>
      <c r="G607" s="39"/>
      <c r="H607" s="39"/>
      <c r="I607" s="39"/>
      <c r="J607" s="39"/>
    </row>
    <row r="608" spans="1:10" ht="15.75" customHeight="1" x14ac:dyDescent="0.25">
      <c r="A608" s="11"/>
      <c r="B608" s="11"/>
      <c r="D608" s="11"/>
      <c r="E608" s="38"/>
      <c r="F608" s="38"/>
      <c r="G608" s="39"/>
      <c r="H608" s="39"/>
      <c r="I608" s="39"/>
      <c r="J608" s="39"/>
    </row>
    <row r="609" spans="1:10" ht="15.75" customHeight="1" x14ac:dyDescent="0.25">
      <c r="A609" s="11"/>
      <c r="B609" s="11"/>
      <c r="D609" s="11"/>
      <c r="E609" s="38"/>
      <c r="F609" s="38"/>
      <c r="G609" s="39"/>
      <c r="H609" s="39"/>
      <c r="I609" s="39"/>
      <c r="J609" s="39"/>
    </row>
    <row r="610" spans="1:10" ht="15.75" customHeight="1" x14ac:dyDescent="0.25">
      <c r="A610" s="11"/>
      <c r="B610" s="11"/>
      <c r="D610" s="11"/>
      <c r="E610" s="38"/>
      <c r="F610" s="38"/>
      <c r="G610" s="39"/>
      <c r="H610" s="39"/>
      <c r="I610" s="39"/>
      <c r="J610" s="39"/>
    </row>
    <row r="611" spans="1:10" ht="15.75" customHeight="1" x14ac:dyDescent="0.25">
      <c r="A611" s="11"/>
      <c r="B611" s="11"/>
      <c r="D611" s="11"/>
      <c r="E611" s="38"/>
      <c r="F611" s="38"/>
      <c r="G611" s="39"/>
      <c r="H611" s="39"/>
      <c r="I611" s="39"/>
      <c r="J611" s="39"/>
    </row>
    <row r="612" spans="1:10" ht="15.75" customHeight="1" x14ac:dyDescent="0.25">
      <c r="A612" s="11"/>
      <c r="B612" s="11"/>
      <c r="D612" s="11"/>
      <c r="E612" s="38"/>
      <c r="F612" s="38"/>
      <c r="G612" s="39"/>
      <c r="H612" s="39"/>
      <c r="I612" s="39"/>
      <c r="J612" s="39"/>
    </row>
    <row r="613" spans="1:10" ht="15.75" customHeight="1" x14ac:dyDescent="0.25">
      <c r="A613" s="11"/>
      <c r="B613" s="11"/>
      <c r="D613" s="11"/>
      <c r="E613" s="38"/>
      <c r="F613" s="38"/>
      <c r="G613" s="39"/>
      <c r="H613" s="39"/>
      <c r="I613" s="39"/>
      <c r="J613" s="39"/>
    </row>
    <row r="614" spans="1:10" ht="15.75" customHeight="1" x14ac:dyDescent="0.25">
      <c r="A614" s="11"/>
      <c r="B614" s="11"/>
      <c r="D614" s="11"/>
      <c r="E614" s="38"/>
      <c r="F614" s="38"/>
      <c r="G614" s="39"/>
      <c r="H614" s="39"/>
      <c r="I614" s="39"/>
      <c r="J614" s="39"/>
    </row>
    <row r="615" spans="1:10" ht="15.75" customHeight="1" x14ac:dyDescent="0.25">
      <c r="A615" s="11"/>
      <c r="B615" s="11"/>
      <c r="D615" s="11"/>
      <c r="E615" s="38"/>
      <c r="F615" s="38"/>
      <c r="G615" s="39"/>
      <c r="H615" s="39"/>
      <c r="I615" s="39"/>
      <c r="J615" s="39"/>
    </row>
    <row r="616" spans="1:10" ht="15.75" customHeight="1" x14ac:dyDescent="0.25">
      <c r="A616" s="11"/>
      <c r="B616" s="11"/>
      <c r="D616" s="11"/>
      <c r="E616" s="38"/>
      <c r="F616" s="38"/>
      <c r="G616" s="39"/>
      <c r="H616" s="39"/>
      <c r="I616" s="39"/>
      <c r="J616" s="39"/>
    </row>
    <row r="617" spans="1:10" ht="15.75" customHeight="1" x14ac:dyDescent="0.25">
      <c r="A617" s="11"/>
      <c r="B617" s="11"/>
      <c r="D617" s="11"/>
      <c r="E617" s="38"/>
      <c r="F617" s="38"/>
      <c r="G617" s="39"/>
      <c r="H617" s="39"/>
      <c r="I617" s="39"/>
      <c r="J617" s="39"/>
    </row>
    <row r="618" spans="1:10" ht="15.75" customHeight="1" x14ac:dyDescent="0.25">
      <c r="A618" s="11"/>
      <c r="B618" s="11"/>
      <c r="D618" s="11"/>
      <c r="E618" s="38"/>
      <c r="F618" s="38"/>
      <c r="G618" s="39"/>
      <c r="H618" s="39"/>
      <c r="I618" s="39"/>
      <c r="J618" s="39"/>
    </row>
    <row r="619" spans="1:10" ht="15.75" customHeight="1" x14ac:dyDescent="0.25">
      <c r="A619" s="11"/>
      <c r="B619" s="11"/>
      <c r="D619" s="11"/>
      <c r="E619" s="38"/>
      <c r="F619" s="38"/>
      <c r="G619" s="39"/>
      <c r="H619" s="39"/>
      <c r="I619" s="39"/>
      <c r="J619" s="39"/>
    </row>
    <row r="620" spans="1:10" ht="15.75" customHeight="1" x14ac:dyDescent="0.25">
      <c r="A620" s="11"/>
      <c r="B620" s="11"/>
      <c r="D620" s="11"/>
      <c r="E620" s="38"/>
      <c r="F620" s="38"/>
      <c r="G620" s="39"/>
      <c r="H620" s="39"/>
      <c r="I620" s="39"/>
      <c r="J620" s="39"/>
    </row>
    <row r="621" spans="1:10" ht="15.75" customHeight="1" x14ac:dyDescent="0.25">
      <c r="A621" s="11"/>
      <c r="B621" s="11"/>
      <c r="D621" s="11"/>
      <c r="E621" s="38"/>
      <c r="F621" s="38"/>
      <c r="G621" s="39"/>
      <c r="H621" s="39"/>
      <c r="I621" s="39"/>
      <c r="J621" s="39"/>
    </row>
    <row r="622" spans="1:10" ht="15.75" customHeight="1" x14ac:dyDescent="0.25">
      <c r="A622" s="11"/>
      <c r="B622" s="11"/>
      <c r="D622" s="11"/>
      <c r="E622" s="38"/>
      <c r="F622" s="38"/>
      <c r="G622" s="39"/>
      <c r="H622" s="39"/>
      <c r="I622" s="39"/>
      <c r="J622" s="39"/>
    </row>
    <row r="623" spans="1:10" ht="15.75" customHeight="1" x14ac:dyDescent="0.25">
      <c r="A623" s="11"/>
      <c r="B623" s="11"/>
      <c r="D623" s="11"/>
      <c r="E623" s="38"/>
      <c r="F623" s="38"/>
      <c r="G623" s="39"/>
      <c r="H623" s="39"/>
      <c r="I623" s="39"/>
      <c r="J623" s="39"/>
    </row>
    <row r="624" spans="1:10" ht="15.75" customHeight="1" x14ac:dyDescent="0.25">
      <c r="A624" s="11"/>
      <c r="B624" s="11"/>
      <c r="D624" s="11"/>
      <c r="E624" s="38"/>
      <c r="F624" s="38"/>
      <c r="G624" s="39"/>
      <c r="H624" s="39"/>
      <c r="I624" s="39"/>
      <c r="J624" s="39"/>
    </row>
    <row r="625" spans="1:10" ht="15.75" customHeight="1" x14ac:dyDescent="0.25">
      <c r="A625" s="11"/>
      <c r="B625" s="11"/>
      <c r="D625" s="11"/>
      <c r="E625" s="38"/>
      <c r="F625" s="38"/>
      <c r="G625" s="39"/>
      <c r="H625" s="39"/>
      <c r="I625" s="39"/>
      <c r="J625" s="39"/>
    </row>
    <row r="626" spans="1:10" ht="15.75" customHeight="1" x14ac:dyDescent="0.25">
      <c r="A626" s="11"/>
      <c r="B626" s="11"/>
      <c r="D626" s="11"/>
      <c r="E626" s="38"/>
      <c r="F626" s="38"/>
      <c r="G626" s="39"/>
      <c r="H626" s="39"/>
      <c r="I626" s="39"/>
      <c r="J626" s="39"/>
    </row>
    <row r="627" spans="1:10" ht="15.75" customHeight="1" x14ac:dyDescent="0.25">
      <c r="A627" s="11"/>
      <c r="B627" s="11"/>
      <c r="D627" s="11"/>
      <c r="E627" s="38"/>
      <c r="F627" s="38"/>
      <c r="G627" s="39"/>
      <c r="H627" s="39"/>
      <c r="I627" s="39"/>
      <c r="J627" s="39"/>
    </row>
    <row r="628" spans="1:10" ht="15.75" customHeight="1" x14ac:dyDescent="0.25">
      <c r="A628" s="11"/>
      <c r="B628" s="11"/>
      <c r="D628" s="11"/>
      <c r="E628" s="38"/>
      <c r="F628" s="38"/>
      <c r="G628" s="39"/>
      <c r="H628" s="39"/>
      <c r="I628" s="39"/>
      <c r="J628" s="39"/>
    </row>
    <row r="629" spans="1:10" ht="15.75" customHeight="1" x14ac:dyDescent="0.25">
      <c r="A629" s="11"/>
      <c r="B629" s="11"/>
      <c r="D629" s="11"/>
      <c r="E629" s="38"/>
      <c r="F629" s="38"/>
      <c r="G629" s="39"/>
      <c r="H629" s="39"/>
      <c r="I629" s="39"/>
      <c r="J629" s="39"/>
    </row>
    <row r="630" spans="1:10" ht="15.75" customHeight="1" x14ac:dyDescent="0.25">
      <c r="A630" s="11"/>
      <c r="B630" s="11"/>
      <c r="D630" s="11"/>
      <c r="E630" s="38"/>
      <c r="F630" s="38"/>
      <c r="G630" s="39"/>
      <c r="H630" s="39"/>
      <c r="I630" s="39"/>
      <c r="J630" s="39"/>
    </row>
    <row r="631" spans="1:10" ht="15.75" customHeight="1" x14ac:dyDescent="0.25">
      <c r="A631" s="11"/>
      <c r="B631" s="11"/>
      <c r="D631" s="11"/>
      <c r="E631" s="38"/>
      <c r="F631" s="38"/>
      <c r="G631" s="39"/>
      <c r="H631" s="39"/>
      <c r="I631" s="39"/>
      <c r="J631" s="39"/>
    </row>
    <row r="632" spans="1:10" ht="15.75" customHeight="1" x14ac:dyDescent="0.25">
      <c r="A632" s="11"/>
      <c r="B632" s="11"/>
      <c r="D632" s="11"/>
      <c r="E632" s="38"/>
      <c r="F632" s="38"/>
      <c r="G632" s="39"/>
      <c r="H632" s="39"/>
      <c r="I632" s="39"/>
      <c r="J632" s="39"/>
    </row>
    <row r="633" spans="1:10" ht="15.75" customHeight="1" x14ac:dyDescent="0.25">
      <c r="A633" s="11"/>
      <c r="B633" s="11"/>
      <c r="D633" s="11"/>
      <c r="E633" s="38"/>
      <c r="F633" s="38"/>
      <c r="G633" s="39"/>
      <c r="H633" s="39"/>
      <c r="I633" s="39"/>
      <c r="J633" s="39"/>
    </row>
    <row r="634" spans="1:10" ht="15.75" customHeight="1" x14ac:dyDescent="0.25">
      <c r="A634" s="11"/>
      <c r="B634" s="11"/>
      <c r="D634" s="11"/>
      <c r="E634" s="38"/>
      <c r="F634" s="38"/>
      <c r="G634" s="39"/>
      <c r="H634" s="39"/>
      <c r="I634" s="39"/>
      <c r="J634" s="39"/>
    </row>
    <row r="635" spans="1:10" ht="15.75" customHeight="1" x14ac:dyDescent="0.25">
      <c r="A635" s="11"/>
      <c r="B635" s="11"/>
      <c r="D635" s="11"/>
      <c r="E635" s="38"/>
      <c r="F635" s="38"/>
      <c r="G635" s="39"/>
      <c r="H635" s="39"/>
      <c r="I635" s="39"/>
      <c r="J635" s="39"/>
    </row>
    <row r="636" spans="1:10" ht="15.75" customHeight="1" x14ac:dyDescent="0.25">
      <c r="A636" s="11"/>
      <c r="B636" s="11"/>
      <c r="D636" s="11"/>
      <c r="E636" s="38"/>
      <c r="F636" s="38"/>
      <c r="G636" s="39"/>
      <c r="H636" s="39"/>
      <c r="I636" s="39"/>
      <c r="J636" s="39"/>
    </row>
    <row r="637" spans="1:10" ht="15.75" customHeight="1" x14ac:dyDescent="0.25">
      <c r="A637" s="11"/>
      <c r="B637" s="11"/>
      <c r="D637" s="11"/>
      <c r="E637" s="38"/>
      <c r="F637" s="38"/>
      <c r="G637" s="39"/>
      <c r="H637" s="39"/>
      <c r="I637" s="39"/>
      <c r="J637" s="39"/>
    </row>
    <row r="638" spans="1:10" ht="15.75" customHeight="1" x14ac:dyDescent="0.25">
      <c r="A638" s="11"/>
      <c r="B638" s="11"/>
      <c r="D638" s="11"/>
      <c r="E638" s="38"/>
      <c r="F638" s="38"/>
      <c r="G638" s="39"/>
      <c r="H638" s="39"/>
      <c r="I638" s="39"/>
      <c r="J638" s="39"/>
    </row>
    <row r="639" spans="1:10" ht="15.75" customHeight="1" x14ac:dyDescent="0.25">
      <c r="A639" s="11"/>
      <c r="B639" s="11"/>
      <c r="D639" s="11"/>
      <c r="E639" s="38"/>
      <c r="F639" s="38"/>
      <c r="G639" s="39"/>
      <c r="H639" s="39"/>
      <c r="I639" s="39"/>
      <c r="J639" s="39"/>
    </row>
    <row r="640" spans="1:10" ht="15.75" customHeight="1" x14ac:dyDescent="0.25">
      <c r="A640" s="11"/>
      <c r="B640" s="11"/>
      <c r="D640" s="11"/>
      <c r="E640" s="38"/>
      <c r="F640" s="38"/>
      <c r="G640" s="39"/>
      <c r="H640" s="39"/>
      <c r="I640" s="39"/>
      <c r="J640" s="39"/>
    </row>
    <row r="641" spans="1:10" ht="15.75" customHeight="1" x14ac:dyDescent="0.25">
      <c r="A641" s="11"/>
      <c r="B641" s="11"/>
      <c r="D641" s="11"/>
      <c r="E641" s="38"/>
      <c r="F641" s="38"/>
      <c r="G641" s="39"/>
      <c r="H641" s="39"/>
      <c r="I641" s="39"/>
      <c r="J641" s="39"/>
    </row>
    <row r="642" spans="1:10" ht="15.75" customHeight="1" x14ac:dyDescent="0.25">
      <c r="A642" s="11"/>
      <c r="B642" s="11"/>
      <c r="D642" s="11"/>
      <c r="E642" s="38"/>
      <c r="F642" s="38"/>
      <c r="G642" s="39"/>
      <c r="H642" s="39"/>
      <c r="I642" s="39"/>
      <c r="J642" s="39"/>
    </row>
    <row r="643" spans="1:10" ht="15.75" customHeight="1" x14ac:dyDescent="0.25">
      <c r="A643" s="11"/>
      <c r="B643" s="11"/>
      <c r="D643" s="11"/>
      <c r="E643" s="38"/>
      <c r="F643" s="38"/>
      <c r="G643" s="39"/>
      <c r="H643" s="39"/>
      <c r="I643" s="39"/>
      <c r="J643" s="39"/>
    </row>
    <row r="644" spans="1:10" ht="15.75" customHeight="1" x14ac:dyDescent="0.25">
      <c r="A644" s="11"/>
      <c r="B644" s="11"/>
      <c r="D644" s="11"/>
      <c r="E644" s="38"/>
      <c r="F644" s="38"/>
      <c r="G644" s="39"/>
      <c r="H644" s="39"/>
      <c r="I644" s="39"/>
      <c r="J644" s="39"/>
    </row>
    <row r="645" spans="1:10" ht="15.75" customHeight="1" x14ac:dyDescent="0.25">
      <c r="A645" s="11"/>
      <c r="B645" s="11"/>
      <c r="D645" s="11"/>
      <c r="E645" s="38"/>
      <c r="F645" s="38"/>
      <c r="G645" s="39"/>
      <c r="H645" s="39"/>
      <c r="I645" s="39"/>
      <c r="J645" s="39"/>
    </row>
    <row r="646" spans="1:10" ht="15.75" customHeight="1" x14ac:dyDescent="0.25">
      <c r="A646" s="11"/>
      <c r="B646" s="11"/>
      <c r="D646" s="11"/>
      <c r="E646" s="38"/>
      <c r="F646" s="38"/>
      <c r="G646" s="39"/>
      <c r="H646" s="39"/>
      <c r="I646" s="39"/>
      <c r="J646" s="39"/>
    </row>
    <row r="647" spans="1:10" ht="15.75" customHeight="1" x14ac:dyDescent="0.25">
      <c r="A647" s="11"/>
      <c r="B647" s="11"/>
      <c r="D647" s="11"/>
      <c r="E647" s="38"/>
      <c r="F647" s="38"/>
      <c r="G647" s="39"/>
      <c r="H647" s="39"/>
      <c r="I647" s="39"/>
      <c r="J647" s="39"/>
    </row>
    <row r="648" spans="1:10" ht="15.75" customHeight="1" x14ac:dyDescent="0.25">
      <c r="A648" s="11"/>
      <c r="B648" s="11"/>
      <c r="D648" s="11"/>
      <c r="E648" s="38"/>
      <c r="F648" s="38"/>
      <c r="G648" s="39"/>
      <c r="H648" s="39"/>
      <c r="I648" s="39"/>
      <c r="J648" s="39"/>
    </row>
    <row r="649" spans="1:10" ht="15.75" customHeight="1" x14ac:dyDescent="0.25">
      <c r="A649" s="11"/>
      <c r="B649" s="11"/>
      <c r="D649" s="11"/>
      <c r="E649" s="38"/>
      <c r="F649" s="38"/>
      <c r="G649" s="39"/>
      <c r="H649" s="39"/>
      <c r="I649" s="39"/>
      <c r="J649" s="39"/>
    </row>
    <row r="650" spans="1:10" ht="15.75" customHeight="1" x14ac:dyDescent="0.25">
      <c r="A650" s="11"/>
      <c r="B650" s="11"/>
      <c r="D650" s="11"/>
      <c r="E650" s="38"/>
      <c r="F650" s="38"/>
      <c r="G650" s="39"/>
      <c r="H650" s="39"/>
      <c r="I650" s="39"/>
      <c r="J650" s="39"/>
    </row>
    <row r="651" spans="1:10" ht="15.75" customHeight="1" x14ac:dyDescent="0.25">
      <c r="A651" s="11"/>
      <c r="B651" s="11"/>
      <c r="D651" s="11"/>
      <c r="E651" s="38"/>
      <c r="F651" s="38"/>
      <c r="G651" s="39"/>
      <c r="H651" s="39"/>
      <c r="I651" s="39"/>
      <c r="J651" s="39"/>
    </row>
    <row r="652" spans="1:10" ht="15.75" customHeight="1" x14ac:dyDescent="0.25">
      <c r="A652" s="11"/>
      <c r="B652" s="11"/>
      <c r="D652" s="11"/>
      <c r="E652" s="38"/>
      <c r="F652" s="38"/>
      <c r="G652" s="39"/>
      <c r="H652" s="39"/>
      <c r="I652" s="39"/>
      <c r="J652" s="39"/>
    </row>
    <row r="653" spans="1:10" ht="15.75" customHeight="1" x14ac:dyDescent="0.25">
      <c r="A653" s="11"/>
      <c r="B653" s="11"/>
      <c r="D653" s="11"/>
      <c r="E653" s="38"/>
      <c r="F653" s="38"/>
      <c r="G653" s="39"/>
      <c r="H653" s="39"/>
      <c r="I653" s="39"/>
      <c r="J653" s="39"/>
    </row>
    <row r="654" spans="1:10" ht="15.75" customHeight="1" x14ac:dyDescent="0.25">
      <c r="A654" s="11"/>
      <c r="B654" s="11"/>
      <c r="D654" s="11"/>
      <c r="E654" s="38"/>
      <c r="F654" s="38"/>
      <c r="G654" s="39"/>
      <c r="H654" s="39"/>
      <c r="I654" s="39"/>
      <c r="J654" s="39"/>
    </row>
    <row r="655" spans="1:10" ht="15.75" customHeight="1" x14ac:dyDescent="0.25">
      <c r="A655" s="11"/>
      <c r="B655" s="11"/>
      <c r="D655" s="11"/>
      <c r="E655" s="38"/>
      <c r="F655" s="38"/>
      <c r="G655" s="39"/>
      <c r="H655" s="39"/>
      <c r="I655" s="39"/>
      <c r="J655" s="39"/>
    </row>
    <row r="656" spans="1:10" ht="15.75" customHeight="1" x14ac:dyDescent="0.25">
      <c r="A656" s="11"/>
      <c r="B656" s="11"/>
      <c r="D656" s="11"/>
      <c r="E656" s="38"/>
      <c r="F656" s="38"/>
      <c r="G656" s="39"/>
      <c r="H656" s="39"/>
      <c r="I656" s="39"/>
      <c r="J656" s="39"/>
    </row>
    <row r="657" spans="1:10" ht="15.75" customHeight="1" x14ac:dyDescent="0.25">
      <c r="A657" s="11"/>
      <c r="B657" s="11"/>
      <c r="D657" s="11"/>
      <c r="E657" s="38"/>
      <c r="F657" s="38"/>
      <c r="G657" s="39"/>
      <c r="H657" s="39"/>
      <c r="I657" s="39"/>
      <c r="J657" s="39"/>
    </row>
    <row r="658" spans="1:10" ht="15.75" customHeight="1" x14ac:dyDescent="0.25">
      <c r="A658" s="11"/>
      <c r="B658" s="11"/>
      <c r="D658" s="11"/>
      <c r="E658" s="38"/>
      <c r="F658" s="38"/>
      <c r="G658" s="39"/>
      <c r="H658" s="39"/>
      <c r="I658" s="39"/>
      <c r="J658" s="39"/>
    </row>
    <row r="659" spans="1:10" ht="15.75" customHeight="1" x14ac:dyDescent="0.25">
      <c r="A659" s="11"/>
      <c r="B659" s="11"/>
      <c r="D659" s="11"/>
      <c r="E659" s="38"/>
      <c r="F659" s="38"/>
      <c r="G659" s="39"/>
      <c r="H659" s="39"/>
      <c r="I659" s="39"/>
      <c r="J659" s="39"/>
    </row>
    <row r="660" spans="1:10" ht="15.75" customHeight="1" x14ac:dyDescent="0.25">
      <c r="A660" s="11"/>
      <c r="B660" s="11"/>
      <c r="D660" s="11"/>
      <c r="E660" s="38"/>
      <c r="F660" s="38"/>
      <c r="G660" s="39"/>
      <c r="H660" s="39"/>
      <c r="I660" s="39"/>
      <c r="J660" s="39"/>
    </row>
    <row r="661" spans="1:10" ht="15.75" customHeight="1" x14ac:dyDescent="0.25">
      <c r="A661" s="11"/>
      <c r="B661" s="11"/>
      <c r="D661" s="11"/>
      <c r="E661" s="38"/>
      <c r="F661" s="38"/>
      <c r="G661" s="39"/>
      <c r="H661" s="39"/>
      <c r="I661" s="39"/>
      <c r="J661" s="39"/>
    </row>
    <row r="662" spans="1:10" ht="15.75" customHeight="1" x14ac:dyDescent="0.25">
      <c r="A662" s="11"/>
      <c r="B662" s="11"/>
      <c r="D662" s="11"/>
      <c r="E662" s="38"/>
      <c r="F662" s="38"/>
      <c r="G662" s="39"/>
      <c r="H662" s="39"/>
      <c r="I662" s="39"/>
      <c r="J662" s="39"/>
    </row>
    <row r="663" spans="1:10" ht="15.75" customHeight="1" x14ac:dyDescent="0.25">
      <c r="A663" s="11"/>
      <c r="B663" s="11"/>
      <c r="D663" s="11"/>
      <c r="E663" s="38"/>
      <c r="F663" s="38"/>
      <c r="G663" s="39"/>
      <c r="H663" s="39"/>
      <c r="I663" s="39"/>
      <c r="J663" s="39"/>
    </row>
    <row r="664" spans="1:10" ht="15.75" customHeight="1" x14ac:dyDescent="0.25">
      <c r="A664" s="11"/>
      <c r="B664" s="11"/>
      <c r="D664" s="11"/>
      <c r="E664" s="38"/>
      <c r="F664" s="38"/>
      <c r="G664" s="39"/>
      <c r="H664" s="39"/>
      <c r="I664" s="39"/>
      <c r="J664" s="39"/>
    </row>
    <row r="665" spans="1:10" ht="15.75" customHeight="1" x14ac:dyDescent="0.25">
      <c r="A665" s="11"/>
      <c r="B665" s="11"/>
      <c r="D665" s="11"/>
      <c r="E665" s="38"/>
      <c r="F665" s="38"/>
      <c r="G665" s="39"/>
      <c r="H665" s="39"/>
      <c r="I665" s="39"/>
      <c r="J665" s="39"/>
    </row>
    <row r="666" spans="1:10" ht="15.75" customHeight="1" x14ac:dyDescent="0.25">
      <c r="A666" s="11"/>
      <c r="B666" s="11"/>
      <c r="D666" s="11"/>
      <c r="E666" s="38"/>
      <c r="F666" s="38"/>
      <c r="G666" s="39"/>
      <c r="H666" s="39"/>
      <c r="I666" s="39"/>
      <c r="J666" s="39"/>
    </row>
    <row r="667" spans="1:10" ht="15.75" customHeight="1" x14ac:dyDescent="0.25">
      <c r="A667" s="11"/>
      <c r="B667" s="11"/>
      <c r="D667" s="11"/>
      <c r="E667" s="38"/>
      <c r="F667" s="38"/>
      <c r="G667" s="39"/>
      <c r="H667" s="39"/>
      <c r="I667" s="39"/>
      <c r="J667" s="39"/>
    </row>
    <row r="668" spans="1:10" ht="15.75" customHeight="1" x14ac:dyDescent="0.25">
      <c r="A668" s="11"/>
      <c r="B668" s="11"/>
      <c r="D668" s="11"/>
      <c r="E668" s="38"/>
      <c r="F668" s="38"/>
      <c r="G668" s="39"/>
      <c r="H668" s="39"/>
      <c r="I668" s="39"/>
      <c r="J668" s="39"/>
    </row>
    <row r="669" spans="1:10" ht="15.75" customHeight="1" x14ac:dyDescent="0.25">
      <c r="A669" s="11"/>
      <c r="B669" s="11"/>
      <c r="D669" s="11"/>
      <c r="E669" s="38"/>
      <c r="F669" s="38"/>
      <c r="G669" s="39"/>
      <c r="H669" s="39"/>
      <c r="I669" s="39"/>
      <c r="J669" s="39"/>
    </row>
    <row r="670" spans="1:10" ht="15.75" customHeight="1" x14ac:dyDescent="0.25">
      <c r="A670" s="11"/>
      <c r="B670" s="11"/>
      <c r="D670" s="11"/>
      <c r="E670" s="38"/>
      <c r="F670" s="38"/>
      <c r="G670" s="39"/>
      <c r="H670" s="39"/>
      <c r="I670" s="39"/>
      <c r="J670" s="39"/>
    </row>
    <row r="671" spans="1:10" ht="15.75" customHeight="1" x14ac:dyDescent="0.25">
      <c r="A671" s="11"/>
      <c r="B671" s="11"/>
      <c r="D671" s="11"/>
      <c r="E671" s="38"/>
      <c r="F671" s="38"/>
      <c r="G671" s="39"/>
      <c r="H671" s="39"/>
      <c r="I671" s="39"/>
      <c r="J671" s="39"/>
    </row>
    <row r="672" spans="1:10" ht="15.75" customHeight="1" x14ac:dyDescent="0.25">
      <c r="A672" s="11"/>
      <c r="B672" s="11"/>
      <c r="D672" s="11"/>
      <c r="E672" s="38"/>
      <c r="F672" s="38"/>
      <c r="G672" s="39"/>
      <c r="H672" s="39"/>
      <c r="I672" s="39"/>
      <c r="J672" s="39"/>
    </row>
    <row r="673" spans="1:10" ht="15.75" customHeight="1" x14ac:dyDescent="0.25">
      <c r="A673" s="11"/>
      <c r="B673" s="11"/>
      <c r="D673" s="11"/>
      <c r="E673" s="38"/>
      <c r="F673" s="38"/>
      <c r="G673" s="39"/>
      <c r="H673" s="39"/>
      <c r="I673" s="39"/>
      <c r="J673" s="39"/>
    </row>
    <row r="674" spans="1:10" ht="15.75" customHeight="1" x14ac:dyDescent="0.25">
      <c r="A674" s="11"/>
      <c r="B674" s="11"/>
      <c r="D674" s="11"/>
      <c r="E674" s="38"/>
      <c r="F674" s="38"/>
      <c r="G674" s="39"/>
      <c r="H674" s="39"/>
      <c r="I674" s="39"/>
      <c r="J674" s="39"/>
    </row>
    <row r="675" spans="1:10" ht="15.75" customHeight="1" x14ac:dyDescent="0.25">
      <c r="A675" s="11"/>
      <c r="B675" s="11"/>
      <c r="D675" s="11"/>
      <c r="E675" s="38"/>
      <c r="F675" s="38"/>
      <c r="G675" s="39"/>
      <c r="H675" s="39"/>
      <c r="I675" s="39"/>
      <c r="J675" s="39"/>
    </row>
    <row r="676" spans="1:10" ht="15.75" customHeight="1" x14ac:dyDescent="0.25">
      <c r="A676" s="11"/>
      <c r="B676" s="11"/>
      <c r="D676" s="11"/>
      <c r="E676" s="38"/>
      <c r="F676" s="38"/>
      <c r="G676" s="39"/>
      <c r="H676" s="39"/>
      <c r="I676" s="39"/>
      <c r="J676" s="39"/>
    </row>
    <row r="677" spans="1:10" ht="15.75" customHeight="1" x14ac:dyDescent="0.25">
      <c r="A677" s="11"/>
      <c r="B677" s="11"/>
      <c r="D677" s="11"/>
      <c r="E677" s="38"/>
      <c r="F677" s="38"/>
      <c r="G677" s="39"/>
      <c r="H677" s="39"/>
      <c r="I677" s="39"/>
      <c r="J677" s="39"/>
    </row>
    <row r="678" spans="1:10" ht="15.75" customHeight="1" x14ac:dyDescent="0.25">
      <c r="A678" s="11"/>
      <c r="B678" s="11"/>
      <c r="D678" s="11"/>
      <c r="E678" s="38"/>
      <c r="F678" s="38"/>
      <c r="G678" s="39"/>
      <c r="H678" s="39"/>
      <c r="I678" s="39"/>
      <c r="J678" s="39"/>
    </row>
    <row r="679" spans="1:10" ht="15.75" customHeight="1" x14ac:dyDescent="0.25">
      <c r="A679" s="11"/>
      <c r="B679" s="11"/>
      <c r="D679" s="11"/>
      <c r="E679" s="38"/>
      <c r="F679" s="38"/>
      <c r="G679" s="39"/>
      <c r="H679" s="39"/>
      <c r="I679" s="39"/>
      <c r="J679" s="39"/>
    </row>
    <row r="680" spans="1:10" ht="15.75" customHeight="1" x14ac:dyDescent="0.25">
      <c r="A680" s="11"/>
      <c r="B680" s="11"/>
      <c r="D680" s="11"/>
      <c r="E680" s="38"/>
      <c r="F680" s="38"/>
      <c r="G680" s="39"/>
      <c r="H680" s="39"/>
      <c r="I680" s="39"/>
      <c r="J680" s="39"/>
    </row>
    <row r="681" spans="1:10" ht="15.75" customHeight="1" x14ac:dyDescent="0.25">
      <c r="A681" s="11"/>
      <c r="B681" s="11"/>
      <c r="D681" s="11"/>
      <c r="E681" s="38"/>
      <c r="F681" s="38"/>
      <c r="G681" s="39"/>
      <c r="H681" s="39"/>
      <c r="I681" s="39"/>
      <c r="J681" s="39"/>
    </row>
    <row r="682" spans="1:10" ht="15.75" customHeight="1" x14ac:dyDescent="0.25">
      <c r="A682" s="11"/>
      <c r="B682" s="11"/>
      <c r="D682" s="11"/>
      <c r="E682" s="38"/>
      <c r="F682" s="38"/>
      <c r="G682" s="39"/>
      <c r="H682" s="39"/>
      <c r="I682" s="39"/>
      <c r="J682" s="39"/>
    </row>
    <row r="683" spans="1:10" ht="15.75" customHeight="1" x14ac:dyDescent="0.25">
      <c r="A683" s="11"/>
      <c r="B683" s="11"/>
      <c r="D683" s="11"/>
      <c r="E683" s="38"/>
      <c r="F683" s="38"/>
      <c r="G683" s="39"/>
      <c r="H683" s="39"/>
      <c r="I683" s="39"/>
      <c r="J683" s="39"/>
    </row>
    <row r="684" spans="1:10" ht="15.75" customHeight="1" x14ac:dyDescent="0.25">
      <c r="A684" s="11"/>
      <c r="B684" s="11"/>
      <c r="D684" s="11"/>
      <c r="E684" s="38"/>
      <c r="F684" s="38"/>
      <c r="G684" s="39"/>
      <c r="H684" s="39"/>
      <c r="I684" s="39"/>
      <c r="J684" s="39"/>
    </row>
    <row r="685" spans="1:10" ht="15.75" customHeight="1" x14ac:dyDescent="0.25">
      <c r="A685" s="11"/>
      <c r="B685" s="11"/>
      <c r="D685" s="11"/>
      <c r="E685" s="38"/>
      <c r="F685" s="38"/>
      <c r="G685" s="39"/>
      <c r="H685" s="39"/>
      <c r="I685" s="39"/>
      <c r="J685" s="39"/>
    </row>
    <row r="686" spans="1:10" ht="15.75" customHeight="1" x14ac:dyDescent="0.25">
      <c r="A686" s="11"/>
      <c r="B686" s="11"/>
      <c r="D686" s="11"/>
      <c r="E686" s="38"/>
      <c r="F686" s="38"/>
      <c r="G686" s="39"/>
      <c r="H686" s="39"/>
      <c r="I686" s="39"/>
      <c r="J686" s="39"/>
    </row>
    <row r="687" spans="1:10" ht="15.75" customHeight="1" x14ac:dyDescent="0.25">
      <c r="A687" s="11"/>
      <c r="B687" s="11"/>
      <c r="D687" s="11"/>
      <c r="E687" s="38"/>
      <c r="F687" s="38"/>
      <c r="G687" s="39"/>
      <c r="H687" s="39"/>
      <c r="I687" s="39"/>
      <c r="J687" s="39"/>
    </row>
    <row r="688" spans="1:10" ht="15.75" customHeight="1" x14ac:dyDescent="0.25">
      <c r="A688" s="11"/>
      <c r="B688" s="11"/>
      <c r="D688" s="11"/>
      <c r="E688" s="38"/>
      <c r="F688" s="38"/>
      <c r="G688" s="39"/>
      <c r="H688" s="39"/>
      <c r="I688" s="39"/>
      <c r="J688" s="39"/>
    </row>
    <row r="689" spans="1:10" ht="15.75" customHeight="1" x14ac:dyDescent="0.25">
      <c r="A689" s="11"/>
      <c r="B689" s="11"/>
      <c r="D689" s="11"/>
      <c r="E689" s="38"/>
      <c r="F689" s="38"/>
      <c r="G689" s="39"/>
      <c r="H689" s="39"/>
      <c r="I689" s="39"/>
      <c r="J689" s="39"/>
    </row>
    <row r="690" spans="1:10" ht="15.75" customHeight="1" x14ac:dyDescent="0.25">
      <c r="A690" s="11"/>
      <c r="B690" s="11"/>
      <c r="D690" s="11"/>
      <c r="E690" s="38"/>
      <c r="F690" s="38"/>
      <c r="G690" s="39"/>
      <c r="H690" s="39"/>
      <c r="I690" s="39"/>
      <c r="J690" s="39"/>
    </row>
    <row r="691" spans="1:10" ht="15.75" customHeight="1" x14ac:dyDescent="0.25">
      <c r="A691" s="11"/>
      <c r="B691" s="11"/>
      <c r="D691" s="11"/>
      <c r="E691" s="38"/>
      <c r="F691" s="38"/>
      <c r="G691" s="39"/>
      <c r="H691" s="39"/>
      <c r="I691" s="39"/>
      <c r="J691" s="39"/>
    </row>
    <row r="692" spans="1:10" ht="15.75" customHeight="1" x14ac:dyDescent="0.25">
      <c r="A692" s="11"/>
      <c r="B692" s="11"/>
      <c r="D692" s="11"/>
      <c r="E692" s="38"/>
      <c r="F692" s="38"/>
      <c r="G692" s="39"/>
      <c r="H692" s="39"/>
      <c r="I692" s="39"/>
      <c r="J692" s="39"/>
    </row>
    <row r="693" spans="1:10" ht="15.75" customHeight="1" x14ac:dyDescent="0.25">
      <c r="A693" s="11"/>
      <c r="B693" s="11"/>
      <c r="D693" s="11"/>
      <c r="E693" s="38"/>
      <c r="F693" s="38"/>
      <c r="G693" s="39"/>
      <c r="H693" s="39"/>
      <c r="I693" s="39"/>
      <c r="J693" s="39"/>
    </row>
    <row r="694" spans="1:10" ht="15.75" customHeight="1" x14ac:dyDescent="0.25">
      <c r="A694" s="11"/>
      <c r="B694" s="11"/>
      <c r="D694" s="11"/>
      <c r="E694" s="38"/>
      <c r="F694" s="38"/>
      <c r="G694" s="39"/>
      <c r="H694" s="39"/>
      <c r="I694" s="39"/>
      <c r="J694" s="39"/>
    </row>
    <row r="695" spans="1:10" ht="15.75" customHeight="1" x14ac:dyDescent="0.25">
      <c r="A695" s="11"/>
      <c r="B695" s="11"/>
      <c r="D695" s="11"/>
      <c r="E695" s="38"/>
      <c r="F695" s="38"/>
      <c r="G695" s="39"/>
      <c r="H695" s="39"/>
      <c r="I695" s="39"/>
      <c r="J695" s="39"/>
    </row>
    <row r="696" spans="1:10" ht="15.75" customHeight="1" x14ac:dyDescent="0.25">
      <c r="A696" s="11"/>
      <c r="B696" s="11"/>
      <c r="D696" s="11"/>
      <c r="E696" s="38"/>
      <c r="F696" s="38"/>
      <c r="G696" s="39"/>
      <c r="H696" s="39"/>
      <c r="I696" s="39"/>
      <c r="J696" s="39"/>
    </row>
    <row r="697" spans="1:10" ht="15.75" customHeight="1" x14ac:dyDescent="0.25">
      <c r="A697" s="11"/>
      <c r="B697" s="11"/>
      <c r="D697" s="11"/>
      <c r="E697" s="38"/>
      <c r="F697" s="38"/>
      <c r="G697" s="39"/>
      <c r="H697" s="39"/>
      <c r="I697" s="39"/>
      <c r="J697" s="39"/>
    </row>
    <row r="698" spans="1:10" ht="15.75" customHeight="1" x14ac:dyDescent="0.25">
      <c r="A698" s="11"/>
      <c r="B698" s="11"/>
      <c r="D698" s="11"/>
      <c r="E698" s="38"/>
      <c r="F698" s="38"/>
      <c r="G698" s="39"/>
      <c r="H698" s="39"/>
      <c r="I698" s="39"/>
      <c r="J698" s="39"/>
    </row>
    <row r="699" spans="1:10" ht="15.75" customHeight="1" x14ac:dyDescent="0.25">
      <c r="A699" s="11"/>
      <c r="B699" s="11"/>
      <c r="D699" s="11"/>
      <c r="E699" s="38"/>
      <c r="F699" s="38"/>
      <c r="G699" s="39"/>
      <c r="H699" s="39"/>
      <c r="I699" s="39"/>
      <c r="J699" s="39"/>
    </row>
    <row r="700" spans="1:10" ht="15.75" customHeight="1" x14ac:dyDescent="0.25">
      <c r="A700" s="11"/>
      <c r="B700" s="11"/>
      <c r="D700" s="11"/>
      <c r="E700" s="38"/>
      <c r="F700" s="38"/>
      <c r="G700" s="39"/>
      <c r="H700" s="39"/>
      <c r="I700" s="39"/>
      <c r="J700" s="39"/>
    </row>
    <row r="701" spans="1:10" ht="15.75" customHeight="1" x14ac:dyDescent="0.25">
      <c r="A701" s="11"/>
      <c r="B701" s="11"/>
      <c r="D701" s="11"/>
      <c r="E701" s="38"/>
      <c r="F701" s="38"/>
      <c r="G701" s="39"/>
      <c r="H701" s="39"/>
      <c r="I701" s="39"/>
      <c r="J701" s="39"/>
    </row>
    <row r="702" spans="1:10" ht="15.75" customHeight="1" x14ac:dyDescent="0.25">
      <c r="A702" s="11"/>
      <c r="B702" s="11"/>
      <c r="D702" s="11"/>
      <c r="E702" s="38"/>
      <c r="F702" s="38"/>
      <c r="G702" s="39"/>
      <c r="H702" s="39"/>
      <c r="I702" s="39"/>
      <c r="J702" s="39"/>
    </row>
    <row r="703" spans="1:10" ht="15.75" customHeight="1" x14ac:dyDescent="0.25">
      <c r="A703" s="11"/>
      <c r="B703" s="11"/>
      <c r="D703" s="11"/>
      <c r="E703" s="38"/>
      <c r="F703" s="38"/>
      <c r="G703" s="39"/>
      <c r="H703" s="39"/>
      <c r="I703" s="39"/>
      <c r="J703" s="39"/>
    </row>
    <row r="704" spans="1:10" ht="15.75" customHeight="1" x14ac:dyDescent="0.25">
      <c r="A704" s="11"/>
      <c r="B704" s="11"/>
      <c r="D704" s="11"/>
      <c r="E704" s="38"/>
      <c r="F704" s="38"/>
      <c r="G704" s="39"/>
      <c r="H704" s="39"/>
      <c r="I704" s="39"/>
      <c r="J704" s="39"/>
    </row>
    <row r="705" spans="1:10" ht="15.75" customHeight="1" x14ac:dyDescent="0.25">
      <c r="A705" s="11"/>
      <c r="B705" s="11"/>
      <c r="D705" s="11"/>
      <c r="E705" s="38"/>
      <c r="F705" s="38"/>
      <c r="G705" s="39"/>
      <c r="H705" s="39"/>
      <c r="I705" s="39"/>
      <c r="J705" s="39"/>
    </row>
    <row r="706" spans="1:10" ht="15.75" customHeight="1" x14ac:dyDescent="0.25">
      <c r="A706" s="11"/>
      <c r="B706" s="11"/>
      <c r="D706" s="11"/>
      <c r="E706" s="38"/>
      <c r="F706" s="38"/>
      <c r="G706" s="39"/>
      <c r="H706" s="39"/>
      <c r="I706" s="39"/>
      <c r="J706" s="39"/>
    </row>
    <row r="707" spans="1:10" ht="15.75" customHeight="1" x14ac:dyDescent="0.25">
      <c r="A707" s="11"/>
      <c r="B707" s="11"/>
      <c r="D707" s="11"/>
      <c r="E707" s="38"/>
      <c r="F707" s="38"/>
      <c r="G707" s="39"/>
      <c r="H707" s="39"/>
      <c r="I707" s="39"/>
      <c r="J707" s="39"/>
    </row>
    <row r="708" spans="1:10" ht="15.75" customHeight="1" x14ac:dyDescent="0.25">
      <c r="A708" s="11"/>
      <c r="B708" s="11"/>
      <c r="D708" s="11"/>
      <c r="E708" s="38"/>
      <c r="F708" s="38"/>
      <c r="G708" s="39"/>
      <c r="H708" s="39"/>
      <c r="I708" s="39"/>
      <c r="J708" s="39"/>
    </row>
    <row r="709" spans="1:10" ht="15.75" customHeight="1" x14ac:dyDescent="0.25">
      <c r="A709" s="11"/>
      <c r="B709" s="11"/>
      <c r="D709" s="11"/>
      <c r="E709" s="38"/>
      <c r="F709" s="38"/>
      <c r="G709" s="39"/>
      <c r="H709" s="39"/>
      <c r="I709" s="39"/>
      <c r="J709" s="39"/>
    </row>
    <row r="710" spans="1:10" ht="15.75" customHeight="1" x14ac:dyDescent="0.25">
      <c r="A710" s="11"/>
      <c r="B710" s="11"/>
      <c r="D710" s="11"/>
      <c r="E710" s="38"/>
      <c r="F710" s="38"/>
      <c r="G710" s="39"/>
      <c r="H710" s="39"/>
      <c r="I710" s="39"/>
      <c r="J710" s="39"/>
    </row>
    <row r="711" spans="1:10" ht="15.75" customHeight="1" x14ac:dyDescent="0.25">
      <c r="A711" s="11"/>
      <c r="B711" s="11"/>
      <c r="D711" s="11"/>
      <c r="E711" s="38"/>
      <c r="F711" s="38"/>
      <c r="G711" s="39"/>
      <c r="H711" s="39"/>
      <c r="I711" s="39"/>
      <c r="J711" s="39"/>
    </row>
    <row r="712" spans="1:10" ht="15.75" customHeight="1" x14ac:dyDescent="0.25">
      <c r="A712" s="11"/>
      <c r="B712" s="11"/>
      <c r="D712" s="11"/>
      <c r="E712" s="38"/>
      <c r="F712" s="38"/>
      <c r="G712" s="39"/>
      <c r="H712" s="39"/>
      <c r="I712" s="39"/>
      <c r="J712" s="39"/>
    </row>
    <row r="713" spans="1:10" ht="15.75" customHeight="1" x14ac:dyDescent="0.25">
      <c r="A713" s="11"/>
      <c r="B713" s="11"/>
      <c r="D713" s="11"/>
      <c r="E713" s="38"/>
      <c r="F713" s="38"/>
      <c r="G713" s="39"/>
      <c r="H713" s="39"/>
      <c r="I713" s="39"/>
      <c r="J713" s="39"/>
    </row>
    <row r="714" spans="1:10" ht="15.75" customHeight="1" x14ac:dyDescent="0.25">
      <c r="A714" s="11"/>
      <c r="B714" s="11"/>
      <c r="D714" s="11"/>
      <c r="E714" s="38"/>
      <c r="F714" s="38"/>
      <c r="G714" s="39"/>
      <c r="H714" s="39"/>
      <c r="I714" s="39"/>
      <c r="J714" s="39"/>
    </row>
    <row r="715" spans="1:10" ht="15.75" customHeight="1" x14ac:dyDescent="0.25">
      <c r="A715" s="11"/>
      <c r="B715" s="11"/>
      <c r="D715" s="11"/>
      <c r="E715" s="38"/>
      <c r="F715" s="38"/>
      <c r="G715" s="39"/>
      <c r="H715" s="39"/>
      <c r="I715" s="39"/>
      <c r="J715" s="39"/>
    </row>
    <row r="716" spans="1:10" ht="15.75" customHeight="1" x14ac:dyDescent="0.25">
      <c r="A716" s="11"/>
      <c r="B716" s="11"/>
      <c r="D716" s="11"/>
      <c r="E716" s="38"/>
      <c r="F716" s="38"/>
      <c r="G716" s="39"/>
      <c r="H716" s="39"/>
      <c r="I716" s="39"/>
      <c r="J716" s="39"/>
    </row>
    <row r="717" spans="1:10" ht="15.75" customHeight="1" x14ac:dyDescent="0.25">
      <c r="A717" s="11"/>
      <c r="B717" s="11"/>
      <c r="D717" s="11"/>
      <c r="E717" s="38"/>
      <c r="F717" s="38"/>
      <c r="G717" s="39"/>
      <c r="H717" s="39"/>
      <c r="I717" s="39"/>
      <c r="J717" s="39"/>
    </row>
    <row r="718" spans="1:10" ht="15.75" customHeight="1" x14ac:dyDescent="0.25">
      <c r="A718" s="11"/>
      <c r="B718" s="11"/>
      <c r="D718" s="11"/>
      <c r="E718" s="38"/>
      <c r="F718" s="38"/>
      <c r="G718" s="39"/>
      <c r="H718" s="39"/>
      <c r="I718" s="39"/>
      <c r="J718" s="39"/>
    </row>
    <row r="719" spans="1:10" ht="15.75" customHeight="1" x14ac:dyDescent="0.25">
      <c r="A719" s="11"/>
      <c r="B719" s="11"/>
      <c r="D719" s="11"/>
      <c r="E719" s="38"/>
      <c r="F719" s="38"/>
      <c r="G719" s="39"/>
      <c r="H719" s="39"/>
      <c r="I719" s="39"/>
      <c r="J719" s="39"/>
    </row>
    <row r="720" spans="1:10" ht="15.75" customHeight="1" x14ac:dyDescent="0.25">
      <c r="A720" s="11"/>
      <c r="B720" s="11"/>
      <c r="D720" s="11"/>
      <c r="E720" s="38"/>
      <c r="F720" s="38"/>
      <c r="G720" s="39"/>
      <c r="H720" s="39"/>
      <c r="I720" s="39"/>
      <c r="J720" s="39"/>
    </row>
    <row r="721" spans="1:10" ht="15.75" customHeight="1" x14ac:dyDescent="0.25">
      <c r="A721" s="11"/>
      <c r="B721" s="11"/>
      <c r="D721" s="11"/>
      <c r="E721" s="38"/>
      <c r="F721" s="38"/>
      <c r="G721" s="39"/>
      <c r="H721" s="39"/>
      <c r="I721" s="39"/>
      <c r="J721" s="39"/>
    </row>
    <row r="722" spans="1:10" ht="15.75" customHeight="1" x14ac:dyDescent="0.25">
      <c r="A722" s="11"/>
      <c r="B722" s="11"/>
      <c r="D722" s="11"/>
      <c r="E722" s="38"/>
      <c r="F722" s="38"/>
      <c r="G722" s="39"/>
      <c r="H722" s="39"/>
      <c r="I722" s="39"/>
      <c r="J722" s="39"/>
    </row>
    <row r="723" spans="1:10" ht="15.75" customHeight="1" x14ac:dyDescent="0.25">
      <c r="A723" s="11"/>
      <c r="B723" s="11"/>
      <c r="D723" s="11"/>
      <c r="E723" s="38"/>
      <c r="F723" s="38"/>
      <c r="G723" s="39"/>
      <c r="H723" s="39"/>
      <c r="I723" s="39"/>
      <c r="J723" s="39"/>
    </row>
    <row r="724" spans="1:10" ht="15.75" customHeight="1" x14ac:dyDescent="0.25">
      <c r="A724" s="11"/>
      <c r="B724" s="11"/>
      <c r="D724" s="11"/>
      <c r="E724" s="38"/>
      <c r="F724" s="38"/>
      <c r="G724" s="39"/>
      <c r="H724" s="39"/>
      <c r="I724" s="39"/>
      <c r="J724" s="39"/>
    </row>
    <row r="725" spans="1:10" ht="15.75" customHeight="1" x14ac:dyDescent="0.25">
      <c r="A725" s="11"/>
      <c r="B725" s="11"/>
      <c r="D725" s="11"/>
      <c r="E725" s="38"/>
      <c r="F725" s="38"/>
      <c r="G725" s="39"/>
      <c r="H725" s="39"/>
      <c r="I725" s="39"/>
      <c r="J725" s="39"/>
    </row>
    <row r="726" spans="1:10" ht="15.75" customHeight="1" x14ac:dyDescent="0.25">
      <c r="A726" s="11"/>
      <c r="B726" s="11"/>
      <c r="D726" s="11"/>
      <c r="E726" s="38"/>
      <c r="F726" s="38"/>
      <c r="G726" s="39"/>
      <c r="H726" s="39"/>
      <c r="I726" s="39"/>
      <c r="J726" s="39"/>
    </row>
    <row r="727" spans="1:10" ht="15.75" customHeight="1" x14ac:dyDescent="0.25">
      <c r="A727" s="11"/>
      <c r="B727" s="11"/>
      <c r="D727" s="11"/>
      <c r="E727" s="38"/>
      <c r="F727" s="38"/>
      <c r="G727" s="39"/>
      <c r="H727" s="39"/>
      <c r="I727" s="39"/>
      <c r="J727" s="39"/>
    </row>
    <row r="728" spans="1:10" ht="15.75" customHeight="1" x14ac:dyDescent="0.25">
      <c r="A728" s="11"/>
      <c r="B728" s="11"/>
      <c r="D728" s="11"/>
      <c r="E728" s="38"/>
      <c r="F728" s="38"/>
      <c r="G728" s="39"/>
      <c r="H728" s="39"/>
      <c r="I728" s="39"/>
      <c r="J728" s="39"/>
    </row>
    <row r="729" spans="1:10" ht="15.75" customHeight="1" x14ac:dyDescent="0.25">
      <c r="A729" s="11"/>
      <c r="B729" s="11"/>
      <c r="D729" s="11"/>
      <c r="E729" s="38"/>
      <c r="F729" s="38"/>
      <c r="G729" s="39"/>
      <c r="H729" s="39"/>
      <c r="I729" s="39"/>
      <c r="J729" s="39"/>
    </row>
    <row r="730" spans="1:10" ht="15.75" customHeight="1" x14ac:dyDescent="0.25">
      <c r="A730" s="11"/>
      <c r="B730" s="11"/>
      <c r="D730" s="11"/>
      <c r="E730" s="38"/>
      <c r="F730" s="38"/>
      <c r="G730" s="39"/>
      <c r="H730" s="39"/>
      <c r="I730" s="39"/>
      <c r="J730" s="39"/>
    </row>
    <row r="731" spans="1:10" ht="15.75" customHeight="1" x14ac:dyDescent="0.25">
      <c r="A731" s="11"/>
      <c r="B731" s="11"/>
      <c r="D731" s="11"/>
      <c r="E731" s="38"/>
      <c r="F731" s="38"/>
      <c r="G731" s="39"/>
      <c r="H731" s="39"/>
      <c r="I731" s="39"/>
      <c r="J731" s="39"/>
    </row>
    <row r="732" spans="1:10" ht="15.75" customHeight="1" x14ac:dyDescent="0.25">
      <c r="A732" s="11"/>
      <c r="B732" s="11"/>
      <c r="D732" s="11"/>
      <c r="E732" s="38"/>
      <c r="F732" s="38"/>
      <c r="G732" s="39"/>
      <c r="H732" s="39"/>
      <c r="I732" s="39"/>
      <c r="J732" s="39"/>
    </row>
    <row r="733" spans="1:10" ht="15.75" customHeight="1" x14ac:dyDescent="0.25">
      <c r="A733" s="11"/>
      <c r="B733" s="11"/>
      <c r="D733" s="11"/>
      <c r="E733" s="38"/>
      <c r="F733" s="38"/>
      <c r="G733" s="39"/>
      <c r="H733" s="39"/>
      <c r="I733" s="39"/>
      <c r="J733" s="39"/>
    </row>
    <row r="734" spans="1:10" ht="15.75" customHeight="1" x14ac:dyDescent="0.25">
      <c r="A734" s="11"/>
      <c r="B734" s="11"/>
      <c r="D734" s="11"/>
      <c r="E734" s="38"/>
      <c r="F734" s="38"/>
      <c r="G734" s="39"/>
      <c r="H734" s="39"/>
      <c r="I734" s="39"/>
      <c r="J734" s="39"/>
    </row>
    <row r="735" spans="1:10" ht="15.75" customHeight="1" x14ac:dyDescent="0.25">
      <c r="A735" s="11"/>
      <c r="B735" s="11"/>
      <c r="D735" s="11"/>
      <c r="E735" s="38"/>
      <c r="F735" s="38"/>
      <c r="G735" s="39"/>
      <c r="H735" s="39"/>
      <c r="I735" s="39"/>
      <c r="J735" s="39"/>
    </row>
    <row r="736" spans="1:10" ht="15.75" customHeight="1" x14ac:dyDescent="0.25">
      <c r="A736" s="11"/>
      <c r="B736" s="11"/>
      <c r="D736" s="11"/>
      <c r="E736" s="38"/>
      <c r="F736" s="38"/>
      <c r="G736" s="39"/>
      <c r="H736" s="39"/>
      <c r="I736" s="39"/>
      <c r="J736" s="39"/>
    </row>
    <row r="737" spans="1:10" ht="15.75" customHeight="1" x14ac:dyDescent="0.25">
      <c r="A737" s="11"/>
      <c r="B737" s="11"/>
      <c r="D737" s="11"/>
      <c r="E737" s="38"/>
      <c r="F737" s="38"/>
      <c r="G737" s="39"/>
      <c r="H737" s="39"/>
      <c r="I737" s="39"/>
      <c r="J737" s="39"/>
    </row>
    <row r="738" spans="1:10" ht="15.75" customHeight="1" x14ac:dyDescent="0.25">
      <c r="A738" s="11"/>
      <c r="B738" s="11"/>
      <c r="D738" s="11"/>
      <c r="E738" s="38"/>
      <c r="F738" s="38"/>
      <c r="G738" s="39"/>
      <c r="H738" s="39"/>
      <c r="I738" s="39"/>
      <c r="J738" s="39"/>
    </row>
    <row r="739" spans="1:10" ht="15.75" customHeight="1" x14ac:dyDescent="0.25">
      <c r="A739" s="11"/>
      <c r="B739" s="11"/>
      <c r="D739" s="11"/>
      <c r="E739" s="38"/>
      <c r="F739" s="38"/>
      <c r="G739" s="39"/>
      <c r="H739" s="39"/>
      <c r="I739" s="39"/>
      <c r="J739" s="39"/>
    </row>
    <row r="740" spans="1:10" ht="15.75" customHeight="1" x14ac:dyDescent="0.25">
      <c r="A740" s="11"/>
      <c r="B740" s="11"/>
      <c r="D740" s="11"/>
      <c r="E740" s="38"/>
      <c r="F740" s="38"/>
      <c r="G740" s="39"/>
      <c r="H740" s="39"/>
      <c r="I740" s="39"/>
      <c r="J740" s="39"/>
    </row>
    <row r="741" spans="1:10" ht="15.75" customHeight="1" x14ac:dyDescent="0.25">
      <c r="A741" s="11"/>
      <c r="B741" s="11"/>
      <c r="D741" s="11"/>
      <c r="E741" s="38"/>
      <c r="F741" s="38"/>
      <c r="G741" s="39"/>
      <c r="H741" s="39"/>
      <c r="I741" s="39"/>
      <c r="J741" s="39"/>
    </row>
    <row r="742" spans="1:10" ht="15.75" customHeight="1" x14ac:dyDescent="0.25">
      <c r="A742" s="11"/>
      <c r="B742" s="11"/>
      <c r="D742" s="11"/>
      <c r="E742" s="38"/>
      <c r="F742" s="38"/>
      <c r="G742" s="39"/>
      <c r="H742" s="39"/>
      <c r="I742" s="39"/>
      <c r="J742" s="39"/>
    </row>
    <row r="743" spans="1:10" ht="15.75" customHeight="1" x14ac:dyDescent="0.25">
      <c r="A743" s="11"/>
      <c r="B743" s="11"/>
      <c r="D743" s="11"/>
      <c r="E743" s="38"/>
      <c r="F743" s="38"/>
      <c r="G743" s="39"/>
      <c r="H743" s="39"/>
      <c r="I743" s="39"/>
      <c r="J743" s="39"/>
    </row>
    <row r="744" spans="1:10" ht="15.75" customHeight="1" x14ac:dyDescent="0.25">
      <c r="A744" s="11"/>
      <c r="B744" s="11"/>
      <c r="D744" s="11"/>
      <c r="E744" s="38"/>
      <c r="F744" s="38"/>
      <c r="G744" s="39"/>
      <c r="H744" s="39"/>
      <c r="I744" s="39"/>
      <c r="J744" s="39"/>
    </row>
    <row r="745" spans="1:10" ht="15.75" customHeight="1" x14ac:dyDescent="0.25">
      <c r="A745" s="11"/>
      <c r="B745" s="11"/>
      <c r="D745" s="11"/>
      <c r="E745" s="38"/>
      <c r="F745" s="38"/>
      <c r="G745" s="39"/>
      <c r="H745" s="39"/>
      <c r="I745" s="39"/>
      <c r="J745" s="39"/>
    </row>
    <row r="746" spans="1:10" ht="15.75" customHeight="1" x14ac:dyDescent="0.25">
      <c r="A746" s="11"/>
      <c r="B746" s="11"/>
      <c r="D746" s="11"/>
      <c r="E746" s="38"/>
      <c r="F746" s="38"/>
      <c r="G746" s="39"/>
      <c r="H746" s="39"/>
      <c r="I746" s="39"/>
      <c r="J746" s="39"/>
    </row>
    <row r="747" spans="1:10" ht="15.75" customHeight="1" x14ac:dyDescent="0.25">
      <c r="A747" s="11"/>
      <c r="B747" s="11"/>
      <c r="D747" s="11"/>
      <c r="E747" s="38"/>
      <c r="F747" s="38"/>
      <c r="G747" s="39"/>
      <c r="H747" s="39"/>
      <c r="I747" s="39"/>
      <c r="J747" s="39"/>
    </row>
    <row r="748" spans="1:10" ht="15.75" customHeight="1" x14ac:dyDescent="0.25">
      <c r="A748" s="11"/>
      <c r="B748" s="11"/>
      <c r="D748" s="11"/>
      <c r="E748" s="38"/>
      <c r="F748" s="38"/>
      <c r="G748" s="39"/>
      <c r="H748" s="39"/>
      <c r="I748" s="39"/>
      <c r="J748" s="39"/>
    </row>
    <row r="749" spans="1:10" ht="15.75" customHeight="1" x14ac:dyDescent="0.25">
      <c r="A749" s="11"/>
      <c r="B749" s="11"/>
      <c r="D749" s="11"/>
      <c r="E749" s="38"/>
      <c r="F749" s="38"/>
      <c r="G749" s="39"/>
      <c r="H749" s="39"/>
      <c r="I749" s="39"/>
      <c r="J749" s="39"/>
    </row>
    <row r="750" spans="1:10" ht="15.75" customHeight="1" x14ac:dyDescent="0.25">
      <c r="A750" s="11"/>
      <c r="B750" s="11"/>
      <c r="D750" s="11"/>
      <c r="E750" s="38"/>
      <c r="F750" s="38"/>
      <c r="G750" s="39"/>
      <c r="H750" s="39"/>
      <c r="I750" s="39"/>
      <c r="J750" s="39"/>
    </row>
    <row r="751" spans="1:10" ht="15.75" customHeight="1" x14ac:dyDescent="0.25">
      <c r="A751" s="11"/>
      <c r="B751" s="11"/>
      <c r="D751" s="11"/>
      <c r="E751" s="38"/>
      <c r="F751" s="38"/>
      <c r="G751" s="39"/>
      <c r="H751" s="39"/>
      <c r="I751" s="39"/>
      <c r="J751" s="39"/>
    </row>
    <row r="752" spans="1:10" ht="15.75" customHeight="1" x14ac:dyDescent="0.25">
      <c r="A752" s="11"/>
      <c r="B752" s="11"/>
      <c r="D752" s="11"/>
      <c r="E752" s="38"/>
      <c r="F752" s="38"/>
      <c r="G752" s="39"/>
      <c r="H752" s="39"/>
      <c r="I752" s="39"/>
      <c r="J752" s="39"/>
    </row>
    <row r="753" spans="1:10" ht="15.75" customHeight="1" x14ac:dyDescent="0.25">
      <c r="A753" s="11"/>
      <c r="B753" s="11"/>
      <c r="D753" s="11"/>
      <c r="E753" s="38"/>
      <c r="F753" s="38"/>
      <c r="G753" s="39"/>
      <c r="H753" s="39"/>
      <c r="I753" s="39"/>
      <c r="J753" s="39"/>
    </row>
    <row r="754" spans="1:10" ht="15.75" customHeight="1" x14ac:dyDescent="0.25">
      <c r="A754" s="11"/>
      <c r="B754" s="11"/>
      <c r="D754" s="11"/>
      <c r="E754" s="38"/>
      <c r="F754" s="38"/>
      <c r="G754" s="39"/>
      <c r="H754" s="39"/>
      <c r="I754" s="39"/>
      <c r="J754" s="39"/>
    </row>
    <row r="755" spans="1:10" ht="15.75" customHeight="1" x14ac:dyDescent="0.25">
      <c r="A755" s="11"/>
      <c r="B755" s="11"/>
      <c r="D755" s="11"/>
      <c r="E755" s="38"/>
      <c r="F755" s="38"/>
      <c r="G755" s="39"/>
      <c r="H755" s="39"/>
      <c r="I755" s="39"/>
      <c r="J755" s="39"/>
    </row>
    <row r="756" spans="1:10" ht="15.75" customHeight="1" x14ac:dyDescent="0.25">
      <c r="A756" s="11"/>
      <c r="B756" s="11"/>
      <c r="D756" s="11"/>
      <c r="E756" s="38"/>
      <c r="F756" s="38"/>
      <c r="G756" s="39"/>
      <c r="H756" s="39"/>
      <c r="I756" s="39"/>
      <c r="J756" s="39"/>
    </row>
    <row r="757" spans="1:10" ht="15.75" customHeight="1" x14ac:dyDescent="0.25">
      <c r="A757" s="11"/>
      <c r="B757" s="11"/>
      <c r="D757" s="11"/>
      <c r="E757" s="38"/>
      <c r="F757" s="38"/>
      <c r="G757" s="39"/>
      <c r="H757" s="39"/>
      <c r="I757" s="39"/>
      <c r="J757" s="39"/>
    </row>
    <row r="758" spans="1:10" ht="15.75" customHeight="1" x14ac:dyDescent="0.25">
      <c r="A758" s="11"/>
      <c r="B758" s="11"/>
      <c r="D758" s="11"/>
      <c r="E758" s="38"/>
      <c r="F758" s="38"/>
      <c r="G758" s="39"/>
      <c r="H758" s="39"/>
      <c r="I758" s="39"/>
      <c r="J758" s="39"/>
    </row>
    <row r="759" spans="1:10" ht="15.75" customHeight="1" x14ac:dyDescent="0.25">
      <c r="A759" s="11"/>
      <c r="B759" s="11"/>
      <c r="D759" s="11"/>
      <c r="E759" s="38"/>
      <c r="F759" s="38"/>
      <c r="G759" s="39"/>
      <c r="H759" s="39"/>
      <c r="I759" s="39"/>
      <c r="J759" s="39"/>
    </row>
    <row r="760" spans="1:10" ht="15.75" customHeight="1" x14ac:dyDescent="0.25">
      <c r="A760" s="11"/>
      <c r="B760" s="11"/>
      <c r="D760" s="11"/>
      <c r="E760" s="38"/>
      <c r="F760" s="38"/>
      <c r="G760" s="39"/>
      <c r="H760" s="39"/>
      <c r="I760" s="39"/>
      <c r="J760" s="39"/>
    </row>
    <row r="761" spans="1:10" ht="15.75" customHeight="1" x14ac:dyDescent="0.25">
      <c r="A761" s="11"/>
      <c r="B761" s="11"/>
      <c r="D761" s="11"/>
      <c r="E761" s="38"/>
      <c r="F761" s="38"/>
      <c r="G761" s="39"/>
      <c r="H761" s="39"/>
      <c r="I761" s="39"/>
      <c r="J761" s="39"/>
    </row>
    <row r="762" spans="1:10" ht="15.75" customHeight="1" x14ac:dyDescent="0.25">
      <c r="A762" s="11"/>
      <c r="B762" s="11"/>
      <c r="D762" s="11"/>
      <c r="E762" s="38"/>
      <c r="F762" s="38"/>
      <c r="G762" s="39"/>
      <c r="H762" s="39"/>
      <c r="I762" s="39"/>
      <c r="J762" s="39"/>
    </row>
    <row r="763" spans="1:10" ht="15.75" customHeight="1" x14ac:dyDescent="0.25">
      <c r="A763" s="11"/>
      <c r="B763" s="11"/>
      <c r="D763" s="11"/>
      <c r="E763" s="38"/>
      <c r="F763" s="38"/>
      <c r="G763" s="39"/>
      <c r="H763" s="39"/>
      <c r="I763" s="39"/>
      <c r="J763" s="39"/>
    </row>
    <row r="764" spans="1:10" ht="15.75" customHeight="1" x14ac:dyDescent="0.25">
      <c r="A764" s="11"/>
      <c r="B764" s="11"/>
      <c r="D764" s="11"/>
      <c r="E764" s="38"/>
      <c r="F764" s="38"/>
      <c r="G764" s="39"/>
      <c r="H764" s="39"/>
      <c r="I764" s="39"/>
      <c r="J764" s="39"/>
    </row>
    <row r="765" spans="1:10" ht="15.75" customHeight="1" x14ac:dyDescent="0.25">
      <c r="A765" s="11"/>
      <c r="B765" s="11"/>
      <c r="D765" s="11"/>
      <c r="E765" s="38"/>
      <c r="F765" s="38"/>
      <c r="G765" s="39"/>
      <c r="H765" s="39"/>
      <c r="I765" s="39"/>
      <c r="J765" s="39"/>
    </row>
    <row r="766" spans="1:10" ht="15.75" customHeight="1" x14ac:dyDescent="0.25">
      <c r="A766" s="11"/>
      <c r="B766" s="11"/>
      <c r="D766" s="11"/>
      <c r="E766" s="38"/>
      <c r="F766" s="38"/>
      <c r="G766" s="39"/>
      <c r="H766" s="39"/>
      <c r="I766" s="39"/>
      <c r="J766" s="39"/>
    </row>
    <row r="767" spans="1:10" ht="15.75" customHeight="1" x14ac:dyDescent="0.25">
      <c r="A767" s="11"/>
      <c r="B767" s="11"/>
      <c r="D767" s="11"/>
      <c r="E767" s="38"/>
      <c r="F767" s="38"/>
      <c r="G767" s="39"/>
      <c r="H767" s="39"/>
      <c r="I767" s="39"/>
      <c r="J767" s="39"/>
    </row>
    <row r="768" spans="1:10" ht="15.75" customHeight="1" x14ac:dyDescent="0.25">
      <c r="A768" s="11"/>
      <c r="B768" s="11"/>
      <c r="D768" s="11"/>
      <c r="E768" s="38"/>
      <c r="F768" s="38"/>
      <c r="G768" s="39"/>
      <c r="H768" s="39"/>
      <c r="I768" s="39"/>
      <c r="J768" s="39"/>
    </row>
    <row r="769" spans="1:10" ht="15.75" customHeight="1" x14ac:dyDescent="0.25">
      <c r="A769" s="11"/>
      <c r="B769" s="11"/>
      <c r="D769" s="11"/>
      <c r="E769" s="38"/>
      <c r="F769" s="38"/>
      <c r="G769" s="39"/>
      <c r="H769" s="39"/>
      <c r="I769" s="39"/>
      <c r="J769" s="39"/>
    </row>
    <row r="770" spans="1:10" ht="15.75" customHeight="1" x14ac:dyDescent="0.25">
      <c r="A770" s="11"/>
      <c r="B770" s="11"/>
      <c r="D770" s="11"/>
      <c r="E770" s="38"/>
      <c r="F770" s="38"/>
      <c r="G770" s="39"/>
      <c r="H770" s="39"/>
      <c r="I770" s="39"/>
      <c r="J770" s="39"/>
    </row>
    <row r="771" spans="1:10" ht="15.75" customHeight="1" x14ac:dyDescent="0.25">
      <c r="A771" s="11"/>
      <c r="B771" s="11"/>
      <c r="D771" s="11"/>
      <c r="E771" s="38"/>
      <c r="F771" s="38"/>
      <c r="G771" s="39"/>
      <c r="H771" s="39"/>
      <c r="I771" s="39"/>
      <c r="J771" s="39"/>
    </row>
    <row r="772" spans="1:10" ht="15.75" customHeight="1" x14ac:dyDescent="0.25">
      <c r="A772" s="11"/>
      <c r="B772" s="11"/>
      <c r="D772" s="11"/>
      <c r="E772" s="38"/>
      <c r="F772" s="38"/>
      <c r="G772" s="39"/>
      <c r="H772" s="39"/>
      <c r="I772" s="39"/>
      <c r="J772" s="39"/>
    </row>
    <row r="773" spans="1:10" ht="15.75" customHeight="1" x14ac:dyDescent="0.25">
      <c r="A773" s="11"/>
      <c r="B773" s="11"/>
      <c r="D773" s="11"/>
      <c r="E773" s="38"/>
      <c r="F773" s="38"/>
      <c r="G773" s="39"/>
      <c r="H773" s="39"/>
      <c r="I773" s="39"/>
      <c r="J773" s="39"/>
    </row>
    <row r="774" spans="1:10" ht="15.75" customHeight="1" x14ac:dyDescent="0.25">
      <c r="A774" s="11"/>
      <c r="B774" s="11"/>
      <c r="D774" s="11"/>
      <c r="E774" s="38"/>
      <c r="F774" s="38"/>
      <c r="G774" s="39"/>
      <c r="H774" s="39"/>
      <c r="I774" s="39"/>
      <c r="J774" s="39"/>
    </row>
    <row r="775" spans="1:10" ht="15.75" customHeight="1" x14ac:dyDescent="0.25">
      <c r="A775" s="11"/>
      <c r="B775" s="11"/>
      <c r="D775" s="11"/>
      <c r="E775" s="38"/>
      <c r="F775" s="38"/>
      <c r="G775" s="39"/>
      <c r="H775" s="39"/>
      <c r="I775" s="39"/>
      <c r="J775" s="39"/>
    </row>
    <row r="776" spans="1:10" ht="15.75" customHeight="1" x14ac:dyDescent="0.25">
      <c r="A776" s="11"/>
      <c r="B776" s="11"/>
      <c r="D776" s="11"/>
      <c r="E776" s="38"/>
      <c r="F776" s="38"/>
      <c r="G776" s="39"/>
      <c r="H776" s="39"/>
      <c r="I776" s="39"/>
      <c r="J776" s="39"/>
    </row>
    <row r="777" spans="1:10" ht="15.75" customHeight="1" x14ac:dyDescent="0.25">
      <c r="A777" s="11"/>
      <c r="B777" s="11"/>
      <c r="D777" s="11"/>
      <c r="E777" s="38"/>
      <c r="F777" s="38"/>
      <c r="G777" s="39"/>
      <c r="H777" s="39"/>
      <c r="I777" s="39"/>
      <c r="J777" s="39"/>
    </row>
    <row r="778" spans="1:10" ht="15.75" customHeight="1" x14ac:dyDescent="0.25">
      <c r="A778" s="11"/>
      <c r="B778" s="11"/>
      <c r="D778" s="11"/>
      <c r="E778" s="38"/>
      <c r="F778" s="38"/>
      <c r="G778" s="39"/>
      <c r="H778" s="39"/>
      <c r="I778" s="39"/>
      <c r="J778" s="39"/>
    </row>
    <row r="779" spans="1:10" ht="15.75" customHeight="1" x14ac:dyDescent="0.25">
      <c r="A779" s="11"/>
      <c r="B779" s="11"/>
      <c r="D779" s="11"/>
      <c r="E779" s="38"/>
      <c r="F779" s="38"/>
      <c r="G779" s="39"/>
      <c r="H779" s="39"/>
      <c r="I779" s="39"/>
      <c r="J779" s="39"/>
    </row>
    <row r="780" spans="1:10" ht="15.75" customHeight="1" x14ac:dyDescent="0.25">
      <c r="A780" s="11"/>
      <c r="B780" s="11"/>
      <c r="D780" s="11"/>
      <c r="E780" s="38"/>
      <c r="F780" s="38"/>
      <c r="G780" s="39"/>
      <c r="H780" s="39"/>
      <c r="I780" s="39"/>
      <c r="J780" s="39"/>
    </row>
    <row r="781" spans="1:10" ht="15.75" customHeight="1" x14ac:dyDescent="0.25">
      <c r="A781" s="11"/>
      <c r="B781" s="11"/>
      <c r="D781" s="11"/>
      <c r="E781" s="38"/>
      <c r="F781" s="38"/>
      <c r="G781" s="39"/>
      <c r="H781" s="39"/>
      <c r="I781" s="39"/>
      <c r="J781" s="39"/>
    </row>
    <row r="782" spans="1:10" ht="15.75" customHeight="1" x14ac:dyDescent="0.25">
      <c r="A782" s="11"/>
      <c r="B782" s="11"/>
      <c r="D782" s="11"/>
      <c r="E782" s="38"/>
      <c r="F782" s="38"/>
      <c r="G782" s="39"/>
      <c r="H782" s="39"/>
      <c r="I782" s="39"/>
      <c r="J782" s="39"/>
    </row>
    <row r="783" spans="1:10" ht="15.75" customHeight="1" x14ac:dyDescent="0.25">
      <c r="A783" s="11"/>
      <c r="B783" s="11"/>
      <c r="D783" s="11"/>
      <c r="E783" s="38"/>
      <c r="F783" s="38"/>
      <c r="G783" s="39"/>
      <c r="H783" s="39"/>
      <c r="I783" s="39"/>
      <c r="J783" s="39"/>
    </row>
    <row r="784" spans="1:10" ht="15.75" customHeight="1" x14ac:dyDescent="0.25">
      <c r="A784" s="11"/>
      <c r="B784" s="11"/>
      <c r="D784" s="11"/>
      <c r="E784" s="38"/>
      <c r="F784" s="38"/>
      <c r="G784" s="39"/>
      <c r="H784" s="39"/>
      <c r="I784" s="39"/>
      <c r="J784" s="39"/>
    </row>
    <row r="785" spans="1:10" ht="15.75" customHeight="1" x14ac:dyDescent="0.25">
      <c r="A785" s="11"/>
      <c r="B785" s="11"/>
      <c r="D785" s="11"/>
      <c r="E785" s="38"/>
      <c r="F785" s="38"/>
      <c r="G785" s="39"/>
      <c r="H785" s="39"/>
      <c r="I785" s="39"/>
      <c r="J785" s="39"/>
    </row>
    <row r="786" spans="1:10" ht="15.75" customHeight="1" x14ac:dyDescent="0.25">
      <c r="A786" s="11"/>
      <c r="B786" s="11"/>
      <c r="D786" s="11"/>
      <c r="E786" s="38"/>
      <c r="F786" s="38"/>
      <c r="G786" s="39"/>
      <c r="H786" s="39"/>
      <c r="I786" s="39"/>
      <c r="J786" s="39"/>
    </row>
    <row r="787" spans="1:10" ht="15.75" customHeight="1" x14ac:dyDescent="0.25">
      <c r="A787" s="11"/>
      <c r="B787" s="11"/>
      <c r="D787" s="11"/>
      <c r="E787" s="38"/>
      <c r="F787" s="38"/>
      <c r="G787" s="39"/>
      <c r="H787" s="39"/>
      <c r="I787" s="39"/>
      <c r="J787" s="39"/>
    </row>
    <row r="788" spans="1:10" ht="15.75" customHeight="1" x14ac:dyDescent="0.25">
      <c r="A788" s="11"/>
      <c r="B788" s="11"/>
      <c r="D788" s="11"/>
      <c r="E788" s="38"/>
      <c r="F788" s="38"/>
      <c r="G788" s="39"/>
      <c r="H788" s="39"/>
      <c r="I788" s="39"/>
      <c r="J788" s="39"/>
    </row>
    <row r="789" spans="1:10" ht="15.75" customHeight="1" x14ac:dyDescent="0.25">
      <c r="A789" s="11"/>
      <c r="B789" s="11"/>
      <c r="D789" s="11"/>
      <c r="E789" s="38"/>
      <c r="F789" s="38"/>
      <c r="G789" s="39"/>
      <c r="H789" s="39"/>
      <c r="I789" s="39"/>
      <c r="J789" s="39"/>
    </row>
    <row r="790" spans="1:10" ht="15.75" customHeight="1" x14ac:dyDescent="0.25">
      <c r="A790" s="11"/>
      <c r="B790" s="11"/>
      <c r="D790" s="11"/>
      <c r="E790" s="38"/>
      <c r="F790" s="38"/>
      <c r="G790" s="39"/>
      <c r="H790" s="39"/>
      <c r="I790" s="39"/>
      <c r="J790" s="39"/>
    </row>
    <row r="791" spans="1:10" ht="15.75" customHeight="1" x14ac:dyDescent="0.25">
      <c r="A791" s="11"/>
      <c r="B791" s="11"/>
      <c r="D791" s="11"/>
      <c r="E791" s="38"/>
      <c r="F791" s="38"/>
      <c r="G791" s="39"/>
      <c r="H791" s="39"/>
      <c r="I791" s="39"/>
      <c r="J791" s="39"/>
    </row>
    <row r="792" spans="1:10" ht="15.75" customHeight="1" x14ac:dyDescent="0.25">
      <c r="A792" s="11"/>
      <c r="B792" s="11"/>
      <c r="D792" s="11"/>
      <c r="E792" s="38"/>
      <c r="F792" s="38"/>
      <c r="G792" s="39"/>
      <c r="H792" s="39"/>
      <c r="I792" s="39"/>
      <c r="J792" s="39"/>
    </row>
    <row r="793" spans="1:10" ht="15.75" customHeight="1" x14ac:dyDescent="0.25">
      <c r="A793" s="11"/>
      <c r="B793" s="11"/>
      <c r="D793" s="11"/>
      <c r="E793" s="38"/>
      <c r="F793" s="38"/>
      <c r="G793" s="39"/>
      <c r="H793" s="39"/>
      <c r="I793" s="39"/>
      <c r="J793" s="39"/>
    </row>
    <row r="794" spans="1:10" ht="15.75" customHeight="1" x14ac:dyDescent="0.25">
      <c r="A794" s="11"/>
      <c r="B794" s="11"/>
      <c r="D794" s="11"/>
      <c r="E794" s="38"/>
      <c r="F794" s="38"/>
      <c r="G794" s="39"/>
      <c r="H794" s="39"/>
      <c r="I794" s="39"/>
      <c r="J794" s="39"/>
    </row>
    <row r="795" spans="1:10" ht="15.75" customHeight="1" x14ac:dyDescent="0.25">
      <c r="A795" s="11"/>
      <c r="B795" s="11"/>
      <c r="D795" s="11"/>
      <c r="E795" s="38"/>
      <c r="F795" s="38"/>
      <c r="G795" s="39"/>
      <c r="H795" s="39"/>
      <c r="I795" s="39"/>
      <c r="J795" s="39"/>
    </row>
    <row r="796" spans="1:10" ht="15.75" customHeight="1" x14ac:dyDescent="0.25">
      <c r="A796" s="11"/>
      <c r="B796" s="11"/>
      <c r="D796" s="11"/>
      <c r="E796" s="38"/>
      <c r="F796" s="38"/>
      <c r="G796" s="39"/>
      <c r="H796" s="39"/>
      <c r="I796" s="39"/>
      <c r="J796" s="39"/>
    </row>
    <row r="797" spans="1:10" ht="15.75" customHeight="1" x14ac:dyDescent="0.25">
      <c r="A797" s="11"/>
      <c r="B797" s="11"/>
      <c r="D797" s="11"/>
      <c r="E797" s="38"/>
      <c r="F797" s="38"/>
      <c r="G797" s="39"/>
      <c r="H797" s="39"/>
      <c r="I797" s="39"/>
      <c r="J797" s="39"/>
    </row>
    <row r="798" spans="1:10" ht="15.75" customHeight="1" x14ac:dyDescent="0.25">
      <c r="A798" s="11"/>
      <c r="B798" s="11"/>
      <c r="D798" s="11"/>
      <c r="E798" s="38"/>
      <c r="F798" s="38"/>
      <c r="G798" s="39"/>
      <c r="H798" s="39"/>
      <c r="I798" s="39"/>
      <c r="J798" s="39"/>
    </row>
    <row r="799" spans="1:10" ht="15.75" customHeight="1" x14ac:dyDescent="0.25">
      <c r="A799" s="11"/>
      <c r="B799" s="11"/>
      <c r="D799" s="11"/>
      <c r="E799" s="38"/>
      <c r="F799" s="38"/>
      <c r="G799" s="39"/>
      <c r="H799" s="39"/>
      <c r="I799" s="39"/>
      <c r="J799" s="39"/>
    </row>
    <row r="800" spans="1:10" ht="15.75" customHeight="1" x14ac:dyDescent="0.25">
      <c r="A800" s="11"/>
      <c r="B800" s="11"/>
      <c r="D800" s="11"/>
      <c r="E800" s="38"/>
      <c r="F800" s="38"/>
      <c r="G800" s="39"/>
      <c r="H800" s="39"/>
      <c r="I800" s="39"/>
      <c r="J800" s="39"/>
    </row>
    <row r="801" spans="1:10" ht="15.75" customHeight="1" x14ac:dyDescent="0.25">
      <c r="A801" s="11"/>
      <c r="B801" s="11"/>
      <c r="D801" s="11"/>
      <c r="E801" s="38"/>
      <c r="F801" s="38"/>
      <c r="G801" s="39"/>
      <c r="H801" s="39"/>
      <c r="I801" s="39"/>
      <c r="J801" s="39"/>
    </row>
    <row r="802" spans="1:10" ht="15.75" customHeight="1" x14ac:dyDescent="0.25">
      <c r="A802" s="11"/>
      <c r="B802" s="11"/>
      <c r="D802" s="11"/>
      <c r="E802" s="38"/>
      <c r="F802" s="38"/>
      <c r="G802" s="39"/>
      <c r="H802" s="39"/>
      <c r="I802" s="39"/>
      <c r="J802" s="39"/>
    </row>
    <row r="803" spans="1:10" ht="15.75" customHeight="1" x14ac:dyDescent="0.25">
      <c r="A803" s="11"/>
      <c r="B803" s="11"/>
      <c r="D803" s="11"/>
      <c r="E803" s="38"/>
      <c r="F803" s="38"/>
      <c r="G803" s="39"/>
      <c r="H803" s="39"/>
      <c r="I803" s="39"/>
      <c r="J803" s="39"/>
    </row>
    <row r="804" spans="1:10" ht="15.75" customHeight="1" x14ac:dyDescent="0.25">
      <c r="A804" s="11"/>
      <c r="B804" s="11"/>
      <c r="D804" s="11"/>
      <c r="E804" s="38"/>
      <c r="F804" s="38"/>
      <c r="G804" s="39"/>
      <c r="H804" s="39"/>
      <c r="I804" s="39"/>
      <c r="J804" s="39"/>
    </row>
    <row r="805" spans="1:10" ht="15.75" customHeight="1" x14ac:dyDescent="0.25">
      <c r="A805" s="11"/>
      <c r="B805" s="11"/>
      <c r="D805" s="11"/>
      <c r="E805" s="38"/>
      <c r="F805" s="38"/>
      <c r="G805" s="39"/>
      <c r="H805" s="39"/>
      <c r="I805" s="39"/>
      <c r="J805" s="39"/>
    </row>
    <row r="806" spans="1:10" ht="15.75" customHeight="1" x14ac:dyDescent="0.25">
      <c r="A806" s="11"/>
      <c r="B806" s="11"/>
      <c r="D806" s="11"/>
      <c r="E806" s="38"/>
      <c r="F806" s="38"/>
      <c r="G806" s="39"/>
      <c r="H806" s="39"/>
      <c r="I806" s="39"/>
      <c r="J806" s="39"/>
    </row>
    <row r="807" spans="1:10" ht="15.75" customHeight="1" x14ac:dyDescent="0.25">
      <c r="A807" s="11"/>
      <c r="B807" s="11"/>
      <c r="D807" s="11"/>
      <c r="E807" s="38"/>
      <c r="F807" s="38"/>
      <c r="G807" s="39"/>
      <c r="H807" s="39"/>
      <c r="I807" s="39"/>
      <c r="J807" s="39"/>
    </row>
    <row r="808" spans="1:10" ht="15.75" customHeight="1" x14ac:dyDescent="0.25">
      <c r="A808" s="11"/>
      <c r="B808" s="11"/>
      <c r="D808" s="11"/>
      <c r="E808" s="38"/>
      <c r="F808" s="38"/>
      <c r="G808" s="39"/>
      <c r="H808" s="39"/>
      <c r="I808" s="39"/>
      <c r="J808" s="39"/>
    </row>
    <row r="809" spans="1:10" ht="15.75" customHeight="1" x14ac:dyDescent="0.25">
      <c r="A809" s="11"/>
      <c r="B809" s="11"/>
      <c r="D809" s="11"/>
      <c r="E809" s="38"/>
      <c r="F809" s="38"/>
      <c r="G809" s="39"/>
      <c r="H809" s="39"/>
      <c r="I809" s="39"/>
      <c r="J809" s="39"/>
    </row>
    <row r="810" spans="1:10" ht="15.75" customHeight="1" x14ac:dyDescent="0.25">
      <c r="A810" s="11"/>
      <c r="B810" s="11"/>
      <c r="D810" s="11"/>
      <c r="E810" s="38"/>
      <c r="F810" s="38"/>
      <c r="G810" s="39"/>
      <c r="H810" s="39"/>
      <c r="I810" s="39"/>
      <c r="J810" s="39"/>
    </row>
    <row r="811" spans="1:10" ht="15.75" customHeight="1" x14ac:dyDescent="0.25">
      <c r="A811" s="11"/>
      <c r="B811" s="11"/>
      <c r="D811" s="11"/>
      <c r="E811" s="38"/>
      <c r="F811" s="38"/>
      <c r="G811" s="39"/>
      <c r="H811" s="39"/>
      <c r="I811" s="39"/>
      <c r="J811" s="39"/>
    </row>
    <row r="812" spans="1:10" ht="15.75" customHeight="1" x14ac:dyDescent="0.25">
      <c r="A812" s="11"/>
      <c r="B812" s="11"/>
      <c r="D812" s="11"/>
      <c r="E812" s="38"/>
      <c r="F812" s="38"/>
      <c r="G812" s="39"/>
      <c r="H812" s="39"/>
      <c r="I812" s="39"/>
      <c r="J812" s="39"/>
    </row>
    <row r="813" spans="1:10" ht="15.75" customHeight="1" x14ac:dyDescent="0.25">
      <c r="A813" s="11"/>
      <c r="B813" s="11"/>
      <c r="D813" s="11"/>
      <c r="E813" s="38"/>
      <c r="F813" s="38"/>
      <c r="G813" s="39"/>
      <c r="H813" s="39"/>
      <c r="I813" s="39"/>
      <c r="J813" s="39"/>
    </row>
    <row r="814" spans="1:10" ht="15.75" customHeight="1" x14ac:dyDescent="0.25">
      <c r="A814" s="11"/>
      <c r="B814" s="11"/>
      <c r="D814" s="11"/>
      <c r="E814" s="38"/>
      <c r="F814" s="38"/>
      <c r="G814" s="39"/>
      <c r="H814" s="39"/>
      <c r="I814" s="39"/>
      <c r="J814" s="39"/>
    </row>
    <row r="815" spans="1:10" ht="15.75" customHeight="1" x14ac:dyDescent="0.25">
      <c r="A815" s="11"/>
      <c r="B815" s="11"/>
      <c r="D815" s="11"/>
      <c r="E815" s="38"/>
      <c r="F815" s="38"/>
      <c r="G815" s="39"/>
      <c r="H815" s="39"/>
      <c r="I815" s="39"/>
      <c r="J815" s="39"/>
    </row>
    <row r="816" spans="1:10" ht="15.75" customHeight="1" x14ac:dyDescent="0.25">
      <c r="A816" s="11"/>
      <c r="B816" s="11"/>
      <c r="D816" s="11"/>
      <c r="E816" s="38"/>
      <c r="F816" s="38"/>
      <c r="G816" s="39"/>
      <c r="H816" s="39"/>
      <c r="I816" s="39"/>
      <c r="J816" s="39"/>
    </row>
    <row r="817" spans="1:10" ht="15.75" customHeight="1" x14ac:dyDescent="0.25">
      <c r="A817" s="11"/>
      <c r="B817" s="11"/>
      <c r="D817" s="11"/>
      <c r="E817" s="38"/>
      <c r="F817" s="38"/>
      <c r="G817" s="39"/>
      <c r="H817" s="39"/>
      <c r="I817" s="39"/>
      <c r="J817" s="39"/>
    </row>
    <row r="818" spans="1:10" ht="15.75" customHeight="1" x14ac:dyDescent="0.25">
      <c r="A818" s="11"/>
      <c r="B818" s="11"/>
      <c r="D818" s="11"/>
      <c r="E818" s="38"/>
      <c r="F818" s="38"/>
      <c r="G818" s="39"/>
      <c r="H818" s="39"/>
      <c r="I818" s="39"/>
      <c r="J818" s="39"/>
    </row>
    <row r="819" spans="1:10" ht="15.75" customHeight="1" x14ac:dyDescent="0.25">
      <c r="A819" s="11"/>
      <c r="B819" s="11"/>
      <c r="D819" s="11"/>
      <c r="E819" s="38"/>
      <c r="F819" s="38"/>
      <c r="G819" s="39"/>
      <c r="H819" s="39"/>
      <c r="I819" s="39"/>
      <c r="J819" s="39"/>
    </row>
    <row r="820" spans="1:10" ht="15.75" customHeight="1" x14ac:dyDescent="0.25">
      <c r="A820" s="11"/>
      <c r="B820" s="11"/>
      <c r="D820" s="11"/>
      <c r="E820" s="38"/>
      <c r="F820" s="38"/>
      <c r="G820" s="39"/>
      <c r="H820" s="39"/>
      <c r="I820" s="39"/>
      <c r="J820" s="39"/>
    </row>
    <row r="821" spans="1:10" ht="15.75" customHeight="1" x14ac:dyDescent="0.25">
      <c r="A821" s="11"/>
      <c r="B821" s="11"/>
      <c r="D821" s="11"/>
      <c r="E821" s="38"/>
      <c r="F821" s="38"/>
      <c r="G821" s="39"/>
      <c r="H821" s="39"/>
      <c r="I821" s="39"/>
      <c r="J821" s="39"/>
    </row>
    <row r="822" spans="1:10" ht="15.75" customHeight="1" x14ac:dyDescent="0.25">
      <c r="A822" s="11"/>
      <c r="B822" s="11"/>
      <c r="D822" s="11"/>
      <c r="E822" s="38"/>
      <c r="F822" s="38"/>
      <c r="G822" s="39"/>
      <c r="H822" s="39"/>
      <c r="I822" s="39"/>
      <c r="J822" s="39"/>
    </row>
    <row r="823" spans="1:10" ht="15.75" customHeight="1" x14ac:dyDescent="0.25">
      <c r="A823" s="11"/>
      <c r="B823" s="11"/>
      <c r="D823" s="11"/>
      <c r="E823" s="38"/>
      <c r="F823" s="38"/>
      <c r="G823" s="39"/>
      <c r="H823" s="39"/>
      <c r="I823" s="39"/>
      <c r="J823" s="39"/>
    </row>
    <row r="824" spans="1:10" ht="15.75" customHeight="1" x14ac:dyDescent="0.25">
      <c r="A824" s="11"/>
      <c r="B824" s="11"/>
      <c r="D824" s="11"/>
      <c r="E824" s="38"/>
      <c r="F824" s="38"/>
      <c r="G824" s="39"/>
      <c r="H824" s="39"/>
      <c r="I824" s="39"/>
      <c r="J824" s="39"/>
    </row>
    <row r="825" spans="1:10" ht="15.75" customHeight="1" x14ac:dyDescent="0.25">
      <c r="A825" s="11"/>
      <c r="B825" s="11"/>
      <c r="D825" s="11"/>
      <c r="E825" s="38"/>
      <c r="F825" s="38"/>
      <c r="G825" s="39"/>
      <c r="H825" s="39"/>
      <c r="I825" s="39"/>
      <c r="J825" s="39"/>
    </row>
    <row r="826" spans="1:10" ht="15.75" customHeight="1" x14ac:dyDescent="0.25">
      <c r="A826" s="11"/>
      <c r="B826" s="11"/>
      <c r="D826" s="11"/>
      <c r="E826" s="38"/>
      <c r="F826" s="38"/>
      <c r="G826" s="39"/>
      <c r="H826" s="39"/>
      <c r="I826" s="39"/>
      <c r="J826" s="39"/>
    </row>
    <row r="827" spans="1:10" ht="15.75" customHeight="1" x14ac:dyDescent="0.25">
      <c r="A827" s="11"/>
      <c r="B827" s="11"/>
      <c r="D827" s="11"/>
      <c r="E827" s="38"/>
      <c r="F827" s="38"/>
      <c r="G827" s="39"/>
      <c r="H827" s="39"/>
      <c r="I827" s="39"/>
      <c r="J827" s="39"/>
    </row>
    <row r="828" spans="1:10" ht="15.75" customHeight="1" x14ac:dyDescent="0.25">
      <c r="A828" s="11"/>
      <c r="B828" s="11"/>
      <c r="D828" s="11"/>
      <c r="E828" s="38"/>
      <c r="F828" s="38"/>
      <c r="G828" s="39"/>
      <c r="H828" s="39"/>
      <c r="I828" s="39"/>
      <c r="J828" s="39"/>
    </row>
    <row r="829" spans="1:10" ht="15.75" customHeight="1" x14ac:dyDescent="0.25">
      <c r="A829" s="11"/>
      <c r="B829" s="11"/>
      <c r="D829" s="11"/>
      <c r="E829" s="38"/>
      <c r="F829" s="38"/>
      <c r="G829" s="39"/>
      <c r="H829" s="39"/>
      <c r="I829" s="39"/>
      <c r="J829" s="39"/>
    </row>
    <row r="830" spans="1:10" ht="15.75" customHeight="1" x14ac:dyDescent="0.25">
      <c r="A830" s="11"/>
      <c r="B830" s="11"/>
      <c r="D830" s="11"/>
      <c r="E830" s="38"/>
      <c r="F830" s="38"/>
      <c r="G830" s="39"/>
      <c r="H830" s="39"/>
      <c r="I830" s="39"/>
      <c r="J830" s="39"/>
    </row>
    <row r="831" spans="1:10" ht="15.75" customHeight="1" x14ac:dyDescent="0.25">
      <c r="A831" s="11"/>
      <c r="B831" s="11"/>
      <c r="D831" s="11"/>
      <c r="E831" s="38"/>
      <c r="F831" s="38"/>
      <c r="G831" s="39"/>
      <c r="H831" s="39"/>
      <c r="I831" s="39"/>
      <c r="J831" s="39"/>
    </row>
    <row r="832" spans="1:10" ht="15.75" customHeight="1" x14ac:dyDescent="0.25">
      <c r="A832" s="11"/>
      <c r="B832" s="11"/>
      <c r="D832" s="11"/>
      <c r="E832" s="38"/>
      <c r="F832" s="38"/>
      <c r="G832" s="39"/>
      <c r="H832" s="39"/>
      <c r="I832" s="39"/>
      <c r="J832" s="39"/>
    </row>
    <row r="833" spans="1:10" ht="15.75" customHeight="1" x14ac:dyDescent="0.25">
      <c r="A833" s="11"/>
      <c r="B833" s="11"/>
      <c r="D833" s="11"/>
      <c r="E833" s="38"/>
      <c r="F833" s="38"/>
      <c r="G833" s="39"/>
      <c r="H833" s="39"/>
      <c r="I833" s="39"/>
      <c r="J833" s="39"/>
    </row>
    <row r="834" spans="1:10" ht="15.75" customHeight="1" x14ac:dyDescent="0.25">
      <c r="A834" s="11"/>
      <c r="B834" s="11"/>
      <c r="D834" s="11"/>
      <c r="E834" s="38"/>
      <c r="F834" s="38"/>
      <c r="G834" s="39"/>
      <c r="H834" s="39"/>
      <c r="I834" s="39"/>
      <c r="J834" s="39"/>
    </row>
    <row r="835" spans="1:10" ht="15.75" customHeight="1" x14ac:dyDescent="0.25">
      <c r="A835" s="11"/>
      <c r="B835" s="11"/>
      <c r="D835" s="11"/>
      <c r="E835" s="38"/>
      <c r="F835" s="38"/>
      <c r="G835" s="39"/>
      <c r="H835" s="39"/>
      <c r="I835" s="39"/>
      <c r="J835" s="39"/>
    </row>
    <row r="836" spans="1:10" ht="15.75" customHeight="1" x14ac:dyDescent="0.25">
      <c r="A836" s="11"/>
      <c r="B836" s="11"/>
      <c r="D836" s="11"/>
      <c r="E836" s="38"/>
      <c r="F836" s="38"/>
      <c r="G836" s="39"/>
      <c r="H836" s="39"/>
      <c r="I836" s="39"/>
      <c r="J836" s="39"/>
    </row>
    <row r="837" spans="1:10" ht="15.75" customHeight="1" x14ac:dyDescent="0.25">
      <c r="A837" s="11"/>
      <c r="B837" s="11"/>
      <c r="D837" s="11"/>
      <c r="E837" s="38"/>
      <c r="F837" s="38"/>
      <c r="G837" s="39"/>
      <c r="H837" s="39"/>
      <c r="I837" s="39"/>
      <c r="J837" s="39"/>
    </row>
    <row r="838" spans="1:10" ht="15.75" customHeight="1" x14ac:dyDescent="0.25">
      <c r="A838" s="11"/>
      <c r="B838" s="11"/>
      <c r="D838" s="11"/>
      <c r="E838" s="38"/>
      <c r="F838" s="38"/>
      <c r="G838" s="39"/>
      <c r="H838" s="39"/>
      <c r="I838" s="39"/>
      <c r="J838" s="39"/>
    </row>
    <row r="839" spans="1:10" ht="15.75" customHeight="1" x14ac:dyDescent="0.25">
      <c r="A839" s="11"/>
      <c r="B839" s="11"/>
      <c r="D839" s="11"/>
      <c r="E839" s="38"/>
      <c r="F839" s="38"/>
      <c r="G839" s="39"/>
      <c r="H839" s="39"/>
      <c r="I839" s="39"/>
      <c r="J839" s="39"/>
    </row>
    <row r="840" spans="1:10" ht="15.75" customHeight="1" x14ac:dyDescent="0.25">
      <c r="A840" s="11"/>
      <c r="B840" s="11"/>
      <c r="D840" s="11"/>
      <c r="E840" s="38"/>
      <c r="F840" s="38"/>
      <c r="G840" s="39"/>
      <c r="H840" s="39"/>
      <c r="I840" s="39"/>
      <c r="J840" s="39"/>
    </row>
    <row r="841" spans="1:10" ht="15.75" customHeight="1" x14ac:dyDescent="0.25">
      <c r="A841" s="11"/>
      <c r="B841" s="11"/>
      <c r="D841" s="11"/>
      <c r="E841" s="38"/>
      <c r="F841" s="38"/>
      <c r="G841" s="39"/>
      <c r="H841" s="39"/>
      <c r="I841" s="39"/>
      <c r="J841" s="39"/>
    </row>
    <row r="842" spans="1:10" ht="15.75" customHeight="1" x14ac:dyDescent="0.25">
      <c r="A842" s="11"/>
      <c r="B842" s="11"/>
      <c r="D842" s="11"/>
      <c r="E842" s="38"/>
      <c r="F842" s="38"/>
      <c r="G842" s="39"/>
      <c r="H842" s="39"/>
      <c r="I842" s="39"/>
      <c r="J842" s="39"/>
    </row>
    <row r="843" spans="1:10" ht="15.75" customHeight="1" x14ac:dyDescent="0.25">
      <c r="A843" s="11"/>
      <c r="B843" s="11"/>
      <c r="D843" s="11"/>
      <c r="E843" s="38"/>
      <c r="F843" s="38"/>
      <c r="G843" s="39"/>
      <c r="H843" s="39"/>
      <c r="I843" s="39"/>
      <c r="J843" s="39"/>
    </row>
    <row r="844" spans="1:10" ht="15.75" customHeight="1" x14ac:dyDescent="0.25">
      <c r="A844" s="11"/>
      <c r="B844" s="11"/>
      <c r="D844" s="11"/>
      <c r="E844" s="38"/>
      <c r="F844" s="38"/>
      <c r="G844" s="39"/>
      <c r="H844" s="39"/>
      <c r="I844" s="39"/>
      <c r="J844" s="39"/>
    </row>
    <row r="845" spans="1:10" ht="15.75" customHeight="1" x14ac:dyDescent="0.25">
      <c r="A845" s="11"/>
      <c r="B845" s="11"/>
      <c r="D845" s="11"/>
      <c r="E845" s="38"/>
      <c r="F845" s="38"/>
      <c r="G845" s="39"/>
      <c r="H845" s="39"/>
      <c r="I845" s="39"/>
      <c r="J845" s="39"/>
    </row>
    <row r="846" spans="1:10" ht="15.75" customHeight="1" x14ac:dyDescent="0.25">
      <c r="A846" s="11"/>
      <c r="B846" s="11"/>
      <c r="D846" s="11"/>
      <c r="E846" s="38"/>
      <c r="F846" s="38"/>
      <c r="G846" s="39"/>
      <c r="H846" s="39"/>
      <c r="I846" s="39"/>
      <c r="J846" s="39"/>
    </row>
    <row r="847" spans="1:10" ht="15.75" customHeight="1" x14ac:dyDescent="0.25">
      <c r="A847" s="11"/>
      <c r="B847" s="11"/>
      <c r="D847" s="11"/>
      <c r="E847" s="38"/>
      <c r="F847" s="38"/>
      <c r="G847" s="39"/>
      <c r="H847" s="39"/>
      <c r="I847" s="39"/>
      <c r="J847" s="39"/>
    </row>
    <row r="848" spans="1:10" ht="15.75" customHeight="1" x14ac:dyDescent="0.25">
      <c r="A848" s="11"/>
      <c r="B848" s="11"/>
      <c r="D848" s="11"/>
      <c r="E848" s="38"/>
      <c r="F848" s="38"/>
      <c r="G848" s="39"/>
      <c r="H848" s="39"/>
      <c r="I848" s="39"/>
      <c r="J848" s="39"/>
    </row>
    <row r="849" spans="1:10" ht="15.75" customHeight="1" x14ac:dyDescent="0.25">
      <c r="A849" s="11"/>
      <c r="B849" s="11"/>
      <c r="D849" s="11"/>
      <c r="E849" s="38"/>
      <c r="F849" s="38"/>
      <c r="G849" s="39"/>
      <c r="H849" s="39"/>
      <c r="I849" s="39"/>
      <c r="J849" s="39"/>
    </row>
    <row r="850" spans="1:10" ht="15.75" customHeight="1" x14ac:dyDescent="0.25">
      <c r="A850" s="11"/>
      <c r="B850" s="11"/>
      <c r="D850" s="11"/>
      <c r="E850" s="38"/>
      <c r="F850" s="38"/>
      <c r="G850" s="39"/>
      <c r="H850" s="39"/>
      <c r="I850" s="39"/>
      <c r="J850" s="39"/>
    </row>
    <row r="851" spans="1:10" ht="15.75" customHeight="1" x14ac:dyDescent="0.25">
      <c r="A851" s="11"/>
      <c r="B851" s="11"/>
      <c r="D851" s="11"/>
      <c r="E851" s="38"/>
      <c r="F851" s="38"/>
      <c r="G851" s="39"/>
      <c r="H851" s="39"/>
      <c r="I851" s="39"/>
      <c r="J851" s="39"/>
    </row>
    <row r="852" spans="1:10" ht="15.75" customHeight="1" x14ac:dyDescent="0.25">
      <c r="A852" s="11"/>
      <c r="B852" s="11"/>
      <c r="D852" s="11"/>
      <c r="E852" s="38"/>
      <c r="F852" s="38"/>
      <c r="G852" s="39"/>
      <c r="H852" s="39"/>
      <c r="I852" s="39"/>
      <c r="J852" s="39"/>
    </row>
    <row r="853" spans="1:10" ht="15.75" customHeight="1" x14ac:dyDescent="0.25">
      <c r="A853" s="11"/>
      <c r="B853" s="11"/>
      <c r="D853" s="11"/>
      <c r="E853" s="38"/>
      <c r="F853" s="38"/>
      <c r="G853" s="39"/>
      <c r="H853" s="39"/>
      <c r="I853" s="39"/>
      <c r="J853" s="39"/>
    </row>
    <row r="854" spans="1:10" ht="15.75" customHeight="1" x14ac:dyDescent="0.25">
      <c r="A854" s="11"/>
      <c r="B854" s="11"/>
      <c r="D854" s="11"/>
      <c r="E854" s="38"/>
      <c r="F854" s="38"/>
      <c r="G854" s="39"/>
      <c r="H854" s="39"/>
      <c r="I854" s="39"/>
      <c r="J854" s="39"/>
    </row>
    <row r="855" spans="1:10" ht="15.75" customHeight="1" x14ac:dyDescent="0.25">
      <c r="A855" s="11"/>
      <c r="B855" s="11"/>
      <c r="D855" s="11"/>
      <c r="E855" s="38"/>
      <c r="F855" s="38"/>
      <c r="G855" s="39"/>
      <c r="H855" s="39"/>
      <c r="I855" s="39"/>
      <c r="J855" s="39"/>
    </row>
    <row r="856" spans="1:10" ht="15.75" customHeight="1" x14ac:dyDescent="0.25">
      <c r="A856" s="11"/>
      <c r="B856" s="11"/>
      <c r="D856" s="11"/>
      <c r="E856" s="38"/>
      <c r="F856" s="38"/>
      <c r="G856" s="39"/>
      <c r="H856" s="39"/>
      <c r="I856" s="39"/>
      <c r="J856" s="39"/>
    </row>
    <row r="857" spans="1:10" ht="15.75" customHeight="1" x14ac:dyDescent="0.25">
      <c r="A857" s="11"/>
      <c r="B857" s="11"/>
      <c r="D857" s="11"/>
      <c r="E857" s="38"/>
      <c r="F857" s="38"/>
      <c r="G857" s="39"/>
      <c r="H857" s="39"/>
      <c r="I857" s="39"/>
      <c r="J857" s="39"/>
    </row>
    <row r="858" spans="1:10" ht="15.75" customHeight="1" x14ac:dyDescent="0.25">
      <c r="A858" s="11"/>
      <c r="B858" s="11"/>
      <c r="D858" s="11"/>
      <c r="E858" s="38"/>
      <c r="F858" s="38"/>
      <c r="G858" s="39"/>
      <c r="H858" s="39"/>
      <c r="I858" s="39"/>
      <c r="J858" s="39"/>
    </row>
    <row r="859" spans="1:10" ht="15.75" customHeight="1" x14ac:dyDescent="0.25">
      <c r="A859" s="11"/>
      <c r="B859" s="11"/>
      <c r="D859" s="11"/>
      <c r="E859" s="38"/>
      <c r="F859" s="38"/>
      <c r="G859" s="39"/>
      <c r="H859" s="39"/>
      <c r="I859" s="39"/>
      <c r="J859" s="39"/>
    </row>
    <row r="860" spans="1:10" ht="15.75" customHeight="1" x14ac:dyDescent="0.25">
      <c r="A860" s="11"/>
      <c r="B860" s="11"/>
      <c r="D860" s="11"/>
      <c r="E860" s="38"/>
      <c r="F860" s="38"/>
      <c r="G860" s="39"/>
      <c r="H860" s="39"/>
      <c r="I860" s="39"/>
      <c r="J860" s="39"/>
    </row>
    <row r="861" spans="1:10" ht="15.75" customHeight="1" x14ac:dyDescent="0.25">
      <c r="A861" s="11"/>
      <c r="B861" s="11"/>
      <c r="D861" s="11"/>
      <c r="E861" s="38"/>
      <c r="F861" s="38"/>
      <c r="G861" s="39"/>
      <c r="H861" s="39"/>
      <c r="I861" s="39"/>
      <c r="J861" s="39"/>
    </row>
    <row r="862" spans="1:10" ht="15.75" customHeight="1" x14ac:dyDescent="0.25">
      <c r="A862" s="11"/>
      <c r="B862" s="11"/>
      <c r="D862" s="11"/>
      <c r="E862" s="38"/>
      <c r="F862" s="38"/>
      <c r="G862" s="39"/>
      <c r="H862" s="39"/>
      <c r="I862" s="39"/>
      <c r="J862" s="39"/>
    </row>
    <row r="863" spans="1:10" ht="15.75" customHeight="1" x14ac:dyDescent="0.25">
      <c r="A863" s="11"/>
      <c r="B863" s="11"/>
      <c r="D863" s="11"/>
      <c r="E863" s="38"/>
      <c r="F863" s="38"/>
      <c r="G863" s="39"/>
      <c r="H863" s="39"/>
      <c r="I863" s="39"/>
      <c r="J863" s="39"/>
    </row>
    <row r="864" spans="1:10" ht="15.75" customHeight="1" x14ac:dyDescent="0.25">
      <c r="A864" s="11"/>
      <c r="B864" s="11"/>
      <c r="D864" s="11"/>
      <c r="E864" s="38"/>
      <c r="F864" s="38"/>
      <c r="G864" s="39"/>
      <c r="H864" s="39"/>
      <c r="I864" s="39"/>
      <c r="J864" s="39"/>
    </row>
    <row r="865" spans="1:10" ht="15.75" customHeight="1" x14ac:dyDescent="0.25">
      <c r="A865" s="11"/>
      <c r="B865" s="11"/>
      <c r="D865" s="11"/>
      <c r="E865" s="38"/>
      <c r="F865" s="38"/>
      <c r="G865" s="39"/>
      <c r="H865" s="39"/>
      <c r="I865" s="39"/>
      <c r="J865" s="39"/>
    </row>
    <row r="866" spans="1:10" ht="15.75" customHeight="1" x14ac:dyDescent="0.25">
      <c r="A866" s="11"/>
      <c r="B866" s="11"/>
      <c r="D866" s="11"/>
      <c r="E866" s="38"/>
      <c r="F866" s="38"/>
      <c r="G866" s="39"/>
      <c r="H866" s="39"/>
      <c r="I866" s="39"/>
      <c r="J866" s="39"/>
    </row>
    <row r="867" spans="1:10" ht="15.75" customHeight="1" x14ac:dyDescent="0.25">
      <c r="A867" s="11"/>
      <c r="B867" s="11"/>
      <c r="D867" s="11"/>
      <c r="E867" s="38"/>
      <c r="F867" s="38"/>
      <c r="G867" s="39"/>
      <c r="H867" s="39"/>
      <c r="I867" s="39"/>
      <c r="J867" s="39"/>
    </row>
    <row r="868" spans="1:10" ht="15.75" customHeight="1" x14ac:dyDescent="0.25">
      <c r="A868" s="11"/>
      <c r="B868" s="11"/>
      <c r="D868" s="11"/>
      <c r="E868" s="38"/>
      <c r="F868" s="38"/>
      <c r="G868" s="39"/>
      <c r="H868" s="39"/>
      <c r="I868" s="39"/>
      <c r="J868" s="39"/>
    </row>
    <row r="869" spans="1:10" ht="15.75" customHeight="1" x14ac:dyDescent="0.25">
      <c r="A869" s="11"/>
      <c r="B869" s="11"/>
      <c r="D869" s="11"/>
      <c r="E869" s="38"/>
      <c r="F869" s="38"/>
      <c r="G869" s="39"/>
      <c r="H869" s="39"/>
      <c r="I869" s="39"/>
      <c r="J869" s="39"/>
    </row>
    <row r="870" spans="1:10" ht="15.75" customHeight="1" x14ac:dyDescent="0.25">
      <c r="A870" s="11"/>
      <c r="B870" s="11"/>
      <c r="D870" s="11"/>
      <c r="E870" s="38"/>
      <c r="F870" s="38"/>
      <c r="G870" s="39"/>
      <c r="H870" s="39"/>
      <c r="I870" s="39"/>
      <c r="J870" s="39"/>
    </row>
    <row r="871" spans="1:10" ht="15.75" customHeight="1" x14ac:dyDescent="0.25">
      <c r="A871" s="11"/>
      <c r="B871" s="11"/>
      <c r="D871" s="11"/>
      <c r="E871" s="38"/>
      <c r="F871" s="38"/>
      <c r="G871" s="39"/>
      <c r="H871" s="39"/>
      <c r="I871" s="39"/>
      <c r="J871" s="39"/>
    </row>
    <row r="872" spans="1:10" ht="15.75" customHeight="1" x14ac:dyDescent="0.25">
      <c r="A872" s="11"/>
      <c r="B872" s="11"/>
      <c r="D872" s="11"/>
      <c r="E872" s="38"/>
      <c r="F872" s="38"/>
      <c r="G872" s="39"/>
      <c r="H872" s="39"/>
      <c r="I872" s="39"/>
      <c r="J872" s="39"/>
    </row>
    <row r="873" spans="1:10" ht="15.75" customHeight="1" x14ac:dyDescent="0.25">
      <c r="A873" s="11"/>
      <c r="B873" s="11"/>
      <c r="D873" s="11"/>
      <c r="E873" s="38"/>
      <c r="F873" s="38"/>
      <c r="G873" s="39"/>
      <c r="H873" s="39"/>
      <c r="I873" s="39"/>
      <c r="J873" s="39"/>
    </row>
    <row r="874" spans="1:10" ht="15.75" customHeight="1" x14ac:dyDescent="0.25">
      <c r="A874" s="11"/>
      <c r="B874" s="11"/>
      <c r="D874" s="11"/>
      <c r="E874" s="38"/>
      <c r="F874" s="38"/>
      <c r="G874" s="39"/>
      <c r="H874" s="39"/>
      <c r="I874" s="39"/>
      <c r="J874" s="39"/>
    </row>
    <row r="875" spans="1:10" ht="15.75" customHeight="1" x14ac:dyDescent="0.25">
      <c r="A875" s="11"/>
      <c r="B875" s="11"/>
      <c r="D875" s="11"/>
      <c r="E875" s="38"/>
      <c r="F875" s="38"/>
      <c r="G875" s="39"/>
      <c r="H875" s="39"/>
      <c r="I875" s="39"/>
      <c r="J875" s="39"/>
    </row>
    <row r="876" spans="1:10" ht="15.75" customHeight="1" x14ac:dyDescent="0.25">
      <c r="A876" s="11"/>
      <c r="B876" s="11"/>
      <c r="D876" s="11"/>
      <c r="E876" s="38"/>
      <c r="F876" s="38"/>
      <c r="G876" s="39"/>
      <c r="H876" s="39"/>
      <c r="I876" s="39"/>
      <c r="J876" s="39"/>
    </row>
    <row r="877" spans="1:10" ht="15.75" customHeight="1" x14ac:dyDescent="0.25">
      <c r="A877" s="11"/>
      <c r="B877" s="11"/>
      <c r="D877" s="11"/>
      <c r="E877" s="38"/>
      <c r="F877" s="38"/>
      <c r="G877" s="39"/>
      <c r="H877" s="39"/>
      <c r="I877" s="39"/>
      <c r="J877" s="39"/>
    </row>
    <row r="878" spans="1:10" ht="15.75" customHeight="1" x14ac:dyDescent="0.25">
      <c r="A878" s="11"/>
      <c r="B878" s="11"/>
      <c r="D878" s="11"/>
      <c r="E878" s="38"/>
      <c r="F878" s="38"/>
      <c r="G878" s="39"/>
      <c r="H878" s="39"/>
      <c r="I878" s="39"/>
      <c r="J878" s="39"/>
    </row>
    <row r="879" spans="1:10" ht="15.75" customHeight="1" x14ac:dyDescent="0.25">
      <c r="A879" s="11"/>
      <c r="B879" s="11"/>
      <c r="D879" s="11"/>
      <c r="E879" s="38"/>
      <c r="F879" s="38"/>
      <c r="G879" s="39"/>
      <c r="H879" s="39"/>
      <c r="I879" s="39"/>
      <c r="J879" s="39"/>
    </row>
    <row r="880" spans="1:10" ht="15.75" customHeight="1" x14ac:dyDescent="0.25">
      <c r="A880" s="11"/>
      <c r="B880" s="11"/>
      <c r="D880" s="11"/>
      <c r="E880" s="38"/>
      <c r="F880" s="38"/>
      <c r="G880" s="39"/>
      <c r="H880" s="39"/>
      <c r="I880" s="39"/>
      <c r="J880" s="39"/>
    </row>
    <row r="881" spans="1:10" ht="15.75" customHeight="1" x14ac:dyDescent="0.25">
      <c r="A881" s="11"/>
      <c r="B881" s="11"/>
      <c r="D881" s="11"/>
      <c r="E881" s="38"/>
      <c r="F881" s="38"/>
      <c r="G881" s="39"/>
      <c r="H881" s="39"/>
      <c r="I881" s="39"/>
      <c r="J881" s="39"/>
    </row>
    <row r="882" spans="1:10" ht="15.75" customHeight="1" x14ac:dyDescent="0.25">
      <c r="A882" s="11"/>
      <c r="B882" s="11"/>
      <c r="D882" s="11"/>
      <c r="E882" s="38"/>
      <c r="F882" s="38"/>
      <c r="G882" s="39"/>
      <c r="H882" s="39"/>
      <c r="I882" s="39"/>
      <c r="J882" s="39"/>
    </row>
    <row r="883" spans="1:10" ht="15.75" customHeight="1" x14ac:dyDescent="0.25">
      <c r="A883" s="11"/>
      <c r="B883" s="11"/>
      <c r="D883" s="11"/>
      <c r="E883" s="38"/>
      <c r="F883" s="38"/>
      <c r="G883" s="39"/>
      <c r="H883" s="39"/>
      <c r="I883" s="39"/>
      <c r="J883" s="39"/>
    </row>
    <row r="884" spans="1:10" ht="15.75" customHeight="1" x14ac:dyDescent="0.25">
      <c r="A884" s="11"/>
      <c r="B884" s="11"/>
      <c r="D884" s="11"/>
      <c r="E884" s="38"/>
      <c r="F884" s="38"/>
      <c r="G884" s="39"/>
      <c r="H884" s="39"/>
      <c r="I884" s="39"/>
      <c r="J884" s="39"/>
    </row>
    <row r="885" spans="1:10" ht="15.75" customHeight="1" x14ac:dyDescent="0.25">
      <c r="A885" s="11"/>
      <c r="B885" s="11"/>
      <c r="D885" s="11"/>
      <c r="E885" s="38"/>
      <c r="F885" s="38"/>
      <c r="G885" s="39"/>
      <c r="H885" s="39"/>
      <c r="I885" s="39"/>
      <c r="J885" s="39"/>
    </row>
    <row r="886" spans="1:10" ht="15.75" customHeight="1" x14ac:dyDescent="0.25">
      <c r="A886" s="11"/>
      <c r="B886" s="11"/>
      <c r="D886" s="11"/>
      <c r="E886" s="38"/>
      <c r="F886" s="38"/>
      <c r="G886" s="39"/>
      <c r="H886" s="39"/>
      <c r="I886" s="39"/>
      <c r="J886" s="39"/>
    </row>
    <row r="887" spans="1:10" ht="15.75" customHeight="1" x14ac:dyDescent="0.25">
      <c r="A887" s="11"/>
      <c r="B887" s="11"/>
      <c r="D887" s="11"/>
      <c r="E887" s="38"/>
      <c r="F887" s="38"/>
      <c r="G887" s="39"/>
      <c r="H887" s="39"/>
      <c r="I887" s="39"/>
      <c r="J887" s="39"/>
    </row>
    <row r="888" spans="1:10" ht="15.75" customHeight="1" x14ac:dyDescent="0.25">
      <c r="A888" s="11"/>
      <c r="B888" s="11"/>
      <c r="D888" s="11"/>
      <c r="E888" s="38"/>
      <c r="F888" s="38"/>
      <c r="G888" s="39"/>
      <c r="H888" s="39"/>
      <c r="I888" s="39"/>
      <c r="J888" s="39"/>
    </row>
    <row r="889" spans="1:10" ht="15.75" customHeight="1" x14ac:dyDescent="0.25">
      <c r="A889" s="11"/>
      <c r="B889" s="11"/>
      <c r="D889" s="11"/>
      <c r="E889" s="38"/>
      <c r="F889" s="38"/>
      <c r="G889" s="39"/>
      <c r="H889" s="39"/>
      <c r="I889" s="39"/>
      <c r="J889" s="39"/>
    </row>
    <row r="890" spans="1:10" ht="15.75" customHeight="1" x14ac:dyDescent="0.25">
      <c r="A890" s="11"/>
      <c r="B890" s="11"/>
      <c r="D890" s="11"/>
      <c r="E890" s="38"/>
      <c r="F890" s="38"/>
      <c r="G890" s="39"/>
      <c r="H890" s="39"/>
      <c r="I890" s="39"/>
      <c r="J890" s="39"/>
    </row>
    <row r="891" spans="1:10" ht="15.75" customHeight="1" x14ac:dyDescent="0.25">
      <c r="A891" s="11"/>
      <c r="B891" s="11"/>
      <c r="D891" s="11"/>
      <c r="E891" s="38"/>
      <c r="F891" s="38"/>
      <c r="G891" s="39"/>
      <c r="H891" s="39"/>
      <c r="I891" s="39"/>
      <c r="J891" s="39"/>
    </row>
    <row r="892" spans="1:10" ht="15.75" customHeight="1" x14ac:dyDescent="0.25">
      <c r="A892" s="11"/>
      <c r="B892" s="11"/>
      <c r="D892" s="11"/>
      <c r="E892" s="38"/>
      <c r="F892" s="38"/>
      <c r="G892" s="39"/>
      <c r="H892" s="39"/>
      <c r="I892" s="39"/>
      <c r="J892" s="39"/>
    </row>
    <row r="893" spans="1:10" ht="15.75" customHeight="1" x14ac:dyDescent="0.25">
      <c r="A893" s="11"/>
      <c r="B893" s="11"/>
      <c r="D893" s="11"/>
      <c r="E893" s="38"/>
      <c r="F893" s="38"/>
      <c r="G893" s="39"/>
      <c r="H893" s="39"/>
      <c r="I893" s="39"/>
      <c r="J893" s="39"/>
    </row>
    <row r="894" spans="1:10" ht="15.75" customHeight="1" x14ac:dyDescent="0.25">
      <c r="A894" s="11"/>
      <c r="B894" s="11"/>
      <c r="D894" s="11"/>
      <c r="E894" s="38"/>
      <c r="F894" s="38"/>
      <c r="G894" s="39"/>
      <c r="H894" s="39"/>
      <c r="I894" s="39"/>
      <c r="J894" s="39"/>
    </row>
    <row r="895" spans="1:10" ht="15.75" customHeight="1" x14ac:dyDescent="0.25">
      <c r="A895" s="11"/>
      <c r="B895" s="11"/>
      <c r="D895" s="11"/>
      <c r="E895" s="38"/>
      <c r="F895" s="38"/>
      <c r="G895" s="39"/>
      <c r="H895" s="39"/>
      <c r="I895" s="39"/>
      <c r="J895" s="39"/>
    </row>
    <row r="896" spans="1:10" ht="15.75" customHeight="1" x14ac:dyDescent="0.25">
      <c r="A896" s="11"/>
      <c r="B896" s="11"/>
      <c r="D896" s="11"/>
      <c r="E896" s="38"/>
      <c r="F896" s="38"/>
      <c r="G896" s="39"/>
      <c r="H896" s="39"/>
      <c r="I896" s="39"/>
      <c r="J896" s="39"/>
    </row>
    <row r="897" spans="1:10" ht="15.75" customHeight="1" x14ac:dyDescent="0.25">
      <c r="A897" s="11"/>
      <c r="B897" s="11"/>
      <c r="D897" s="11"/>
      <c r="E897" s="38"/>
      <c r="F897" s="38"/>
      <c r="G897" s="39"/>
      <c r="H897" s="39"/>
      <c r="I897" s="39"/>
      <c r="J897" s="39"/>
    </row>
    <row r="898" spans="1:10" ht="15.75" customHeight="1" x14ac:dyDescent="0.25">
      <c r="A898" s="11"/>
      <c r="B898" s="11"/>
      <c r="D898" s="11"/>
      <c r="E898" s="38"/>
      <c r="F898" s="38"/>
      <c r="G898" s="39"/>
      <c r="H898" s="39"/>
      <c r="I898" s="39"/>
      <c r="J898" s="39"/>
    </row>
    <row r="899" spans="1:10" ht="15.75" customHeight="1" x14ac:dyDescent="0.25">
      <c r="A899" s="11"/>
      <c r="B899" s="11"/>
      <c r="D899" s="11"/>
      <c r="E899" s="38"/>
      <c r="F899" s="38"/>
      <c r="G899" s="39"/>
      <c r="H899" s="39"/>
      <c r="I899" s="39"/>
      <c r="J899" s="39"/>
    </row>
    <row r="900" spans="1:10" ht="15.75" customHeight="1" x14ac:dyDescent="0.25">
      <c r="A900" s="11"/>
      <c r="B900" s="11"/>
      <c r="D900" s="11"/>
      <c r="E900" s="38"/>
      <c r="F900" s="38"/>
      <c r="G900" s="39"/>
      <c r="H900" s="39"/>
      <c r="I900" s="39"/>
      <c r="J900" s="39"/>
    </row>
    <row r="901" spans="1:10" ht="15.75" customHeight="1" x14ac:dyDescent="0.25">
      <c r="A901" s="11"/>
      <c r="B901" s="11"/>
      <c r="D901" s="11"/>
      <c r="E901" s="38"/>
      <c r="F901" s="38"/>
      <c r="G901" s="39"/>
      <c r="H901" s="39"/>
      <c r="I901" s="39"/>
      <c r="J901" s="39"/>
    </row>
    <row r="902" spans="1:10" ht="15.75" customHeight="1" x14ac:dyDescent="0.25">
      <c r="A902" s="11"/>
      <c r="B902" s="11"/>
      <c r="D902" s="11"/>
      <c r="E902" s="38"/>
      <c r="F902" s="38"/>
      <c r="G902" s="39"/>
      <c r="H902" s="39"/>
      <c r="I902" s="39"/>
      <c r="J902" s="39"/>
    </row>
    <row r="903" spans="1:10" ht="15.75" customHeight="1" x14ac:dyDescent="0.25">
      <c r="A903" s="11"/>
      <c r="B903" s="11"/>
      <c r="D903" s="11"/>
      <c r="E903" s="38"/>
      <c r="F903" s="38"/>
      <c r="G903" s="39"/>
      <c r="H903" s="39"/>
      <c r="I903" s="39"/>
      <c r="J903" s="39"/>
    </row>
    <row r="904" spans="1:10" ht="15.75" customHeight="1" x14ac:dyDescent="0.25">
      <c r="A904" s="11"/>
      <c r="B904" s="11"/>
      <c r="D904" s="11"/>
      <c r="E904" s="38"/>
      <c r="F904" s="38"/>
      <c r="G904" s="39"/>
      <c r="H904" s="39"/>
      <c r="I904" s="39"/>
      <c r="J904" s="39"/>
    </row>
    <row r="905" spans="1:10" ht="15.75" customHeight="1" x14ac:dyDescent="0.25">
      <c r="A905" s="11"/>
      <c r="B905" s="11"/>
      <c r="D905" s="11"/>
      <c r="E905" s="38"/>
      <c r="F905" s="38"/>
      <c r="G905" s="39"/>
      <c r="H905" s="39"/>
      <c r="I905" s="39"/>
      <c r="J905" s="39"/>
    </row>
    <row r="906" spans="1:10" ht="15.75" customHeight="1" x14ac:dyDescent="0.25">
      <c r="A906" s="11"/>
      <c r="B906" s="11"/>
      <c r="D906" s="11"/>
      <c r="E906" s="38"/>
      <c r="F906" s="38"/>
      <c r="G906" s="39"/>
      <c r="H906" s="39"/>
      <c r="I906" s="39"/>
      <c r="J906" s="39"/>
    </row>
    <row r="907" spans="1:10" ht="15.75" customHeight="1" x14ac:dyDescent="0.25">
      <c r="A907" s="11"/>
      <c r="B907" s="11"/>
      <c r="D907" s="11"/>
      <c r="E907" s="38"/>
      <c r="F907" s="38"/>
      <c r="G907" s="39"/>
      <c r="H907" s="39"/>
      <c r="I907" s="39"/>
      <c r="J907" s="39"/>
    </row>
    <row r="908" spans="1:10" ht="15.75" customHeight="1" x14ac:dyDescent="0.25">
      <c r="A908" s="11"/>
      <c r="B908" s="11"/>
      <c r="D908" s="11"/>
      <c r="E908" s="38"/>
      <c r="F908" s="38"/>
      <c r="G908" s="39"/>
      <c r="H908" s="39"/>
      <c r="I908" s="39"/>
      <c r="J908" s="39"/>
    </row>
    <row r="909" spans="1:10" ht="15.75" customHeight="1" x14ac:dyDescent="0.25">
      <c r="A909" s="11"/>
      <c r="B909" s="11"/>
      <c r="D909" s="11"/>
      <c r="E909" s="38"/>
      <c r="F909" s="38"/>
      <c r="G909" s="39"/>
      <c r="H909" s="39"/>
      <c r="I909" s="39"/>
      <c r="J909" s="39"/>
    </row>
    <row r="910" spans="1:10" ht="15.75" customHeight="1" x14ac:dyDescent="0.25">
      <c r="A910" s="11"/>
      <c r="B910" s="11"/>
      <c r="D910" s="11"/>
      <c r="E910" s="38"/>
      <c r="F910" s="38"/>
      <c r="G910" s="39"/>
      <c r="H910" s="39"/>
      <c r="I910" s="39"/>
      <c r="J910" s="39"/>
    </row>
    <row r="911" spans="1:10" ht="15.75" customHeight="1" x14ac:dyDescent="0.25">
      <c r="A911" s="11"/>
      <c r="B911" s="11"/>
      <c r="D911" s="11"/>
      <c r="E911" s="38"/>
      <c r="F911" s="38"/>
      <c r="G911" s="39"/>
      <c r="H911" s="39"/>
      <c r="I911" s="39"/>
      <c r="J911" s="39"/>
    </row>
    <row r="912" spans="1:10" ht="15.75" customHeight="1" x14ac:dyDescent="0.25">
      <c r="A912" s="11"/>
      <c r="B912" s="11"/>
      <c r="D912" s="11"/>
      <c r="E912" s="38"/>
      <c r="F912" s="38"/>
      <c r="G912" s="39"/>
      <c r="H912" s="39"/>
      <c r="I912" s="39"/>
      <c r="J912" s="39"/>
    </row>
    <row r="913" spans="1:10" ht="15.75" customHeight="1" x14ac:dyDescent="0.25">
      <c r="A913" s="11"/>
      <c r="B913" s="11"/>
      <c r="D913" s="11"/>
      <c r="E913" s="38"/>
      <c r="F913" s="38"/>
      <c r="G913" s="39"/>
      <c r="H913" s="39"/>
      <c r="I913" s="39"/>
      <c r="J913" s="39"/>
    </row>
    <row r="914" spans="1:10" ht="15.75" customHeight="1" x14ac:dyDescent="0.25">
      <c r="A914" s="11"/>
      <c r="B914" s="11"/>
      <c r="D914" s="11"/>
      <c r="E914" s="38"/>
      <c r="F914" s="38"/>
      <c r="G914" s="39"/>
      <c r="H914" s="39"/>
      <c r="I914" s="39"/>
      <c r="J914" s="39"/>
    </row>
    <row r="915" spans="1:10" ht="15.75" customHeight="1" x14ac:dyDescent="0.25">
      <c r="A915" s="11"/>
      <c r="B915" s="11"/>
      <c r="D915" s="11"/>
      <c r="E915" s="38"/>
      <c r="F915" s="38"/>
      <c r="G915" s="39"/>
      <c r="H915" s="39"/>
      <c r="I915" s="39"/>
      <c r="J915" s="39"/>
    </row>
    <row r="916" spans="1:10" ht="15.75" customHeight="1" x14ac:dyDescent="0.25">
      <c r="A916" s="11"/>
      <c r="B916" s="11"/>
      <c r="D916" s="11"/>
      <c r="E916" s="38"/>
      <c r="F916" s="38"/>
      <c r="G916" s="39"/>
      <c r="H916" s="39"/>
      <c r="I916" s="39"/>
      <c r="J916" s="39"/>
    </row>
    <row r="917" spans="1:10" ht="15.75" customHeight="1" x14ac:dyDescent="0.25">
      <c r="A917" s="11"/>
      <c r="B917" s="11"/>
      <c r="D917" s="11"/>
      <c r="E917" s="38"/>
      <c r="F917" s="38"/>
      <c r="G917" s="39"/>
      <c r="H917" s="39"/>
      <c r="I917" s="39"/>
      <c r="J917" s="39"/>
    </row>
    <row r="918" spans="1:10" ht="15.75" customHeight="1" x14ac:dyDescent="0.25">
      <c r="A918" s="11"/>
      <c r="B918" s="11"/>
      <c r="D918" s="11"/>
      <c r="E918" s="38"/>
      <c r="F918" s="38"/>
      <c r="G918" s="39"/>
      <c r="H918" s="39"/>
      <c r="I918" s="39"/>
      <c r="J918" s="39"/>
    </row>
    <row r="919" spans="1:10" ht="15.75" customHeight="1" x14ac:dyDescent="0.25">
      <c r="A919" s="11"/>
      <c r="B919" s="11"/>
      <c r="D919" s="11"/>
      <c r="E919" s="38"/>
      <c r="F919" s="38"/>
      <c r="G919" s="39"/>
      <c r="H919" s="39"/>
      <c r="I919" s="39"/>
      <c r="J919" s="39"/>
    </row>
    <row r="920" spans="1:10" ht="15.75" customHeight="1" x14ac:dyDescent="0.25">
      <c r="A920" s="11"/>
      <c r="B920" s="11"/>
      <c r="D920" s="11"/>
      <c r="E920" s="38"/>
      <c r="F920" s="38"/>
      <c r="G920" s="39"/>
      <c r="H920" s="39"/>
      <c r="I920" s="39"/>
      <c r="J920" s="39"/>
    </row>
    <row r="921" spans="1:10" ht="15.75" customHeight="1" x14ac:dyDescent="0.25">
      <c r="A921" s="11"/>
      <c r="B921" s="11"/>
      <c r="D921" s="11"/>
      <c r="E921" s="38"/>
      <c r="F921" s="38"/>
      <c r="G921" s="39"/>
      <c r="H921" s="39"/>
      <c r="I921" s="39"/>
      <c r="J921" s="39"/>
    </row>
    <row r="922" spans="1:10" ht="15.75" customHeight="1" x14ac:dyDescent="0.25">
      <c r="A922" s="11"/>
      <c r="B922" s="11"/>
      <c r="D922" s="11"/>
      <c r="E922" s="38"/>
      <c r="F922" s="38"/>
      <c r="G922" s="39"/>
      <c r="H922" s="39"/>
      <c r="I922" s="39"/>
      <c r="J922" s="39"/>
    </row>
    <row r="923" spans="1:10" ht="15.75" customHeight="1" x14ac:dyDescent="0.25">
      <c r="A923" s="11"/>
      <c r="B923" s="11"/>
      <c r="D923" s="11"/>
      <c r="E923" s="38"/>
      <c r="F923" s="38"/>
      <c r="G923" s="39"/>
      <c r="H923" s="39"/>
      <c r="I923" s="39"/>
      <c r="J923" s="39"/>
    </row>
    <row r="924" spans="1:10" ht="15.75" customHeight="1" x14ac:dyDescent="0.25">
      <c r="A924" s="11"/>
      <c r="B924" s="11"/>
      <c r="D924" s="11"/>
      <c r="E924" s="38"/>
      <c r="F924" s="38"/>
      <c r="G924" s="39"/>
      <c r="H924" s="39"/>
      <c r="I924" s="39"/>
      <c r="J924" s="39"/>
    </row>
    <row r="925" spans="1:10" ht="15.75" customHeight="1" x14ac:dyDescent="0.25">
      <c r="A925" s="11"/>
      <c r="B925" s="11"/>
      <c r="D925" s="11"/>
      <c r="E925" s="38"/>
      <c r="F925" s="38"/>
      <c r="G925" s="39"/>
      <c r="H925" s="39"/>
      <c r="I925" s="39"/>
      <c r="J925" s="39"/>
    </row>
    <row r="926" spans="1:10" ht="15.75" customHeight="1" x14ac:dyDescent="0.25">
      <c r="A926" s="11"/>
      <c r="B926" s="11"/>
      <c r="D926" s="11"/>
      <c r="E926" s="38"/>
      <c r="F926" s="38"/>
      <c r="G926" s="39"/>
      <c r="H926" s="39"/>
      <c r="I926" s="39"/>
      <c r="J926" s="39"/>
    </row>
    <row r="927" spans="1:10" ht="15.75" customHeight="1" x14ac:dyDescent="0.25">
      <c r="A927" s="11"/>
      <c r="B927" s="11"/>
      <c r="D927" s="11"/>
      <c r="E927" s="38"/>
      <c r="F927" s="38"/>
      <c r="G927" s="39"/>
      <c r="H927" s="39"/>
      <c r="I927" s="39"/>
      <c r="J927" s="39"/>
    </row>
    <row r="928" spans="1:10" ht="15.75" customHeight="1" x14ac:dyDescent="0.25">
      <c r="A928" s="11"/>
      <c r="B928" s="11"/>
      <c r="D928" s="11"/>
      <c r="E928" s="38"/>
      <c r="F928" s="38"/>
      <c r="G928" s="39"/>
      <c r="H928" s="39"/>
      <c r="I928" s="39"/>
      <c r="J928" s="39"/>
    </row>
    <row r="929" spans="1:10" ht="15.75" customHeight="1" x14ac:dyDescent="0.25">
      <c r="A929" s="11"/>
      <c r="B929" s="11"/>
      <c r="D929" s="11"/>
      <c r="E929" s="38"/>
      <c r="F929" s="38"/>
      <c r="G929" s="39"/>
      <c r="H929" s="39"/>
      <c r="I929" s="39"/>
      <c r="J929" s="39"/>
    </row>
    <row r="930" spans="1:10" ht="15.75" customHeight="1" x14ac:dyDescent="0.25">
      <c r="A930" s="11"/>
      <c r="B930" s="11"/>
      <c r="D930" s="11"/>
      <c r="E930" s="38"/>
      <c r="F930" s="38"/>
      <c r="G930" s="39"/>
      <c r="H930" s="39"/>
      <c r="I930" s="39"/>
      <c r="J930" s="39"/>
    </row>
    <row r="931" spans="1:10" ht="15.75" customHeight="1" x14ac:dyDescent="0.25">
      <c r="A931" s="11"/>
      <c r="B931" s="11"/>
      <c r="D931" s="11"/>
      <c r="E931" s="38"/>
      <c r="F931" s="38"/>
      <c r="G931" s="39"/>
      <c r="H931" s="39"/>
      <c r="I931" s="39"/>
      <c r="J931" s="39"/>
    </row>
    <row r="932" spans="1:10" ht="15.75" customHeight="1" x14ac:dyDescent="0.25">
      <c r="A932" s="11"/>
      <c r="B932" s="11"/>
      <c r="D932" s="11"/>
      <c r="E932" s="38"/>
      <c r="F932" s="38"/>
      <c r="G932" s="39"/>
      <c r="H932" s="39"/>
      <c r="I932" s="39"/>
      <c r="J932" s="39"/>
    </row>
    <row r="933" spans="1:10" ht="15.75" customHeight="1" x14ac:dyDescent="0.25">
      <c r="A933" s="11"/>
      <c r="B933" s="11"/>
      <c r="D933" s="11"/>
      <c r="E933" s="38"/>
      <c r="F933" s="38"/>
      <c r="G933" s="39"/>
      <c r="H933" s="39"/>
      <c r="I933" s="39"/>
      <c r="J933" s="39"/>
    </row>
    <row r="934" spans="1:10" ht="15.75" customHeight="1" x14ac:dyDescent="0.25">
      <c r="A934" s="11"/>
      <c r="B934" s="11"/>
      <c r="D934" s="11"/>
      <c r="E934" s="38"/>
      <c r="F934" s="38"/>
      <c r="G934" s="39"/>
      <c r="H934" s="39"/>
      <c r="I934" s="39"/>
      <c r="J934" s="39"/>
    </row>
    <row r="935" spans="1:10" ht="15.75" customHeight="1" x14ac:dyDescent="0.25">
      <c r="A935" s="11"/>
      <c r="B935" s="11"/>
      <c r="D935" s="11"/>
      <c r="E935" s="38"/>
      <c r="F935" s="38"/>
      <c r="G935" s="39"/>
      <c r="H935" s="39"/>
      <c r="I935" s="39"/>
      <c r="J935" s="39"/>
    </row>
    <row r="936" spans="1:10" ht="15.75" customHeight="1" x14ac:dyDescent="0.25">
      <c r="A936" s="11"/>
      <c r="B936" s="11"/>
      <c r="D936" s="11"/>
      <c r="E936" s="38"/>
      <c r="F936" s="38"/>
      <c r="G936" s="39"/>
      <c r="H936" s="39"/>
      <c r="I936" s="39"/>
      <c r="J936" s="39"/>
    </row>
    <row r="937" spans="1:10" ht="15.75" customHeight="1" x14ac:dyDescent="0.25">
      <c r="A937" s="11"/>
      <c r="B937" s="11"/>
      <c r="D937" s="11"/>
      <c r="E937" s="38"/>
      <c r="F937" s="38"/>
      <c r="G937" s="39"/>
      <c r="H937" s="39"/>
      <c r="I937" s="39"/>
      <c r="J937" s="39"/>
    </row>
    <row r="938" spans="1:10" ht="15.75" customHeight="1" x14ac:dyDescent="0.25">
      <c r="A938" s="11"/>
      <c r="B938" s="11"/>
      <c r="D938" s="11"/>
      <c r="E938" s="38"/>
      <c r="F938" s="38"/>
      <c r="G938" s="39"/>
      <c r="H938" s="39"/>
      <c r="I938" s="39"/>
      <c r="J938" s="39"/>
    </row>
    <row r="939" spans="1:10" ht="15.75" customHeight="1" x14ac:dyDescent="0.25">
      <c r="A939" s="11"/>
      <c r="B939" s="11"/>
      <c r="D939" s="11"/>
      <c r="E939" s="38"/>
      <c r="F939" s="38"/>
      <c r="G939" s="39"/>
      <c r="H939" s="39"/>
      <c r="I939" s="39"/>
      <c r="J939" s="39"/>
    </row>
    <row r="940" spans="1:10" ht="15.75" customHeight="1" x14ac:dyDescent="0.25">
      <c r="A940" s="11"/>
      <c r="B940" s="11"/>
      <c r="D940" s="11"/>
      <c r="E940" s="38"/>
      <c r="F940" s="38"/>
      <c r="G940" s="39"/>
      <c r="H940" s="39"/>
      <c r="I940" s="39"/>
      <c r="J940" s="39"/>
    </row>
    <row r="941" spans="1:10" ht="15.75" customHeight="1" x14ac:dyDescent="0.25">
      <c r="A941" s="11"/>
      <c r="B941" s="11"/>
      <c r="D941" s="11"/>
      <c r="E941" s="38"/>
      <c r="F941" s="38"/>
      <c r="G941" s="39"/>
      <c r="H941" s="39"/>
      <c r="I941" s="39"/>
      <c r="J941" s="39"/>
    </row>
    <row r="942" spans="1:10" ht="15.75" customHeight="1" x14ac:dyDescent="0.25">
      <c r="A942" s="11"/>
      <c r="B942" s="11"/>
      <c r="D942" s="11"/>
      <c r="E942" s="38"/>
      <c r="F942" s="38"/>
      <c r="G942" s="39"/>
      <c r="H942" s="39"/>
      <c r="I942" s="39"/>
      <c r="J942" s="39"/>
    </row>
    <row r="943" spans="1:10" ht="15.75" customHeight="1" x14ac:dyDescent="0.25">
      <c r="A943" s="11"/>
      <c r="B943" s="11"/>
      <c r="D943" s="11"/>
      <c r="E943" s="38"/>
      <c r="F943" s="38"/>
      <c r="G943" s="39"/>
      <c r="H943" s="39"/>
      <c r="I943" s="39"/>
      <c r="J943" s="39"/>
    </row>
    <row r="944" spans="1:10" ht="15.75" customHeight="1" x14ac:dyDescent="0.25">
      <c r="A944" s="11"/>
      <c r="B944" s="11"/>
      <c r="D944" s="11"/>
      <c r="E944" s="38"/>
      <c r="F944" s="38"/>
      <c r="G944" s="39"/>
      <c r="H944" s="39"/>
      <c r="I944" s="39"/>
      <c r="J944" s="39"/>
    </row>
    <row r="945" spans="1:10" ht="15.75" customHeight="1" x14ac:dyDescent="0.25">
      <c r="A945" s="11"/>
      <c r="B945" s="11"/>
      <c r="D945" s="11"/>
      <c r="E945" s="38"/>
      <c r="F945" s="38"/>
      <c r="G945" s="39"/>
      <c r="H945" s="39"/>
      <c r="I945" s="39"/>
      <c r="J945" s="39"/>
    </row>
    <row r="946" spans="1:10" ht="15.75" customHeight="1" x14ac:dyDescent="0.25">
      <c r="A946" s="11"/>
      <c r="B946" s="11"/>
      <c r="D946" s="11"/>
      <c r="E946" s="38"/>
      <c r="F946" s="38"/>
      <c r="G946" s="39"/>
      <c r="H946" s="39"/>
      <c r="I946" s="39"/>
      <c r="J946" s="39"/>
    </row>
    <row r="947" spans="1:10" ht="15.75" customHeight="1" x14ac:dyDescent="0.25">
      <c r="A947" s="11"/>
      <c r="B947" s="11"/>
      <c r="D947" s="11"/>
      <c r="E947" s="38"/>
      <c r="F947" s="38"/>
      <c r="G947" s="39"/>
      <c r="H947" s="39"/>
      <c r="I947" s="39"/>
      <c r="J947" s="39"/>
    </row>
    <row r="948" spans="1:10" ht="15.75" customHeight="1" x14ac:dyDescent="0.25">
      <c r="A948" s="11"/>
      <c r="B948" s="11"/>
      <c r="D948" s="11"/>
      <c r="E948" s="38"/>
      <c r="F948" s="38"/>
      <c r="G948" s="39"/>
      <c r="H948" s="39"/>
      <c r="I948" s="39"/>
      <c r="J948" s="39"/>
    </row>
    <row r="949" spans="1:10" ht="15.75" customHeight="1" x14ac:dyDescent="0.25">
      <c r="A949" s="11"/>
      <c r="B949" s="11"/>
      <c r="D949" s="11"/>
      <c r="E949" s="38"/>
      <c r="F949" s="38"/>
      <c r="G949" s="39"/>
      <c r="H949" s="39"/>
      <c r="I949" s="39"/>
      <c r="J949" s="39"/>
    </row>
    <row r="950" spans="1:10" ht="15.75" customHeight="1" x14ac:dyDescent="0.25">
      <c r="A950" s="11"/>
      <c r="B950" s="11"/>
      <c r="D950" s="11"/>
      <c r="E950" s="38"/>
      <c r="F950" s="38"/>
      <c r="G950" s="39"/>
      <c r="H950" s="39"/>
      <c r="I950" s="39"/>
      <c r="J950" s="39"/>
    </row>
    <row r="951" spans="1:10" ht="15.75" customHeight="1" x14ac:dyDescent="0.25">
      <c r="A951" s="11"/>
      <c r="B951" s="11"/>
      <c r="D951" s="11"/>
      <c r="E951" s="38"/>
      <c r="F951" s="38"/>
      <c r="G951" s="39"/>
      <c r="H951" s="39"/>
      <c r="I951" s="39"/>
      <c r="J951" s="39"/>
    </row>
    <row r="952" spans="1:10" ht="15.75" customHeight="1" x14ac:dyDescent="0.25">
      <c r="A952" s="11"/>
      <c r="B952" s="11"/>
      <c r="D952" s="11"/>
      <c r="E952" s="38"/>
      <c r="F952" s="38"/>
      <c r="G952" s="39"/>
      <c r="H952" s="39"/>
      <c r="I952" s="39"/>
      <c r="J952" s="39"/>
    </row>
    <row r="953" spans="1:10" ht="15.75" customHeight="1" x14ac:dyDescent="0.25">
      <c r="A953" s="11"/>
      <c r="B953" s="11"/>
      <c r="D953" s="11"/>
      <c r="E953" s="38"/>
      <c r="F953" s="38"/>
      <c r="G953" s="39"/>
      <c r="H953" s="39"/>
      <c r="I953" s="39"/>
      <c r="J953" s="39"/>
    </row>
    <row r="954" spans="1:10" ht="15.75" customHeight="1" x14ac:dyDescent="0.25">
      <c r="A954" s="11"/>
      <c r="B954" s="11"/>
      <c r="D954" s="11"/>
      <c r="E954" s="38"/>
      <c r="F954" s="38"/>
      <c r="G954" s="39"/>
      <c r="H954" s="39"/>
      <c r="I954" s="39"/>
      <c r="J954" s="39"/>
    </row>
    <row r="955" spans="1:10" ht="15.75" customHeight="1" x14ac:dyDescent="0.25">
      <c r="A955" s="11"/>
      <c r="B955" s="11"/>
      <c r="D955" s="11"/>
      <c r="E955" s="38"/>
      <c r="F955" s="38"/>
      <c r="G955" s="39"/>
      <c r="H955" s="39"/>
      <c r="I955" s="39"/>
      <c r="J955" s="39"/>
    </row>
    <row r="956" spans="1:10" ht="15.75" customHeight="1" x14ac:dyDescent="0.25">
      <c r="A956" s="11"/>
      <c r="B956" s="11"/>
      <c r="D956" s="11"/>
      <c r="E956" s="38"/>
      <c r="F956" s="38"/>
      <c r="G956" s="39"/>
      <c r="H956" s="39"/>
      <c r="I956" s="39"/>
      <c r="J956" s="39"/>
    </row>
    <row r="957" spans="1:10" ht="15.75" customHeight="1" x14ac:dyDescent="0.25">
      <c r="A957" s="11"/>
      <c r="B957" s="11"/>
      <c r="D957" s="11"/>
      <c r="E957" s="38"/>
      <c r="F957" s="38"/>
      <c r="G957" s="39"/>
      <c r="H957" s="39"/>
      <c r="I957" s="39"/>
      <c r="J957" s="39"/>
    </row>
    <row r="958" spans="1:10" ht="15.75" customHeight="1" x14ac:dyDescent="0.25">
      <c r="A958" s="11"/>
      <c r="B958" s="11"/>
      <c r="D958" s="11"/>
      <c r="E958" s="38"/>
      <c r="F958" s="38"/>
      <c r="G958" s="39"/>
      <c r="H958" s="39"/>
      <c r="I958" s="39"/>
      <c r="J958" s="39"/>
    </row>
    <row r="959" spans="1:10" ht="15.75" customHeight="1" x14ac:dyDescent="0.25">
      <c r="A959" s="11"/>
      <c r="B959" s="11"/>
      <c r="D959" s="11"/>
      <c r="E959" s="38"/>
      <c r="F959" s="38"/>
      <c r="G959" s="39"/>
      <c r="H959" s="39"/>
      <c r="I959" s="39"/>
      <c r="J959" s="39"/>
    </row>
    <row r="960" spans="1:10" ht="15.75" customHeight="1" x14ac:dyDescent="0.25">
      <c r="A960" s="11"/>
      <c r="B960" s="11"/>
      <c r="D960" s="11"/>
      <c r="E960" s="38"/>
      <c r="F960" s="38"/>
      <c r="G960" s="39"/>
      <c r="H960" s="39"/>
      <c r="I960" s="39"/>
      <c r="J960" s="39"/>
    </row>
    <row r="961" spans="1:10" ht="15.75" customHeight="1" x14ac:dyDescent="0.25">
      <c r="A961" s="11"/>
      <c r="B961" s="11"/>
      <c r="D961" s="11"/>
      <c r="E961" s="38"/>
      <c r="F961" s="38"/>
      <c r="G961" s="39"/>
      <c r="H961" s="39"/>
      <c r="I961" s="39"/>
      <c r="J961" s="39"/>
    </row>
    <row r="962" spans="1:10" ht="15.75" customHeight="1" x14ac:dyDescent="0.25">
      <c r="A962" s="11"/>
      <c r="B962" s="11"/>
      <c r="D962" s="11"/>
      <c r="E962" s="38"/>
      <c r="F962" s="38"/>
      <c r="G962" s="39"/>
      <c r="H962" s="39"/>
      <c r="I962" s="39"/>
      <c r="J962" s="39"/>
    </row>
    <row r="963" spans="1:10" ht="15.75" customHeight="1" x14ac:dyDescent="0.25">
      <c r="A963" s="11"/>
      <c r="B963" s="11"/>
      <c r="D963" s="11"/>
      <c r="E963" s="38"/>
      <c r="F963" s="38"/>
      <c r="G963" s="39"/>
      <c r="H963" s="39"/>
      <c r="I963" s="39"/>
      <c r="J963" s="39"/>
    </row>
    <row r="964" spans="1:10" ht="15.75" customHeight="1" x14ac:dyDescent="0.25">
      <c r="A964" s="11"/>
      <c r="B964" s="11"/>
      <c r="D964" s="11"/>
      <c r="E964" s="38"/>
      <c r="F964" s="38"/>
      <c r="G964" s="39"/>
      <c r="H964" s="39"/>
      <c r="I964" s="39"/>
      <c r="J964" s="39"/>
    </row>
    <row r="965" spans="1:10" ht="15.75" customHeight="1" x14ac:dyDescent="0.25">
      <c r="A965" s="11"/>
      <c r="B965" s="11"/>
      <c r="D965" s="11"/>
      <c r="E965" s="38"/>
      <c r="F965" s="38"/>
      <c r="G965" s="39"/>
      <c r="H965" s="39"/>
      <c r="I965" s="39"/>
      <c r="J965" s="39"/>
    </row>
    <row r="966" spans="1:10" ht="15.75" customHeight="1" x14ac:dyDescent="0.25">
      <c r="A966" s="11"/>
      <c r="B966" s="11"/>
      <c r="D966" s="11"/>
      <c r="E966" s="38"/>
      <c r="F966" s="38"/>
      <c r="G966" s="39"/>
      <c r="H966" s="39"/>
      <c r="I966" s="39"/>
      <c r="J966" s="39"/>
    </row>
    <row r="967" spans="1:10" ht="15.75" customHeight="1" x14ac:dyDescent="0.25">
      <c r="A967" s="11"/>
      <c r="B967" s="11"/>
      <c r="D967" s="11"/>
      <c r="E967" s="38"/>
      <c r="F967" s="38"/>
      <c r="G967" s="39"/>
      <c r="H967" s="39"/>
      <c r="I967" s="39"/>
      <c r="J967" s="39"/>
    </row>
    <row r="968" spans="1:10" ht="15.75" customHeight="1" x14ac:dyDescent="0.25">
      <c r="A968" s="11"/>
      <c r="B968" s="11"/>
      <c r="D968" s="11"/>
      <c r="E968" s="38"/>
      <c r="F968" s="38"/>
      <c r="G968" s="39"/>
      <c r="H968" s="39"/>
      <c r="I968" s="39"/>
      <c r="J968" s="39"/>
    </row>
    <row r="969" spans="1:10" ht="15.75" customHeight="1" x14ac:dyDescent="0.25">
      <c r="A969" s="11"/>
      <c r="B969" s="11"/>
      <c r="D969" s="11"/>
      <c r="E969" s="38"/>
      <c r="F969" s="38"/>
      <c r="G969" s="39"/>
      <c r="H969" s="39"/>
      <c r="I969" s="39"/>
      <c r="J969" s="39"/>
    </row>
    <row r="970" spans="1:10" ht="15.75" customHeight="1" x14ac:dyDescent="0.25">
      <c r="A970" s="11"/>
      <c r="B970" s="11"/>
      <c r="D970" s="11"/>
      <c r="E970" s="38"/>
      <c r="F970" s="38"/>
      <c r="G970" s="39"/>
      <c r="H970" s="39"/>
      <c r="I970" s="39"/>
      <c r="J970" s="39"/>
    </row>
    <row r="971" spans="1:10" ht="15.75" customHeight="1" x14ac:dyDescent="0.25">
      <c r="A971" s="11"/>
      <c r="B971" s="11"/>
      <c r="D971" s="11"/>
      <c r="E971" s="38"/>
      <c r="F971" s="38"/>
      <c r="G971" s="39"/>
      <c r="H971" s="39"/>
      <c r="I971" s="39"/>
      <c r="J971" s="39"/>
    </row>
    <row r="972" spans="1:10" ht="15.75" customHeight="1" x14ac:dyDescent="0.25">
      <c r="A972" s="11"/>
      <c r="B972" s="11"/>
      <c r="D972" s="11"/>
      <c r="E972" s="38"/>
      <c r="F972" s="38"/>
      <c r="G972" s="39"/>
      <c r="H972" s="39"/>
      <c r="I972" s="39"/>
      <c r="J972" s="39"/>
    </row>
    <row r="973" spans="1:10" ht="15.75" customHeight="1" x14ac:dyDescent="0.25">
      <c r="A973" s="11"/>
      <c r="B973" s="11"/>
      <c r="D973" s="11"/>
      <c r="E973" s="38"/>
      <c r="F973" s="38"/>
      <c r="G973" s="39"/>
      <c r="H973" s="39"/>
      <c r="I973" s="39"/>
      <c r="J973" s="39"/>
    </row>
    <row r="974" spans="1:10" ht="15.75" customHeight="1" x14ac:dyDescent="0.25">
      <c r="A974" s="11"/>
      <c r="B974" s="11"/>
      <c r="D974" s="11"/>
      <c r="E974" s="38"/>
      <c r="F974" s="38"/>
      <c r="G974" s="39"/>
      <c r="H974" s="39"/>
      <c r="I974" s="39"/>
      <c r="J974" s="39"/>
    </row>
    <row r="975" spans="1:10" ht="15.75" customHeight="1" x14ac:dyDescent="0.25">
      <c r="A975" s="11"/>
      <c r="B975" s="11"/>
      <c r="D975" s="11"/>
      <c r="E975" s="38"/>
      <c r="F975" s="38"/>
      <c r="G975" s="39"/>
      <c r="H975" s="39"/>
      <c r="I975" s="39"/>
      <c r="J975" s="39"/>
    </row>
    <row r="976" spans="1:10" ht="15.75" customHeight="1" x14ac:dyDescent="0.25">
      <c r="A976" s="11"/>
      <c r="B976" s="11"/>
      <c r="D976" s="11"/>
      <c r="E976" s="38"/>
      <c r="F976" s="38"/>
      <c r="G976" s="39"/>
      <c r="H976" s="39"/>
      <c r="I976" s="39"/>
      <c r="J976" s="39"/>
    </row>
    <row r="977" spans="1:10" ht="15.75" customHeight="1" x14ac:dyDescent="0.25">
      <c r="A977" s="11"/>
      <c r="B977" s="11"/>
      <c r="D977" s="11"/>
      <c r="E977" s="38"/>
      <c r="F977" s="38"/>
      <c r="G977" s="39"/>
      <c r="H977" s="39"/>
      <c r="I977" s="39"/>
      <c r="J977" s="39"/>
    </row>
    <row r="978" spans="1:10" ht="15.75" customHeight="1" x14ac:dyDescent="0.25">
      <c r="A978" s="11"/>
      <c r="B978" s="11"/>
      <c r="D978" s="11"/>
      <c r="E978" s="38"/>
      <c r="F978" s="38"/>
      <c r="G978" s="39"/>
      <c r="H978" s="39"/>
      <c r="I978" s="39"/>
      <c r="J978" s="39"/>
    </row>
    <row r="979" spans="1:10" ht="15.75" customHeight="1" x14ac:dyDescent="0.25">
      <c r="A979" s="11"/>
      <c r="B979" s="11"/>
      <c r="D979" s="11"/>
      <c r="E979" s="38"/>
      <c r="F979" s="38"/>
      <c r="G979" s="39"/>
      <c r="H979" s="39"/>
      <c r="I979" s="39"/>
      <c r="J979" s="39"/>
    </row>
    <row r="980" spans="1:10" ht="15.75" customHeight="1" x14ac:dyDescent="0.25">
      <c r="A980" s="11"/>
      <c r="B980" s="11"/>
      <c r="D980" s="11"/>
      <c r="E980" s="38"/>
      <c r="F980" s="38"/>
      <c r="G980" s="39"/>
      <c r="H980" s="39"/>
      <c r="I980" s="39"/>
      <c r="J980" s="39"/>
    </row>
    <row r="981" spans="1:10" ht="15.75" customHeight="1" x14ac:dyDescent="0.25">
      <c r="A981" s="11"/>
      <c r="B981" s="11"/>
      <c r="D981" s="11"/>
      <c r="E981" s="38"/>
      <c r="F981" s="38"/>
      <c r="G981" s="39"/>
      <c r="H981" s="39"/>
      <c r="I981" s="39"/>
      <c r="J981" s="39"/>
    </row>
    <row r="982" spans="1:10" ht="15.75" customHeight="1" x14ac:dyDescent="0.25">
      <c r="A982" s="11"/>
      <c r="B982" s="11"/>
      <c r="D982" s="11"/>
      <c r="E982" s="38"/>
      <c r="F982" s="38"/>
      <c r="G982" s="39"/>
      <c r="H982" s="39"/>
      <c r="I982" s="39"/>
      <c r="J982" s="39"/>
    </row>
    <row r="983" spans="1:10" ht="15.75" customHeight="1" x14ac:dyDescent="0.25">
      <c r="A983" s="11"/>
      <c r="B983" s="11"/>
      <c r="D983" s="11"/>
      <c r="E983" s="38"/>
      <c r="F983" s="38"/>
      <c r="G983" s="39"/>
      <c r="H983" s="39"/>
      <c r="I983" s="39"/>
      <c r="J983" s="39"/>
    </row>
    <row r="984" spans="1:10" ht="15.75" customHeight="1" x14ac:dyDescent="0.25">
      <c r="A984" s="11"/>
      <c r="B984" s="11"/>
      <c r="D984" s="11"/>
      <c r="E984" s="38"/>
      <c r="F984" s="38"/>
      <c r="G984" s="39"/>
      <c r="H984" s="39"/>
      <c r="I984" s="39"/>
      <c r="J984" s="39"/>
    </row>
    <row r="985" spans="1:10" ht="15.75" customHeight="1" x14ac:dyDescent="0.25">
      <c r="A985" s="11"/>
      <c r="B985" s="11"/>
      <c r="D985" s="11"/>
      <c r="E985" s="38"/>
      <c r="F985" s="38"/>
      <c r="G985" s="39"/>
      <c r="H985" s="39"/>
      <c r="I985" s="39"/>
      <c r="J985" s="39"/>
    </row>
    <row r="986" spans="1:10" ht="15.75" customHeight="1" x14ac:dyDescent="0.25">
      <c r="A986" s="11"/>
      <c r="B986" s="11"/>
      <c r="D986" s="11"/>
      <c r="E986" s="38"/>
      <c r="F986" s="38"/>
      <c r="G986" s="39"/>
      <c r="H986" s="39"/>
      <c r="I986" s="39"/>
      <c r="J986" s="39"/>
    </row>
    <row r="987" spans="1:10" ht="15.75" customHeight="1" x14ac:dyDescent="0.25">
      <c r="A987" s="11"/>
      <c r="B987" s="11"/>
      <c r="D987" s="11"/>
      <c r="E987" s="38"/>
      <c r="F987" s="38"/>
      <c r="G987" s="39"/>
      <c r="H987" s="39"/>
      <c r="I987" s="39"/>
      <c r="J987" s="39"/>
    </row>
    <row r="988" spans="1:10" ht="15.75" customHeight="1" x14ac:dyDescent="0.25">
      <c r="A988" s="11"/>
      <c r="B988" s="11"/>
      <c r="D988" s="11"/>
      <c r="E988" s="38"/>
      <c r="F988" s="38"/>
      <c r="G988" s="39"/>
      <c r="H988" s="39"/>
      <c r="I988" s="39"/>
      <c r="J988" s="39"/>
    </row>
    <row r="989" spans="1:10" ht="15.75" customHeight="1" x14ac:dyDescent="0.25">
      <c r="A989" s="11"/>
      <c r="B989" s="11"/>
      <c r="D989" s="11"/>
      <c r="E989" s="38"/>
      <c r="F989" s="38"/>
      <c r="G989" s="39"/>
      <c r="H989" s="39"/>
      <c r="I989" s="39"/>
      <c r="J989" s="39"/>
    </row>
    <row r="990" spans="1:10" ht="15.75" customHeight="1" x14ac:dyDescent="0.25">
      <c r="A990" s="11"/>
      <c r="B990" s="11"/>
      <c r="D990" s="11"/>
      <c r="E990" s="38"/>
      <c r="F990" s="38"/>
      <c r="G990" s="39"/>
      <c r="H990" s="39"/>
      <c r="I990" s="39"/>
      <c r="J990" s="39"/>
    </row>
    <row r="991" spans="1:10" ht="15.75" customHeight="1" x14ac:dyDescent="0.25">
      <c r="A991" s="11"/>
      <c r="B991" s="11"/>
      <c r="D991" s="11"/>
      <c r="E991" s="38"/>
      <c r="F991" s="38"/>
      <c r="G991" s="39"/>
      <c r="H991" s="39"/>
      <c r="I991" s="39"/>
      <c r="J991" s="39"/>
    </row>
    <row r="992" spans="1:10" ht="15.75" customHeight="1" x14ac:dyDescent="0.25">
      <c r="A992" s="11"/>
      <c r="B992" s="11"/>
      <c r="D992" s="11"/>
      <c r="E992" s="38"/>
      <c r="F992" s="38"/>
      <c r="G992" s="39"/>
      <c r="H992" s="39"/>
      <c r="I992" s="39"/>
      <c r="J992" s="39"/>
    </row>
    <row r="993" spans="1:10" ht="15.75" customHeight="1" x14ac:dyDescent="0.25">
      <c r="A993" s="11"/>
      <c r="B993" s="11"/>
      <c r="D993" s="11"/>
      <c r="E993" s="38"/>
      <c r="F993" s="38"/>
      <c r="G993" s="39"/>
      <c r="H993" s="39"/>
      <c r="I993" s="39"/>
      <c r="J993" s="39"/>
    </row>
    <row r="994" spans="1:10" ht="15.75" customHeight="1" x14ac:dyDescent="0.25">
      <c r="A994" s="11"/>
      <c r="B994" s="11"/>
      <c r="D994" s="11"/>
      <c r="E994" s="38"/>
      <c r="F994" s="38"/>
      <c r="G994" s="39"/>
      <c r="H994" s="39"/>
      <c r="I994" s="39"/>
      <c r="J994" s="39"/>
    </row>
    <row r="995" spans="1:10" ht="15.75" customHeight="1" x14ac:dyDescent="0.25">
      <c r="A995" s="11"/>
      <c r="B995" s="11"/>
      <c r="D995" s="11"/>
      <c r="E995" s="38"/>
      <c r="F995" s="38"/>
      <c r="G995" s="39"/>
      <c r="H995" s="39"/>
      <c r="I995" s="39"/>
      <c r="J995" s="39"/>
    </row>
    <row r="996" spans="1:10" ht="15.75" customHeight="1" x14ac:dyDescent="0.25">
      <c r="A996" s="11"/>
      <c r="B996" s="11"/>
      <c r="D996" s="11"/>
      <c r="E996" s="38"/>
      <c r="F996" s="38"/>
      <c r="G996" s="39"/>
      <c r="H996" s="39"/>
      <c r="I996" s="39"/>
      <c r="J996" s="39"/>
    </row>
    <row r="997" spans="1:10" ht="15.75" customHeight="1" x14ac:dyDescent="0.25">
      <c r="A997" s="11"/>
      <c r="B997" s="11"/>
      <c r="D997" s="11"/>
      <c r="E997" s="38"/>
      <c r="F997" s="38"/>
      <c r="G997" s="39"/>
      <c r="H997" s="39"/>
      <c r="I997" s="39"/>
      <c r="J997" s="39"/>
    </row>
    <row r="998" spans="1:10" ht="15.75" customHeight="1" x14ac:dyDescent="0.25">
      <c r="A998" s="11"/>
      <c r="B998" s="11"/>
      <c r="D998" s="11"/>
      <c r="E998" s="38"/>
      <c r="F998" s="38"/>
      <c r="G998" s="39"/>
      <c r="H998" s="39"/>
      <c r="I998" s="39"/>
      <c r="J998" s="39"/>
    </row>
    <row r="999" spans="1:10" ht="15.75" customHeight="1" x14ac:dyDescent="0.25">
      <c r="A999" s="11"/>
      <c r="B999" s="11"/>
      <c r="D999" s="11"/>
      <c r="E999" s="38"/>
      <c r="F999" s="38"/>
      <c r="G999" s="39"/>
      <c r="H999" s="39"/>
      <c r="I999" s="39"/>
      <c r="J999" s="39"/>
    </row>
    <row r="1000" spans="1:10" ht="15.75" customHeight="1" x14ac:dyDescent="0.25">
      <c r="A1000" s="11"/>
      <c r="B1000" s="11"/>
      <c r="D1000" s="11"/>
      <c r="E1000" s="38"/>
      <c r="F1000" s="38"/>
      <c r="G1000" s="39"/>
      <c r="H1000" s="39"/>
      <c r="I1000" s="39"/>
      <c r="J1000" s="39"/>
    </row>
  </sheetData>
  <mergeCells count="17">
    <mergeCell ref="E55:E56"/>
    <mergeCell ref="H55:H56"/>
    <mergeCell ref="F3:F4"/>
    <mergeCell ref="G3:I3"/>
    <mergeCell ref="A54:H54"/>
    <mergeCell ref="A55:A56"/>
    <mergeCell ref="B55:B56"/>
    <mergeCell ref="C55:C56"/>
    <mergeCell ref="D55:D56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9" workbookViewId="0">
      <selection activeCell="E60" sqref="E60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style="168" customWidth="1"/>
    <col min="7" max="7" width="15.140625" customWidth="1"/>
    <col min="8" max="8" width="12.28515625" customWidth="1"/>
    <col min="9" max="9" width="14.140625" customWidth="1"/>
    <col min="10" max="10" width="16.5703125" customWidth="1"/>
    <col min="11" max="26" width="8.85546875" customWidth="1"/>
  </cols>
  <sheetData>
    <row r="1" spans="1:26" ht="39" customHeight="1" x14ac:dyDescent="0.25">
      <c r="A1" s="184" t="s">
        <v>276</v>
      </c>
      <c r="B1" s="185"/>
      <c r="C1" s="185"/>
      <c r="D1" s="185"/>
      <c r="E1" s="185"/>
      <c r="F1" s="185"/>
      <c r="G1" s="185"/>
      <c r="H1" s="185"/>
      <c r="I1" s="185"/>
      <c r="J1" s="18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8.25" customHeight="1" x14ac:dyDescent="0.25">
      <c r="A2" s="204" t="s">
        <v>1</v>
      </c>
      <c r="B2" s="182"/>
      <c r="C2" s="182"/>
      <c r="D2" s="182"/>
      <c r="E2" s="182"/>
      <c r="F2" s="182"/>
      <c r="G2" s="182"/>
      <c r="H2" s="182"/>
      <c r="I2" s="182"/>
      <c r="J2" s="205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72" customHeight="1" x14ac:dyDescent="0.25">
      <c r="A3" s="206" t="s">
        <v>3</v>
      </c>
      <c r="B3" s="206" t="s">
        <v>4</v>
      </c>
      <c r="C3" s="206" t="s">
        <v>5</v>
      </c>
      <c r="D3" s="206" t="s">
        <v>6</v>
      </c>
      <c r="E3" s="206" t="s">
        <v>263</v>
      </c>
      <c r="F3" s="206" t="s">
        <v>272</v>
      </c>
      <c r="G3" s="209" t="s">
        <v>265</v>
      </c>
      <c r="H3" s="182"/>
      <c r="I3" s="183"/>
      <c r="J3" s="206" t="s">
        <v>266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8.5" customHeight="1" x14ac:dyDescent="0.25">
      <c r="A4" s="207"/>
      <c r="B4" s="207"/>
      <c r="C4" s="207"/>
      <c r="D4" s="207"/>
      <c r="E4" s="207"/>
      <c r="F4" s="208"/>
      <c r="G4" s="20" t="s">
        <v>267</v>
      </c>
      <c r="H4" s="20" t="s">
        <v>268</v>
      </c>
      <c r="I4" s="20" t="s">
        <v>269</v>
      </c>
      <c r="J4" s="20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45" t="s">
        <v>20</v>
      </c>
      <c r="B5" s="23">
        <v>121</v>
      </c>
      <c r="C5" s="22" t="s">
        <v>21</v>
      </c>
      <c r="D5" s="22" t="s">
        <v>22</v>
      </c>
      <c r="E5" s="46" t="s">
        <v>277</v>
      </c>
      <c r="F5" s="23" t="s">
        <v>278</v>
      </c>
      <c r="G5" s="23" t="s">
        <v>279</v>
      </c>
      <c r="H5" s="23" t="s">
        <v>280</v>
      </c>
      <c r="I5" s="23" t="s">
        <v>278</v>
      </c>
      <c r="J5" s="23" t="s">
        <v>281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.75" customHeight="1" x14ac:dyDescent="0.25">
      <c r="A6" s="45" t="s">
        <v>26</v>
      </c>
      <c r="B6" s="23">
        <v>127</v>
      </c>
      <c r="C6" s="22" t="s">
        <v>27</v>
      </c>
      <c r="D6" s="22" t="s">
        <v>229</v>
      </c>
      <c r="E6" s="46" t="s">
        <v>282</v>
      </c>
      <c r="F6" s="23" t="s">
        <v>283</v>
      </c>
      <c r="G6" s="23" t="s">
        <v>284</v>
      </c>
      <c r="H6" s="23" t="s">
        <v>285</v>
      </c>
      <c r="I6" s="23" t="s">
        <v>278</v>
      </c>
      <c r="J6" s="23" t="s">
        <v>286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45" t="s">
        <v>31</v>
      </c>
      <c r="B7" s="23">
        <v>67</v>
      </c>
      <c r="C7" s="22" t="s">
        <v>21</v>
      </c>
      <c r="D7" s="22" t="s">
        <v>32</v>
      </c>
      <c r="E7" s="46" t="s">
        <v>277</v>
      </c>
      <c r="F7" s="23" t="s">
        <v>287</v>
      </c>
      <c r="G7" s="23" t="s">
        <v>279</v>
      </c>
      <c r="H7" s="23" t="s">
        <v>280</v>
      </c>
      <c r="I7" s="23" t="s">
        <v>278</v>
      </c>
      <c r="J7" s="23" t="s">
        <v>288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7" customHeight="1" x14ac:dyDescent="0.25">
      <c r="A8" s="45" t="s">
        <v>35</v>
      </c>
      <c r="B8" s="23">
        <v>102</v>
      </c>
      <c r="C8" s="22" t="s">
        <v>36</v>
      </c>
      <c r="D8" s="22" t="s">
        <v>37</v>
      </c>
      <c r="E8" s="46" t="s">
        <v>277</v>
      </c>
      <c r="F8" s="23" t="s">
        <v>287</v>
      </c>
      <c r="G8" s="23" t="s">
        <v>279</v>
      </c>
      <c r="H8" s="23" t="s">
        <v>289</v>
      </c>
      <c r="I8" s="23" t="s">
        <v>278</v>
      </c>
      <c r="J8" s="23" t="s">
        <v>290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 x14ac:dyDescent="0.25">
      <c r="A9" s="45" t="s">
        <v>40</v>
      </c>
      <c r="B9" s="23">
        <v>91</v>
      </c>
      <c r="C9" s="22" t="s">
        <v>21</v>
      </c>
      <c r="D9" s="22" t="s">
        <v>41</v>
      </c>
      <c r="E9" s="46" t="s">
        <v>277</v>
      </c>
      <c r="F9" s="23" t="s">
        <v>287</v>
      </c>
      <c r="G9" s="23" t="s">
        <v>279</v>
      </c>
      <c r="H9" s="23" t="s">
        <v>291</v>
      </c>
      <c r="I9" s="23" t="s">
        <v>278</v>
      </c>
      <c r="J9" s="23" t="s">
        <v>292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45" t="s">
        <v>44</v>
      </c>
      <c r="B10" s="23">
        <v>33</v>
      </c>
      <c r="C10" s="22" t="s">
        <v>21</v>
      </c>
      <c r="D10" s="22" t="s">
        <v>32</v>
      </c>
      <c r="E10" s="46" t="s">
        <v>277</v>
      </c>
      <c r="F10" s="23" t="s">
        <v>278</v>
      </c>
      <c r="G10" s="23" t="s">
        <v>279</v>
      </c>
      <c r="H10" s="23" t="s">
        <v>289</v>
      </c>
      <c r="I10" s="23" t="s">
        <v>278</v>
      </c>
      <c r="J10" s="23" t="s">
        <v>293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45" t="s">
        <v>47</v>
      </c>
      <c r="B11" s="23">
        <v>83</v>
      </c>
      <c r="C11" s="22" t="s">
        <v>48</v>
      </c>
      <c r="D11" s="22" t="s">
        <v>233</v>
      </c>
      <c r="E11" s="46" t="s">
        <v>294</v>
      </c>
      <c r="F11" s="23" t="s">
        <v>295</v>
      </c>
      <c r="G11" s="23" t="s">
        <v>296</v>
      </c>
      <c r="H11" s="23" t="s">
        <v>297</v>
      </c>
      <c r="I11" s="23" t="s">
        <v>298</v>
      </c>
      <c r="J11" s="23" t="s">
        <v>299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45" t="s">
        <v>52</v>
      </c>
      <c r="B12" s="23">
        <v>97</v>
      </c>
      <c r="C12" s="22" t="s">
        <v>53</v>
      </c>
      <c r="D12" s="22" t="s">
        <v>54</v>
      </c>
      <c r="E12" s="46" t="s">
        <v>300</v>
      </c>
      <c r="F12" s="23" t="s">
        <v>301</v>
      </c>
      <c r="G12" s="23" t="s">
        <v>279</v>
      </c>
      <c r="H12" s="23" t="s">
        <v>302</v>
      </c>
      <c r="I12" s="23" t="s">
        <v>278</v>
      </c>
      <c r="J12" s="23" t="s">
        <v>303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45" t="s">
        <v>56</v>
      </c>
      <c r="B13" s="23">
        <v>28</v>
      </c>
      <c r="C13" s="22" t="s">
        <v>21</v>
      </c>
      <c r="D13" s="22" t="s">
        <v>22</v>
      </c>
      <c r="E13" s="46" t="s">
        <v>277</v>
      </c>
      <c r="F13" s="23" t="s">
        <v>278</v>
      </c>
      <c r="G13" s="23" t="s">
        <v>279</v>
      </c>
      <c r="H13" s="23" t="s">
        <v>291</v>
      </c>
      <c r="I13" s="23" t="s">
        <v>278</v>
      </c>
      <c r="J13" s="23" t="s">
        <v>304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45" t="s">
        <v>58</v>
      </c>
      <c r="B14" s="23">
        <v>134</v>
      </c>
      <c r="C14" s="22" t="s">
        <v>59</v>
      </c>
      <c r="D14" s="22" t="s">
        <v>60</v>
      </c>
      <c r="E14" s="46" t="s">
        <v>305</v>
      </c>
      <c r="F14" s="23" t="s">
        <v>306</v>
      </c>
      <c r="G14" s="23" t="s">
        <v>307</v>
      </c>
      <c r="H14" s="23" t="s">
        <v>308</v>
      </c>
      <c r="I14" s="23" t="s">
        <v>278</v>
      </c>
      <c r="J14" s="23" t="s">
        <v>309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6.25" customHeight="1" x14ac:dyDescent="0.25">
      <c r="A15" s="45" t="s">
        <v>63</v>
      </c>
      <c r="B15" s="23">
        <v>87</v>
      </c>
      <c r="C15" s="22" t="s">
        <v>59</v>
      </c>
      <c r="D15" s="22" t="s">
        <v>64</v>
      </c>
      <c r="E15" s="46" t="s">
        <v>305</v>
      </c>
      <c r="F15" s="23" t="s">
        <v>310</v>
      </c>
      <c r="G15" s="23" t="s">
        <v>311</v>
      </c>
      <c r="H15" s="23" t="s">
        <v>312</v>
      </c>
      <c r="I15" s="23" t="s">
        <v>278</v>
      </c>
      <c r="J15" s="23" t="s">
        <v>313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45" t="s">
        <v>67</v>
      </c>
      <c r="B16" s="23">
        <v>110</v>
      </c>
      <c r="C16" s="22" t="s">
        <v>68</v>
      </c>
      <c r="D16" s="22" t="s">
        <v>60</v>
      </c>
      <c r="E16" s="46" t="s">
        <v>314</v>
      </c>
      <c r="F16" s="25"/>
      <c r="G16" s="23" t="s">
        <v>315</v>
      </c>
      <c r="H16" s="23" t="s">
        <v>316</v>
      </c>
      <c r="I16" s="23" t="s">
        <v>278</v>
      </c>
      <c r="J16" s="23" t="s">
        <v>317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45" t="s">
        <v>194</v>
      </c>
      <c r="B17" s="23">
        <v>139</v>
      </c>
      <c r="C17" s="22" t="s">
        <v>27</v>
      </c>
      <c r="D17" s="22" t="s">
        <v>229</v>
      </c>
      <c r="E17" s="46" t="s">
        <v>282</v>
      </c>
      <c r="F17" s="23" t="s">
        <v>318</v>
      </c>
      <c r="G17" s="23" t="s">
        <v>284</v>
      </c>
      <c r="H17" s="23" t="s">
        <v>319</v>
      </c>
      <c r="I17" s="23" t="s">
        <v>320</v>
      </c>
      <c r="J17" s="23" t="s">
        <v>321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45" t="s">
        <v>73</v>
      </c>
      <c r="B18" s="23">
        <v>107</v>
      </c>
      <c r="C18" s="22" t="s">
        <v>59</v>
      </c>
      <c r="D18" s="22" t="s">
        <v>74</v>
      </c>
      <c r="E18" s="46" t="s">
        <v>305</v>
      </c>
      <c r="F18" s="23" t="s">
        <v>306</v>
      </c>
      <c r="G18" s="23" t="s">
        <v>307</v>
      </c>
      <c r="H18" s="23" t="s">
        <v>322</v>
      </c>
      <c r="I18" s="23" t="s">
        <v>278</v>
      </c>
      <c r="J18" s="23" t="s">
        <v>323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45" t="s">
        <v>76</v>
      </c>
      <c r="B19" s="23">
        <v>118</v>
      </c>
      <c r="C19" s="22" t="s">
        <v>36</v>
      </c>
      <c r="D19" s="22" t="s">
        <v>77</v>
      </c>
      <c r="E19" s="46" t="s">
        <v>277</v>
      </c>
      <c r="F19" s="23" t="s">
        <v>324</v>
      </c>
      <c r="G19" s="23" t="s">
        <v>325</v>
      </c>
      <c r="H19" s="23" t="s">
        <v>326</v>
      </c>
      <c r="I19" s="23" t="s">
        <v>278</v>
      </c>
      <c r="J19" s="23" t="s">
        <v>327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45" t="s">
        <v>79</v>
      </c>
      <c r="B20" s="23">
        <v>76</v>
      </c>
      <c r="C20" s="22" t="s">
        <v>36</v>
      </c>
      <c r="D20" s="22" t="s">
        <v>32</v>
      </c>
      <c r="E20" s="46" t="s">
        <v>277</v>
      </c>
      <c r="F20" s="25"/>
      <c r="G20" s="23" t="s">
        <v>279</v>
      </c>
      <c r="H20" s="23" t="s">
        <v>291</v>
      </c>
      <c r="I20" s="23" t="s">
        <v>278</v>
      </c>
      <c r="J20" s="23" t="s">
        <v>304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6.25" customHeight="1" x14ac:dyDescent="0.25">
      <c r="A21" s="45" t="s">
        <v>81</v>
      </c>
      <c r="B21" s="23">
        <v>101</v>
      </c>
      <c r="C21" s="22" t="s">
        <v>199</v>
      </c>
      <c r="D21" s="22" t="s">
        <v>148</v>
      </c>
      <c r="E21" s="46" t="s">
        <v>328</v>
      </c>
      <c r="F21" s="23" t="s">
        <v>287</v>
      </c>
      <c r="G21" s="23" t="s">
        <v>279</v>
      </c>
      <c r="H21" s="23" t="s">
        <v>329</v>
      </c>
      <c r="I21" s="23" t="s">
        <v>278</v>
      </c>
      <c r="J21" s="23" t="s">
        <v>330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45" t="s">
        <v>83</v>
      </c>
      <c r="B22" s="23">
        <v>48</v>
      </c>
      <c r="C22" s="22" t="s">
        <v>36</v>
      </c>
      <c r="D22" s="22" t="s">
        <v>22</v>
      </c>
      <c r="E22" s="46" t="s">
        <v>277</v>
      </c>
      <c r="F22" s="23" t="s">
        <v>278</v>
      </c>
      <c r="G22" s="23" t="s">
        <v>279</v>
      </c>
      <c r="H22" s="23" t="s">
        <v>289</v>
      </c>
      <c r="I22" s="23" t="s">
        <v>278</v>
      </c>
      <c r="J22" s="23" t="s">
        <v>293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45" t="s">
        <v>85</v>
      </c>
      <c r="B23" s="23">
        <v>125</v>
      </c>
      <c r="C23" s="22" t="s">
        <v>86</v>
      </c>
      <c r="D23" s="22" t="s">
        <v>87</v>
      </c>
      <c r="E23" s="46" t="s">
        <v>331</v>
      </c>
      <c r="F23" s="23" t="s">
        <v>278</v>
      </c>
      <c r="G23" s="23" t="s">
        <v>332</v>
      </c>
      <c r="H23" s="23" t="s">
        <v>278</v>
      </c>
      <c r="I23" s="23" t="s">
        <v>278</v>
      </c>
      <c r="J23" s="23" t="s">
        <v>333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45" t="s">
        <v>90</v>
      </c>
      <c r="B24" s="23">
        <v>137</v>
      </c>
      <c r="C24" s="22" t="s">
        <v>91</v>
      </c>
      <c r="D24" s="22" t="s">
        <v>92</v>
      </c>
      <c r="E24" s="46" t="s">
        <v>334</v>
      </c>
      <c r="F24" s="23" t="s">
        <v>335</v>
      </c>
      <c r="G24" s="23" t="s">
        <v>279</v>
      </c>
      <c r="H24" s="23" t="s">
        <v>336</v>
      </c>
      <c r="I24" s="23" t="s">
        <v>278</v>
      </c>
      <c r="J24" s="23" t="s">
        <v>337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45" t="s">
        <v>94</v>
      </c>
      <c r="B25" s="23">
        <v>50</v>
      </c>
      <c r="C25" s="22" t="s">
        <v>36</v>
      </c>
      <c r="D25" s="22" t="s">
        <v>41</v>
      </c>
      <c r="E25" s="46" t="s">
        <v>277</v>
      </c>
      <c r="F25" s="25"/>
      <c r="G25" s="23" t="s">
        <v>279</v>
      </c>
      <c r="H25" s="23" t="s">
        <v>280</v>
      </c>
      <c r="I25" s="23" t="s">
        <v>278</v>
      </c>
      <c r="J25" s="23" t="s">
        <v>281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45" t="s">
        <v>97</v>
      </c>
      <c r="B26" s="23">
        <v>27</v>
      </c>
      <c r="C26" s="22" t="s">
        <v>36</v>
      </c>
      <c r="D26" s="22" t="s">
        <v>41</v>
      </c>
      <c r="E26" s="46" t="s">
        <v>277</v>
      </c>
      <c r="F26" s="23" t="s">
        <v>287</v>
      </c>
      <c r="G26" s="23" t="s">
        <v>279</v>
      </c>
      <c r="H26" s="23" t="s">
        <v>289</v>
      </c>
      <c r="I26" s="23" t="s">
        <v>278</v>
      </c>
      <c r="J26" s="23" t="s">
        <v>290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45" t="s">
        <v>99</v>
      </c>
      <c r="B27" s="23">
        <v>65</v>
      </c>
      <c r="C27" s="22" t="s">
        <v>14</v>
      </c>
      <c r="D27" s="22" t="s">
        <v>15</v>
      </c>
      <c r="E27" s="46" t="s">
        <v>300</v>
      </c>
      <c r="F27" s="23" t="s">
        <v>278</v>
      </c>
      <c r="G27" s="23" t="s">
        <v>279</v>
      </c>
      <c r="H27" s="23" t="s">
        <v>338</v>
      </c>
      <c r="I27" s="23" t="s">
        <v>278</v>
      </c>
      <c r="J27" s="23" t="s">
        <v>339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45" t="s">
        <v>101</v>
      </c>
      <c r="B28" s="23">
        <v>129</v>
      </c>
      <c r="C28" s="22" t="s">
        <v>91</v>
      </c>
      <c r="D28" s="22" t="s">
        <v>92</v>
      </c>
      <c r="E28" s="46" t="s">
        <v>334</v>
      </c>
      <c r="F28" s="23" t="s">
        <v>278</v>
      </c>
      <c r="G28" s="23" t="s">
        <v>279</v>
      </c>
      <c r="H28" s="23" t="s">
        <v>336</v>
      </c>
      <c r="I28" s="23" t="s">
        <v>278</v>
      </c>
      <c r="J28" s="23" t="s">
        <v>340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45" t="s">
        <v>103</v>
      </c>
      <c r="B29" s="23">
        <v>106</v>
      </c>
      <c r="C29" s="22" t="s">
        <v>36</v>
      </c>
      <c r="D29" s="22" t="s">
        <v>32</v>
      </c>
      <c r="E29" s="46" t="s">
        <v>277</v>
      </c>
      <c r="F29" s="23" t="s">
        <v>287</v>
      </c>
      <c r="G29" s="23" t="s">
        <v>279</v>
      </c>
      <c r="H29" s="23" t="s">
        <v>289</v>
      </c>
      <c r="I29" s="23" t="s">
        <v>278</v>
      </c>
      <c r="J29" s="23" t="s">
        <v>290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45" t="s">
        <v>120</v>
      </c>
      <c r="B30" s="23">
        <v>135</v>
      </c>
      <c r="C30" s="22" t="s">
        <v>21</v>
      </c>
      <c r="D30" s="22" t="s">
        <v>122</v>
      </c>
      <c r="E30" s="46" t="s">
        <v>277</v>
      </c>
      <c r="F30" s="23" t="s">
        <v>287</v>
      </c>
      <c r="G30" s="23" t="s">
        <v>279</v>
      </c>
      <c r="H30" s="23" t="s">
        <v>280</v>
      </c>
      <c r="I30" s="23" t="s">
        <v>278</v>
      </c>
      <c r="J30" s="23" t="s">
        <v>288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45" t="s">
        <v>124</v>
      </c>
      <c r="B31" s="23">
        <v>53</v>
      </c>
      <c r="C31" s="22" t="s">
        <v>53</v>
      </c>
      <c r="D31" s="22" t="s">
        <v>125</v>
      </c>
      <c r="E31" s="46" t="s">
        <v>300</v>
      </c>
      <c r="F31" s="23" t="s">
        <v>278</v>
      </c>
      <c r="G31" s="23" t="s">
        <v>279</v>
      </c>
      <c r="H31" s="23" t="s">
        <v>341</v>
      </c>
      <c r="I31" s="23" t="s">
        <v>278</v>
      </c>
      <c r="J31" s="23" t="s">
        <v>342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45" t="s">
        <v>127</v>
      </c>
      <c r="B32" s="23">
        <v>14</v>
      </c>
      <c r="C32" s="22" t="s">
        <v>36</v>
      </c>
      <c r="D32" s="22" t="s">
        <v>22</v>
      </c>
      <c r="E32" s="46" t="s">
        <v>277</v>
      </c>
      <c r="F32" s="23" t="s">
        <v>278</v>
      </c>
      <c r="G32" s="23" t="s">
        <v>279</v>
      </c>
      <c r="H32" s="23" t="s">
        <v>343</v>
      </c>
      <c r="I32" s="23" t="s">
        <v>278</v>
      </c>
      <c r="J32" s="23" t="s">
        <v>344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3" customHeight="1" x14ac:dyDescent="0.25">
      <c r="A33" s="45" t="s">
        <v>129</v>
      </c>
      <c r="B33" s="23">
        <v>89</v>
      </c>
      <c r="C33" s="22" t="s">
        <v>14</v>
      </c>
      <c r="D33" s="22" t="s">
        <v>130</v>
      </c>
      <c r="E33" s="46" t="s">
        <v>300</v>
      </c>
      <c r="F33" s="23" t="s">
        <v>278</v>
      </c>
      <c r="G33" s="23" t="s">
        <v>345</v>
      </c>
      <c r="H33" s="23" t="s">
        <v>338</v>
      </c>
      <c r="I33" s="23" t="s">
        <v>278</v>
      </c>
      <c r="J33" s="23" t="s">
        <v>346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 x14ac:dyDescent="0.25">
      <c r="A34" s="45" t="s">
        <v>132</v>
      </c>
      <c r="B34" s="23">
        <v>120</v>
      </c>
      <c r="C34" s="22" t="s">
        <v>68</v>
      </c>
      <c r="D34" s="22" t="s">
        <v>64</v>
      </c>
      <c r="E34" s="46" t="s">
        <v>314</v>
      </c>
      <c r="F34" s="23" t="s">
        <v>347</v>
      </c>
      <c r="G34" s="23" t="s">
        <v>315</v>
      </c>
      <c r="H34" s="23" t="s">
        <v>348</v>
      </c>
      <c r="I34" s="23" t="s">
        <v>278</v>
      </c>
      <c r="J34" s="23" t="s">
        <v>349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45" t="s">
        <v>139</v>
      </c>
      <c r="B35" s="23">
        <v>49</v>
      </c>
      <c r="C35" s="22" t="s">
        <v>36</v>
      </c>
      <c r="D35" s="22" t="s">
        <v>41</v>
      </c>
      <c r="E35" s="46" t="s">
        <v>277</v>
      </c>
      <c r="F35" s="23" t="s">
        <v>350</v>
      </c>
      <c r="G35" s="23" t="s">
        <v>351</v>
      </c>
      <c r="H35" s="23" t="s">
        <v>352</v>
      </c>
      <c r="I35" s="23" t="s">
        <v>278</v>
      </c>
      <c r="J35" s="23" t="s">
        <v>353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 x14ac:dyDescent="0.25">
      <c r="A36" s="45" t="s">
        <v>208</v>
      </c>
      <c r="B36" s="23">
        <v>142</v>
      </c>
      <c r="C36" s="22" t="s">
        <v>209</v>
      </c>
      <c r="D36" s="22" t="s">
        <v>137</v>
      </c>
      <c r="E36" s="46" t="s">
        <v>354</v>
      </c>
      <c r="F36" s="23" t="s">
        <v>355</v>
      </c>
      <c r="G36" s="23" t="s">
        <v>279</v>
      </c>
      <c r="H36" s="23" t="s">
        <v>356</v>
      </c>
      <c r="I36" s="23" t="s">
        <v>278</v>
      </c>
      <c r="J36" s="23" t="s">
        <v>357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45" t="s">
        <v>198</v>
      </c>
      <c r="B37" s="23">
        <v>140</v>
      </c>
      <c r="C37" s="22" t="s">
        <v>199</v>
      </c>
      <c r="D37" s="22" t="s">
        <v>200</v>
      </c>
      <c r="E37" s="46" t="s">
        <v>300</v>
      </c>
      <c r="F37" s="23" t="s">
        <v>358</v>
      </c>
      <c r="G37" s="23" t="s">
        <v>279</v>
      </c>
      <c r="H37" s="23" t="s">
        <v>338</v>
      </c>
      <c r="I37" s="23" t="s">
        <v>278</v>
      </c>
      <c r="J37" s="23" t="s">
        <v>359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45" t="s">
        <v>141</v>
      </c>
      <c r="B38" s="23">
        <v>128</v>
      </c>
      <c r="C38" s="22" t="s">
        <v>86</v>
      </c>
      <c r="D38" s="22" t="s">
        <v>87</v>
      </c>
      <c r="E38" s="46" t="s">
        <v>331</v>
      </c>
      <c r="F38" s="23" t="s">
        <v>278</v>
      </c>
      <c r="G38" s="23" t="s">
        <v>332</v>
      </c>
      <c r="H38" s="23" t="s">
        <v>278</v>
      </c>
      <c r="I38" s="23" t="s">
        <v>278</v>
      </c>
      <c r="J38" s="23" t="s">
        <v>333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45" t="s">
        <v>220</v>
      </c>
      <c r="B39" s="23">
        <v>146</v>
      </c>
      <c r="C39" s="22" t="s">
        <v>27</v>
      </c>
      <c r="D39" s="22" t="s">
        <v>229</v>
      </c>
      <c r="E39" s="46" t="s">
        <v>282</v>
      </c>
      <c r="F39" s="23" t="s">
        <v>278</v>
      </c>
      <c r="G39" s="23" t="s">
        <v>284</v>
      </c>
      <c r="H39" s="23" t="s">
        <v>319</v>
      </c>
      <c r="I39" s="23" t="s">
        <v>278</v>
      </c>
      <c r="J39" s="23" t="s">
        <v>360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45" t="s">
        <v>143</v>
      </c>
      <c r="B40" s="23">
        <v>138</v>
      </c>
      <c r="C40" s="22" t="s">
        <v>144</v>
      </c>
      <c r="D40" s="22" t="s">
        <v>145</v>
      </c>
      <c r="E40" s="46" t="s">
        <v>300</v>
      </c>
      <c r="F40" s="23" t="s">
        <v>361</v>
      </c>
      <c r="G40" s="23" t="s">
        <v>279</v>
      </c>
      <c r="H40" s="23" t="s">
        <v>302</v>
      </c>
      <c r="I40" s="23" t="s">
        <v>278</v>
      </c>
      <c r="J40" s="23" t="s">
        <v>362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45" t="s">
        <v>147</v>
      </c>
      <c r="B41" s="23">
        <v>80</v>
      </c>
      <c r="C41" s="22" t="s">
        <v>246</v>
      </c>
      <c r="D41" s="22" t="s">
        <v>246</v>
      </c>
      <c r="E41" s="46" t="s">
        <v>300</v>
      </c>
      <c r="F41" s="25"/>
      <c r="G41" s="23" t="s">
        <v>279</v>
      </c>
      <c r="H41" s="23" t="s">
        <v>302</v>
      </c>
      <c r="I41" s="23" t="s">
        <v>278</v>
      </c>
      <c r="J41" s="23" t="s">
        <v>363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45" t="s">
        <v>150</v>
      </c>
      <c r="B42" s="23">
        <v>36</v>
      </c>
      <c r="C42" s="22" t="s">
        <v>36</v>
      </c>
      <c r="D42" s="22" t="s">
        <v>41</v>
      </c>
      <c r="E42" s="46" t="s">
        <v>277</v>
      </c>
      <c r="F42" s="23" t="s">
        <v>287</v>
      </c>
      <c r="G42" s="23" t="s">
        <v>279</v>
      </c>
      <c r="H42" s="23" t="s">
        <v>289</v>
      </c>
      <c r="I42" s="23" t="s">
        <v>278</v>
      </c>
      <c r="J42" s="23" t="s">
        <v>290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45" t="s">
        <v>152</v>
      </c>
      <c r="B43" s="23">
        <v>109</v>
      </c>
      <c r="C43" s="22" t="s">
        <v>36</v>
      </c>
      <c r="D43" s="22" t="s">
        <v>153</v>
      </c>
      <c r="E43" s="46" t="s">
        <v>277</v>
      </c>
      <c r="F43" s="23" t="s">
        <v>278</v>
      </c>
      <c r="G43" s="23" t="s">
        <v>279</v>
      </c>
      <c r="H43" s="23" t="s">
        <v>280</v>
      </c>
      <c r="I43" s="23" t="s">
        <v>278</v>
      </c>
      <c r="J43" s="23" t="s">
        <v>281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45" t="s">
        <v>155</v>
      </c>
      <c r="B44" s="23">
        <v>42</v>
      </c>
      <c r="C44" s="22" t="s">
        <v>36</v>
      </c>
      <c r="D44" s="22" t="s">
        <v>41</v>
      </c>
      <c r="E44" s="46" t="s">
        <v>277</v>
      </c>
      <c r="F44" s="23" t="s">
        <v>278</v>
      </c>
      <c r="G44" s="23" t="s">
        <v>279</v>
      </c>
      <c r="H44" s="23" t="s">
        <v>280</v>
      </c>
      <c r="I44" s="23" t="s">
        <v>278</v>
      </c>
      <c r="J44" s="23" t="s">
        <v>281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45" t="s">
        <v>157</v>
      </c>
      <c r="B45" s="23">
        <v>122</v>
      </c>
      <c r="C45" s="22" t="s">
        <v>53</v>
      </c>
      <c r="D45" s="22" t="s">
        <v>158</v>
      </c>
      <c r="E45" s="46" t="s">
        <v>300</v>
      </c>
      <c r="F45" s="23" t="s">
        <v>301</v>
      </c>
      <c r="G45" s="23" t="s">
        <v>279</v>
      </c>
      <c r="H45" s="23" t="s">
        <v>302</v>
      </c>
      <c r="I45" s="23" t="s">
        <v>278</v>
      </c>
      <c r="J45" s="23" t="s">
        <v>303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6.25" customHeight="1" x14ac:dyDescent="0.25">
      <c r="A46" s="45" t="s">
        <v>160</v>
      </c>
      <c r="B46" s="23">
        <v>136</v>
      </c>
      <c r="C46" s="22" t="s">
        <v>161</v>
      </c>
      <c r="D46" s="22" t="s">
        <v>223</v>
      </c>
      <c r="E46" s="46" t="s">
        <v>364</v>
      </c>
      <c r="F46" s="23" t="s">
        <v>365</v>
      </c>
      <c r="G46" s="23" t="s">
        <v>279</v>
      </c>
      <c r="H46" s="23" t="s">
        <v>366</v>
      </c>
      <c r="I46" s="23" t="s">
        <v>278</v>
      </c>
      <c r="J46" s="23" t="s">
        <v>367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6.25" customHeight="1" x14ac:dyDescent="0.25">
      <c r="A47" s="45" t="s">
        <v>225</v>
      </c>
      <c r="B47" s="23">
        <v>145</v>
      </c>
      <c r="C47" s="22" t="s">
        <v>27</v>
      </c>
      <c r="D47" s="22" t="s">
        <v>229</v>
      </c>
      <c r="E47" s="46" t="s">
        <v>282</v>
      </c>
      <c r="F47" s="23" t="s">
        <v>278</v>
      </c>
      <c r="G47" s="23" t="s">
        <v>284</v>
      </c>
      <c r="H47" s="23" t="s">
        <v>368</v>
      </c>
      <c r="I47" s="23" t="s">
        <v>278</v>
      </c>
      <c r="J47" s="23" t="s">
        <v>369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45" t="s">
        <v>165</v>
      </c>
      <c r="B48" s="23">
        <v>58</v>
      </c>
      <c r="C48" s="22" t="s">
        <v>36</v>
      </c>
      <c r="D48" s="22" t="s">
        <v>32</v>
      </c>
      <c r="E48" s="46" t="s">
        <v>277</v>
      </c>
      <c r="F48" s="23" t="s">
        <v>370</v>
      </c>
      <c r="G48" s="23" t="s">
        <v>371</v>
      </c>
      <c r="H48" s="23" t="s">
        <v>372</v>
      </c>
      <c r="I48" s="23" t="s">
        <v>278</v>
      </c>
      <c r="J48" s="23" t="s">
        <v>373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7" customHeight="1" x14ac:dyDescent="0.25">
      <c r="A49" s="45" t="s">
        <v>202</v>
      </c>
      <c r="B49" s="23">
        <v>141</v>
      </c>
      <c r="C49" s="22" t="s">
        <v>36</v>
      </c>
      <c r="D49" s="22" t="s">
        <v>32</v>
      </c>
      <c r="E49" s="46" t="s">
        <v>277</v>
      </c>
      <c r="F49" s="23" t="s">
        <v>278</v>
      </c>
      <c r="G49" s="23" t="s">
        <v>279</v>
      </c>
      <c r="H49" s="23" t="s">
        <v>280</v>
      </c>
      <c r="I49" s="23" t="s">
        <v>278</v>
      </c>
      <c r="J49" s="23" t="s">
        <v>281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7" customHeight="1" x14ac:dyDescent="0.25">
      <c r="A50" s="45" t="s">
        <v>167</v>
      </c>
      <c r="B50" s="23">
        <v>133</v>
      </c>
      <c r="C50" s="22" t="s">
        <v>168</v>
      </c>
      <c r="D50" s="22" t="s">
        <v>169</v>
      </c>
      <c r="E50" s="46" t="s">
        <v>374</v>
      </c>
      <c r="F50" s="23" t="s">
        <v>375</v>
      </c>
      <c r="G50" s="23" t="s">
        <v>279</v>
      </c>
      <c r="H50" s="23" t="s">
        <v>376</v>
      </c>
      <c r="I50" s="23" t="s">
        <v>278</v>
      </c>
      <c r="J50" s="23" t="s">
        <v>377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7" customHeight="1" x14ac:dyDescent="0.25">
      <c r="A51" s="45" t="s">
        <v>171</v>
      </c>
      <c r="B51" s="23">
        <v>43</v>
      </c>
      <c r="C51" s="22" t="s">
        <v>36</v>
      </c>
      <c r="D51" s="22" t="s">
        <v>137</v>
      </c>
      <c r="E51" s="46" t="s">
        <v>277</v>
      </c>
      <c r="F51" s="23" t="s">
        <v>370</v>
      </c>
      <c r="G51" s="23" t="s">
        <v>371</v>
      </c>
      <c r="H51" s="23" t="s">
        <v>372</v>
      </c>
      <c r="I51" s="23" t="s">
        <v>278</v>
      </c>
      <c r="J51" s="23" t="s">
        <v>373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7" customHeight="1" x14ac:dyDescent="0.25">
      <c r="A52" s="45" t="s">
        <v>173</v>
      </c>
      <c r="B52" s="23">
        <v>73</v>
      </c>
      <c r="C52" s="22" t="s">
        <v>36</v>
      </c>
      <c r="D52" s="22" t="s">
        <v>32</v>
      </c>
      <c r="E52" s="46" t="s">
        <v>277</v>
      </c>
      <c r="F52" s="23" t="s">
        <v>287</v>
      </c>
      <c r="G52" s="23" t="s">
        <v>279</v>
      </c>
      <c r="H52" s="23" t="s">
        <v>280</v>
      </c>
      <c r="I52" s="23" t="s">
        <v>278</v>
      </c>
      <c r="J52" s="23" t="s">
        <v>288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5.75" customHeight="1" x14ac:dyDescent="0.25">
      <c r="A53" s="29"/>
      <c r="B53" s="29"/>
      <c r="C53" s="29"/>
      <c r="D53" s="29"/>
      <c r="E53" s="29"/>
      <c r="F53" s="47"/>
      <c r="G53" s="29"/>
      <c r="H53" s="29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9" customHeight="1" x14ac:dyDescent="0.25">
      <c r="A54" s="204" t="s">
        <v>253</v>
      </c>
      <c r="B54" s="182"/>
      <c r="C54" s="182"/>
      <c r="D54" s="182"/>
      <c r="E54" s="182"/>
      <c r="F54" s="182"/>
      <c r="G54" s="182"/>
      <c r="H54" s="183"/>
      <c r="I54" s="30"/>
      <c r="J54" s="3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72" customHeight="1" x14ac:dyDescent="0.25">
      <c r="A55" s="206" t="s">
        <v>3</v>
      </c>
      <c r="B55" s="206" t="s">
        <v>4</v>
      </c>
      <c r="C55" s="206" t="s">
        <v>5</v>
      </c>
      <c r="D55" s="206" t="s">
        <v>263</v>
      </c>
      <c r="E55" s="206" t="s">
        <v>378</v>
      </c>
      <c r="F55" s="20" t="s">
        <v>265</v>
      </c>
      <c r="G55" s="20"/>
      <c r="H55" s="206" t="s">
        <v>266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8.5" customHeight="1" x14ac:dyDescent="0.25">
      <c r="A56" s="207"/>
      <c r="B56" s="207"/>
      <c r="C56" s="207"/>
      <c r="D56" s="207"/>
      <c r="E56" s="207"/>
      <c r="F56" s="20" t="s">
        <v>267</v>
      </c>
      <c r="G56" s="20" t="s">
        <v>268</v>
      </c>
      <c r="H56" s="207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7" customHeight="1" x14ac:dyDescent="0.25">
      <c r="A57" s="45" t="s">
        <v>217</v>
      </c>
      <c r="B57" s="23">
        <v>143</v>
      </c>
      <c r="C57" s="22" t="s">
        <v>178</v>
      </c>
      <c r="D57" s="22" t="s">
        <v>379</v>
      </c>
      <c r="E57" s="172" t="s">
        <v>380</v>
      </c>
      <c r="F57" s="23" t="s">
        <v>381</v>
      </c>
      <c r="G57" s="23" t="s">
        <v>382</v>
      </c>
      <c r="H57" s="23" t="s">
        <v>383</v>
      </c>
      <c r="I57" s="18"/>
      <c r="J57" s="30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54.75" customHeight="1" x14ac:dyDescent="0.25">
      <c r="A58" s="45" t="s">
        <v>181</v>
      </c>
      <c r="B58" s="23" t="s">
        <v>24</v>
      </c>
      <c r="C58" s="22" t="s">
        <v>182</v>
      </c>
      <c r="D58" s="23" t="s">
        <v>184</v>
      </c>
      <c r="E58" s="170" t="s">
        <v>270</v>
      </c>
      <c r="F58" s="23" t="s">
        <v>270</v>
      </c>
      <c r="G58" s="23" t="s">
        <v>270</v>
      </c>
      <c r="H58" s="23" t="s">
        <v>270</v>
      </c>
      <c r="I58" s="18"/>
      <c r="J58" s="30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7" customHeight="1" x14ac:dyDescent="0.25">
      <c r="A59" s="45" t="s">
        <v>186</v>
      </c>
      <c r="B59" s="23">
        <v>132</v>
      </c>
      <c r="C59" s="22" t="s">
        <v>187</v>
      </c>
      <c r="D59" s="46" t="s">
        <v>384</v>
      </c>
      <c r="E59" s="169" t="s">
        <v>278</v>
      </c>
      <c r="F59" s="23" t="s">
        <v>381</v>
      </c>
      <c r="G59" s="23" t="s">
        <v>385</v>
      </c>
      <c r="H59" s="23" t="s">
        <v>386</v>
      </c>
      <c r="I59" s="18"/>
      <c r="J59" s="30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7" customHeight="1" x14ac:dyDescent="0.25">
      <c r="A60" s="45" t="s">
        <v>189</v>
      </c>
      <c r="B60" s="23">
        <v>131</v>
      </c>
      <c r="C60" s="22" t="s">
        <v>190</v>
      </c>
      <c r="D60" s="46" t="s">
        <v>384</v>
      </c>
      <c r="E60" s="171" t="s">
        <v>387</v>
      </c>
      <c r="F60" s="23" t="s">
        <v>381</v>
      </c>
      <c r="G60" s="23" t="s">
        <v>388</v>
      </c>
      <c r="H60" s="23" t="s">
        <v>389</v>
      </c>
      <c r="I60" s="18"/>
      <c r="J60" s="30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18"/>
      <c r="F61" s="4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18"/>
      <c r="F62" s="4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18"/>
      <c r="F63" s="4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18"/>
      <c r="F64" s="4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18"/>
      <c r="F65" s="4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18"/>
      <c r="F66" s="4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18"/>
      <c r="F67" s="4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18"/>
      <c r="F68" s="4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18"/>
      <c r="F69" s="4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18"/>
      <c r="F70" s="4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18"/>
      <c r="F71" s="4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18"/>
      <c r="F72" s="4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18"/>
      <c r="F73" s="4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18"/>
      <c r="F74" s="4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18"/>
      <c r="F75" s="4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18"/>
      <c r="F76" s="4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18"/>
      <c r="F77" s="4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18"/>
      <c r="F78" s="4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18"/>
      <c r="F79" s="4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18"/>
      <c r="F80" s="4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18"/>
      <c r="F81" s="4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18"/>
      <c r="F82" s="4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18"/>
      <c r="F83" s="4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18"/>
      <c r="F84" s="4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18"/>
      <c r="F85" s="4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18"/>
      <c r="F86" s="4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18"/>
      <c r="F87" s="4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18"/>
      <c r="F88" s="4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18"/>
      <c r="F89" s="4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18"/>
      <c r="F90" s="4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18"/>
      <c r="F91" s="4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18"/>
      <c r="F92" s="4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18"/>
      <c r="F93" s="4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18"/>
      <c r="F94" s="4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18"/>
      <c r="F95" s="4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18"/>
      <c r="F96" s="4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18"/>
      <c r="F97" s="4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18"/>
      <c r="F98" s="4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18"/>
      <c r="F99" s="4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18"/>
      <c r="F100" s="4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18"/>
      <c r="F101" s="4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18"/>
      <c r="F102" s="4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18"/>
      <c r="F103" s="4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18"/>
      <c r="F104" s="4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18"/>
      <c r="F105" s="4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18"/>
      <c r="F106" s="4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18"/>
      <c r="F107" s="4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18"/>
      <c r="F108" s="4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18"/>
      <c r="F109" s="4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18"/>
      <c r="F110" s="4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18"/>
      <c r="F111" s="4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18"/>
      <c r="F112" s="4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18"/>
      <c r="F113" s="4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18"/>
      <c r="F114" s="4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18"/>
      <c r="F115" s="4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18"/>
      <c r="F116" s="4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18"/>
      <c r="F117" s="4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18"/>
      <c r="F118" s="4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18"/>
      <c r="F119" s="4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18"/>
      <c r="F120" s="4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18"/>
      <c r="F121" s="4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18"/>
      <c r="F122" s="4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18"/>
      <c r="F123" s="4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18"/>
      <c r="F124" s="4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18"/>
      <c r="F125" s="4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18"/>
      <c r="F126" s="4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18"/>
      <c r="F127" s="4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18"/>
      <c r="F128" s="4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18"/>
      <c r="F129" s="4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18"/>
      <c r="F130" s="4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18"/>
      <c r="F131" s="4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18"/>
      <c r="F132" s="4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18"/>
      <c r="F133" s="4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18"/>
      <c r="F134" s="4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18"/>
      <c r="F135" s="4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18"/>
      <c r="F136" s="4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18"/>
      <c r="F137" s="4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18"/>
      <c r="F138" s="4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18"/>
      <c r="F139" s="4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18"/>
      <c r="F140" s="4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18"/>
      <c r="F141" s="4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18"/>
      <c r="F142" s="4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18"/>
      <c r="F143" s="4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18"/>
      <c r="F144" s="4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18"/>
      <c r="F145" s="4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18"/>
      <c r="F146" s="4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18"/>
      <c r="F147" s="4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18"/>
      <c r="F148" s="4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18"/>
      <c r="F149" s="4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18"/>
      <c r="F150" s="4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18"/>
      <c r="F151" s="4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18"/>
      <c r="F152" s="4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18"/>
      <c r="F153" s="4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18"/>
      <c r="F154" s="4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18"/>
      <c r="F155" s="4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18"/>
      <c r="F156" s="4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18"/>
      <c r="F157" s="4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18"/>
      <c r="F158" s="4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18"/>
      <c r="F159" s="4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18"/>
      <c r="F160" s="4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18"/>
      <c r="F161" s="4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18"/>
      <c r="F162" s="4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18"/>
      <c r="F163" s="4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18"/>
      <c r="F164" s="4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18"/>
      <c r="F165" s="4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18"/>
      <c r="F166" s="4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18"/>
      <c r="F167" s="4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18"/>
      <c r="F168" s="4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18"/>
      <c r="F169" s="4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18"/>
      <c r="F170" s="4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18"/>
      <c r="F171" s="4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18"/>
      <c r="F172" s="4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18"/>
      <c r="F173" s="4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18"/>
      <c r="F174" s="4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18"/>
      <c r="F175" s="4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18"/>
      <c r="F176" s="4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18"/>
      <c r="F177" s="4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18"/>
      <c r="F178" s="4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18"/>
      <c r="F179" s="4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18"/>
      <c r="F180" s="4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18"/>
      <c r="F181" s="4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18"/>
      <c r="F182" s="4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18"/>
      <c r="F183" s="4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18"/>
      <c r="F184" s="4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18"/>
      <c r="F185" s="4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18"/>
      <c r="F186" s="4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18"/>
      <c r="F187" s="4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18"/>
      <c r="F188" s="4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18"/>
      <c r="F189" s="4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18"/>
      <c r="F190" s="4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18"/>
      <c r="F191" s="4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18"/>
      <c r="F192" s="4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18"/>
      <c r="F193" s="4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18"/>
      <c r="F194" s="4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18"/>
      <c r="F195" s="4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18"/>
      <c r="F196" s="4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18"/>
      <c r="F197" s="4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18"/>
      <c r="F198" s="4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18"/>
      <c r="F199" s="4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18"/>
      <c r="F200" s="4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18"/>
      <c r="F201" s="4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18"/>
      <c r="F202" s="4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18"/>
      <c r="F203" s="4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18"/>
      <c r="F204" s="4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18"/>
      <c r="F205" s="4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18"/>
      <c r="F206" s="4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18"/>
      <c r="F207" s="4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18"/>
      <c r="F208" s="4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18"/>
      <c r="F209" s="4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18"/>
      <c r="F210" s="4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18"/>
      <c r="F211" s="4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18"/>
      <c r="F212" s="4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18"/>
      <c r="F213" s="4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18"/>
      <c r="F214" s="4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18"/>
      <c r="F215" s="4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18"/>
      <c r="F216" s="4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18"/>
      <c r="F217" s="4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18"/>
      <c r="F218" s="4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18"/>
      <c r="F219" s="4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18"/>
      <c r="F220" s="4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18"/>
      <c r="F221" s="4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18"/>
      <c r="F222" s="4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18"/>
      <c r="F223" s="4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18"/>
      <c r="F224" s="4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18"/>
      <c r="F225" s="4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18"/>
      <c r="F226" s="4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18"/>
      <c r="F227" s="4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18"/>
      <c r="F228" s="4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18"/>
      <c r="F229" s="4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18"/>
      <c r="F230" s="4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18"/>
      <c r="F231" s="4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18"/>
      <c r="F232" s="4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18"/>
      <c r="F233" s="4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18"/>
      <c r="F234" s="4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18"/>
      <c r="F235" s="4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18"/>
      <c r="F236" s="4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18"/>
      <c r="F237" s="4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18"/>
      <c r="F238" s="4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18"/>
      <c r="F239" s="4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18"/>
      <c r="F240" s="4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18"/>
      <c r="F241" s="4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18"/>
      <c r="F242" s="4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18"/>
      <c r="F243" s="4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18"/>
      <c r="F244" s="4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18"/>
      <c r="F245" s="4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18"/>
      <c r="F246" s="4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18"/>
      <c r="F247" s="4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18"/>
      <c r="F248" s="4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18"/>
      <c r="F249" s="4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18"/>
      <c r="F250" s="4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18"/>
      <c r="F251" s="4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18"/>
      <c r="F252" s="4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18"/>
      <c r="F253" s="4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18"/>
      <c r="F254" s="4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18"/>
      <c r="F255" s="4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18"/>
      <c r="F256" s="4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 x14ac:dyDescent="0.25">
      <c r="A257" s="18"/>
      <c r="B257" s="18"/>
      <c r="C257" s="18"/>
      <c r="D257" s="18"/>
      <c r="E257" s="18"/>
      <c r="F257" s="4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 x14ac:dyDescent="0.25">
      <c r="A258" s="18"/>
      <c r="B258" s="18"/>
      <c r="C258" s="18"/>
      <c r="D258" s="18"/>
      <c r="E258" s="18"/>
      <c r="F258" s="4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75" customHeight="1" x14ac:dyDescent="0.25">
      <c r="A259" s="18"/>
      <c r="B259" s="18"/>
      <c r="C259" s="18"/>
      <c r="D259" s="18"/>
      <c r="E259" s="18"/>
      <c r="F259" s="4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.75" customHeight="1" x14ac:dyDescent="0.25">
      <c r="A260" s="18"/>
      <c r="B260" s="18"/>
      <c r="C260" s="18"/>
      <c r="D260" s="18"/>
      <c r="E260" s="18"/>
      <c r="F260" s="4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5.75" customHeight="1" x14ac:dyDescent="0.25">
      <c r="A261" s="9"/>
      <c r="B261" s="9"/>
      <c r="C261" s="9"/>
      <c r="D261" s="11"/>
      <c r="E261" s="38"/>
      <c r="F261" s="39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11"/>
      <c r="E262" s="38"/>
      <c r="F262" s="39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11"/>
      <c r="E263" s="38"/>
      <c r="F263" s="39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11"/>
      <c r="E264" s="38"/>
      <c r="F264" s="39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11"/>
      <c r="E265" s="38"/>
      <c r="F265" s="39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11"/>
      <c r="E266" s="38"/>
      <c r="F266" s="39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11"/>
      <c r="E267" s="38"/>
      <c r="F267" s="39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11"/>
      <c r="E268" s="38"/>
      <c r="F268" s="39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11"/>
      <c r="E269" s="38"/>
      <c r="F269" s="39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11"/>
      <c r="E270" s="38"/>
      <c r="F270" s="39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11"/>
      <c r="E271" s="38"/>
      <c r="F271" s="39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11"/>
      <c r="E272" s="38"/>
      <c r="F272" s="39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11"/>
      <c r="E273" s="38"/>
      <c r="F273" s="39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11"/>
      <c r="E274" s="38"/>
      <c r="F274" s="39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11"/>
      <c r="E275" s="38"/>
      <c r="F275" s="39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11"/>
      <c r="E276" s="38"/>
      <c r="F276" s="39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11"/>
      <c r="E277" s="38"/>
      <c r="F277" s="39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11"/>
      <c r="E278" s="38"/>
      <c r="F278" s="39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11"/>
      <c r="E279" s="38"/>
      <c r="F279" s="39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11"/>
      <c r="E280" s="38"/>
      <c r="F280" s="39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11"/>
      <c r="E281" s="38"/>
      <c r="F281" s="39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11"/>
      <c r="E282" s="38"/>
      <c r="F282" s="39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11"/>
      <c r="E283" s="38"/>
      <c r="F283" s="39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11"/>
      <c r="E284" s="38"/>
      <c r="F284" s="39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11"/>
      <c r="E285" s="38"/>
      <c r="F285" s="39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11"/>
      <c r="E286" s="38"/>
      <c r="F286" s="39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11"/>
      <c r="E287" s="38"/>
      <c r="F287" s="39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11"/>
      <c r="E288" s="38"/>
      <c r="F288" s="39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11"/>
      <c r="E289" s="38"/>
      <c r="F289" s="39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11"/>
      <c r="E290" s="38"/>
      <c r="F290" s="39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11"/>
      <c r="E291" s="38"/>
      <c r="F291" s="39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11"/>
      <c r="E292" s="38"/>
      <c r="F292" s="39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11"/>
      <c r="E293" s="38"/>
      <c r="F293" s="39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11"/>
      <c r="E294" s="38"/>
      <c r="F294" s="39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11"/>
      <c r="E295" s="38"/>
      <c r="F295" s="39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11"/>
      <c r="E296" s="38"/>
      <c r="F296" s="39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11"/>
      <c r="E297" s="38"/>
      <c r="F297" s="39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11"/>
      <c r="E298" s="38"/>
      <c r="F298" s="39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11"/>
      <c r="E299" s="38"/>
      <c r="F299" s="39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11"/>
      <c r="E300" s="38"/>
      <c r="F300" s="39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11"/>
      <c r="E301" s="38"/>
      <c r="F301" s="39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11"/>
      <c r="E302" s="38"/>
      <c r="F302" s="39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11"/>
      <c r="E303" s="38"/>
      <c r="F303" s="39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11"/>
      <c r="E304" s="38"/>
      <c r="F304" s="39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11"/>
      <c r="E305" s="38"/>
      <c r="F305" s="39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11"/>
      <c r="E306" s="38"/>
      <c r="F306" s="39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11"/>
      <c r="E307" s="38"/>
      <c r="F307" s="39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11"/>
      <c r="E308" s="38"/>
      <c r="F308" s="39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11"/>
      <c r="E309" s="38"/>
      <c r="F309" s="39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11"/>
      <c r="E310" s="38"/>
      <c r="F310" s="39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11"/>
      <c r="E311" s="38"/>
      <c r="F311" s="39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11"/>
      <c r="E312" s="38"/>
      <c r="F312" s="39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11"/>
      <c r="E313" s="38"/>
      <c r="F313" s="39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11"/>
      <c r="E314" s="38"/>
      <c r="F314" s="39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11"/>
      <c r="E315" s="38"/>
      <c r="F315" s="39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11"/>
      <c r="E316" s="38"/>
      <c r="F316" s="39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11"/>
      <c r="E317" s="38"/>
      <c r="F317" s="39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11"/>
      <c r="E318" s="38"/>
      <c r="F318" s="39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11"/>
      <c r="E319" s="38"/>
      <c r="F319" s="39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11"/>
      <c r="E320" s="38"/>
      <c r="F320" s="39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11"/>
      <c r="E321" s="38"/>
      <c r="F321" s="39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11"/>
      <c r="E322" s="38"/>
      <c r="F322" s="39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11"/>
      <c r="E323" s="38"/>
      <c r="F323" s="39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11"/>
      <c r="E324" s="38"/>
      <c r="F324" s="39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11"/>
      <c r="E325" s="38"/>
      <c r="F325" s="39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11"/>
      <c r="E326" s="38"/>
      <c r="F326" s="39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11"/>
      <c r="E327" s="38"/>
      <c r="F327" s="39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11"/>
      <c r="E328" s="38"/>
      <c r="F328" s="39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11"/>
      <c r="E329" s="38"/>
      <c r="F329" s="39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11"/>
      <c r="E330" s="38"/>
      <c r="F330" s="39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11"/>
      <c r="E331" s="38"/>
      <c r="F331" s="39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11"/>
      <c r="E332" s="38"/>
      <c r="F332" s="39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11"/>
      <c r="E333" s="38"/>
      <c r="F333" s="39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11"/>
      <c r="E334" s="38"/>
      <c r="F334" s="39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11"/>
      <c r="E335" s="38"/>
      <c r="F335" s="39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11"/>
      <c r="E336" s="38"/>
      <c r="F336" s="39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11"/>
      <c r="E337" s="38"/>
      <c r="F337" s="39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11"/>
      <c r="E338" s="38"/>
      <c r="F338" s="39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11"/>
      <c r="E339" s="38"/>
      <c r="F339" s="39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11"/>
      <c r="E340" s="38"/>
      <c r="F340" s="39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11"/>
      <c r="E341" s="38"/>
      <c r="F341" s="39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11"/>
      <c r="E342" s="38"/>
      <c r="F342" s="39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11"/>
      <c r="E343" s="38"/>
      <c r="F343" s="39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11"/>
      <c r="E344" s="38"/>
      <c r="F344" s="39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11"/>
      <c r="E345" s="38"/>
      <c r="F345" s="39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11"/>
      <c r="E346" s="38"/>
      <c r="F346" s="39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11"/>
      <c r="E347" s="38"/>
      <c r="F347" s="39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11"/>
      <c r="E348" s="38"/>
      <c r="F348" s="39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11"/>
      <c r="E349" s="38"/>
      <c r="F349" s="39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11"/>
      <c r="E350" s="38"/>
      <c r="F350" s="39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11"/>
      <c r="E351" s="38"/>
      <c r="F351" s="39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11"/>
      <c r="E352" s="38"/>
      <c r="F352" s="39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11"/>
      <c r="E353" s="38"/>
      <c r="F353" s="39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11"/>
      <c r="E354" s="38"/>
      <c r="F354" s="39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11"/>
      <c r="E355" s="38"/>
      <c r="F355" s="39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11"/>
      <c r="E356" s="38"/>
      <c r="F356" s="39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11"/>
      <c r="E357" s="38"/>
      <c r="F357" s="39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11"/>
      <c r="E358" s="38"/>
      <c r="F358" s="39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11"/>
      <c r="E359" s="38"/>
      <c r="F359" s="39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11"/>
      <c r="E360" s="38"/>
      <c r="F360" s="39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11"/>
      <c r="E361" s="38"/>
      <c r="F361" s="39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11"/>
      <c r="E362" s="38"/>
      <c r="F362" s="39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11"/>
      <c r="E363" s="38"/>
      <c r="F363" s="39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11"/>
      <c r="E364" s="38"/>
      <c r="F364" s="39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11"/>
      <c r="E365" s="38"/>
      <c r="F365" s="39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11"/>
      <c r="E366" s="38"/>
      <c r="F366" s="39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11"/>
      <c r="E367" s="38"/>
      <c r="F367" s="39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11"/>
      <c r="E368" s="38"/>
      <c r="F368" s="39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11"/>
      <c r="E369" s="38"/>
      <c r="F369" s="39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11"/>
      <c r="E370" s="38"/>
      <c r="F370" s="39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11"/>
      <c r="E371" s="38"/>
      <c r="F371" s="39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11"/>
      <c r="E372" s="38"/>
      <c r="F372" s="39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11"/>
      <c r="E373" s="38"/>
      <c r="F373" s="39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11"/>
      <c r="E374" s="38"/>
      <c r="F374" s="39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11"/>
      <c r="E375" s="38"/>
      <c r="F375" s="39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11"/>
      <c r="E376" s="38"/>
      <c r="F376" s="39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11"/>
      <c r="E377" s="38"/>
      <c r="F377" s="39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11"/>
      <c r="E378" s="38"/>
      <c r="F378" s="39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11"/>
      <c r="E379" s="38"/>
      <c r="F379" s="39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11"/>
      <c r="E380" s="38"/>
      <c r="F380" s="39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11"/>
      <c r="E381" s="38"/>
      <c r="F381" s="39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11"/>
      <c r="E382" s="38"/>
      <c r="F382" s="39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11"/>
      <c r="E383" s="38"/>
      <c r="F383" s="39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11"/>
      <c r="E384" s="38"/>
      <c r="F384" s="39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11"/>
      <c r="E385" s="38"/>
      <c r="F385" s="39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11"/>
      <c r="E386" s="38"/>
      <c r="F386" s="39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11"/>
      <c r="E387" s="38"/>
      <c r="F387" s="39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11"/>
      <c r="E388" s="38"/>
      <c r="F388" s="39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11"/>
      <c r="E389" s="38"/>
      <c r="F389" s="39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11"/>
      <c r="E390" s="38"/>
      <c r="F390" s="39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11"/>
      <c r="E391" s="38"/>
      <c r="F391" s="39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11"/>
      <c r="E392" s="38"/>
      <c r="F392" s="39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11"/>
      <c r="E393" s="38"/>
      <c r="F393" s="39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11"/>
      <c r="E394" s="38"/>
      <c r="F394" s="39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11"/>
      <c r="E395" s="38"/>
      <c r="F395" s="39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11"/>
      <c r="E396" s="38"/>
      <c r="F396" s="39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11"/>
      <c r="E397" s="38"/>
      <c r="F397" s="39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11"/>
      <c r="E398" s="38"/>
      <c r="F398" s="39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11"/>
      <c r="E399" s="38"/>
      <c r="F399" s="39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11"/>
      <c r="E400" s="38"/>
      <c r="F400" s="39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11"/>
      <c r="E401" s="38"/>
      <c r="F401" s="39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11"/>
      <c r="E402" s="38"/>
      <c r="F402" s="39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11"/>
      <c r="E403" s="38"/>
      <c r="F403" s="39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11"/>
      <c r="E404" s="38"/>
      <c r="F404" s="39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11"/>
      <c r="E405" s="38"/>
      <c r="F405" s="39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11"/>
      <c r="E406" s="38"/>
      <c r="F406" s="39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11"/>
      <c r="E407" s="38"/>
      <c r="F407" s="39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11"/>
      <c r="E408" s="38"/>
      <c r="F408" s="39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11"/>
      <c r="E409" s="38"/>
      <c r="F409" s="39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11"/>
      <c r="E410" s="38"/>
      <c r="F410" s="39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11"/>
      <c r="E411" s="38"/>
      <c r="F411" s="39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11"/>
      <c r="E412" s="38"/>
      <c r="F412" s="39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11"/>
      <c r="E413" s="38"/>
      <c r="F413" s="39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11"/>
      <c r="E414" s="38"/>
      <c r="F414" s="39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11"/>
      <c r="E415" s="38"/>
      <c r="F415" s="39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11"/>
      <c r="E416" s="38"/>
      <c r="F416" s="39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11"/>
      <c r="E417" s="38"/>
      <c r="F417" s="39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11"/>
      <c r="E418" s="38"/>
      <c r="F418" s="39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11"/>
      <c r="E419" s="38"/>
      <c r="F419" s="39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11"/>
      <c r="E420" s="38"/>
      <c r="F420" s="39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11"/>
      <c r="E421" s="38"/>
      <c r="F421" s="39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11"/>
      <c r="E422" s="38"/>
      <c r="F422" s="39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11"/>
      <c r="E423" s="38"/>
      <c r="F423" s="39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11"/>
      <c r="E424" s="38"/>
      <c r="F424" s="39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11"/>
      <c r="E425" s="38"/>
      <c r="F425" s="39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11"/>
      <c r="E426" s="38"/>
      <c r="F426" s="39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11"/>
      <c r="E427" s="38"/>
      <c r="F427" s="39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11"/>
      <c r="E428" s="38"/>
      <c r="F428" s="39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11"/>
      <c r="E429" s="38"/>
      <c r="F429" s="39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11"/>
      <c r="E430" s="38"/>
      <c r="F430" s="39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11"/>
      <c r="E431" s="38"/>
      <c r="F431" s="39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11"/>
      <c r="E432" s="38"/>
      <c r="F432" s="39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11"/>
      <c r="E433" s="38"/>
      <c r="F433" s="39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11"/>
      <c r="E434" s="38"/>
      <c r="F434" s="39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11"/>
      <c r="E435" s="38"/>
      <c r="F435" s="39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11"/>
      <c r="E436" s="38"/>
      <c r="F436" s="39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11"/>
      <c r="E437" s="38"/>
      <c r="F437" s="39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11"/>
      <c r="E438" s="38"/>
      <c r="F438" s="39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11"/>
      <c r="E439" s="38"/>
      <c r="F439" s="39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11"/>
      <c r="E440" s="38"/>
      <c r="F440" s="39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11"/>
      <c r="E441" s="38"/>
      <c r="F441" s="39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11"/>
      <c r="E442" s="38"/>
      <c r="F442" s="39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11"/>
      <c r="E443" s="38"/>
      <c r="F443" s="39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11"/>
      <c r="E444" s="38"/>
      <c r="F444" s="39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11"/>
      <c r="E445" s="38"/>
      <c r="F445" s="39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11"/>
      <c r="E446" s="38"/>
      <c r="F446" s="39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11"/>
      <c r="E447" s="38"/>
      <c r="F447" s="39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11"/>
      <c r="E448" s="38"/>
      <c r="F448" s="39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11"/>
      <c r="E449" s="38"/>
      <c r="F449" s="39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11"/>
      <c r="E450" s="38"/>
      <c r="F450" s="39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11"/>
      <c r="E451" s="38"/>
      <c r="F451" s="39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11"/>
      <c r="E452" s="38"/>
      <c r="F452" s="39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11"/>
      <c r="E453" s="38"/>
      <c r="F453" s="39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11"/>
      <c r="E454" s="38"/>
      <c r="F454" s="39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11"/>
      <c r="E455" s="38"/>
      <c r="F455" s="39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11"/>
      <c r="E456" s="38"/>
      <c r="F456" s="39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11"/>
      <c r="E457" s="38"/>
      <c r="F457" s="39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11"/>
      <c r="E458" s="38"/>
      <c r="F458" s="39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11"/>
      <c r="E459" s="38"/>
      <c r="F459" s="39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11"/>
      <c r="E460" s="38"/>
      <c r="F460" s="39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11"/>
      <c r="E461" s="38"/>
      <c r="F461" s="39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11"/>
      <c r="E462" s="38"/>
      <c r="F462" s="39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11"/>
      <c r="E463" s="38"/>
      <c r="F463" s="39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11"/>
      <c r="E464" s="38"/>
      <c r="F464" s="39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11"/>
      <c r="E465" s="38"/>
      <c r="F465" s="39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11"/>
      <c r="E466" s="38"/>
      <c r="F466" s="39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11"/>
      <c r="E467" s="38"/>
      <c r="F467" s="39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11"/>
      <c r="E468" s="38"/>
      <c r="F468" s="39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11"/>
      <c r="E469" s="38"/>
      <c r="F469" s="39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11"/>
      <c r="E470" s="38"/>
      <c r="F470" s="39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11"/>
      <c r="E471" s="38"/>
      <c r="F471" s="39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11"/>
      <c r="E472" s="38"/>
      <c r="F472" s="39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11"/>
      <c r="E473" s="38"/>
      <c r="F473" s="39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11"/>
      <c r="E474" s="38"/>
      <c r="F474" s="39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11"/>
      <c r="E475" s="38"/>
      <c r="F475" s="39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11"/>
      <c r="E476" s="38"/>
      <c r="F476" s="39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11"/>
      <c r="E477" s="38"/>
      <c r="F477" s="39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11"/>
      <c r="E478" s="38"/>
      <c r="F478" s="39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11"/>
      <c r="E479" s="38"/>
      <c r="F479" s="39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11"/>
      <c r="E480" s="38"/>
      <c r="F480" s="39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11"/>
      <c r="E481" s="38"/>
      <c r="F481" s="39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11"/>
      <c r="E482" s="38"/>
      <c r="F482" s="39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11"/>
      <c r="E483" s="38"/>
      <c r="F483" s="39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11"/>
      <c r="E484" s="38"/>
      <c r="F484" s="39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11"/>
      <c r="E485" s="38"/>
      <c r="F485" s="39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11"/>
      <c r="E486" s="38"/>
      <c r="F486" s="39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11"/>
      <c r="E487" s="38"/>
      <c r="F487" s="39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11"/>
      <c r="E488" s="38"/>
      <c r="F488" s="39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11"/>
      <c r="E489" s="38"/>
      <c r="F489" s="39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11"/>
      <c r="E490" s="38"/>
      <c r="F490" s="39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11"/>
      <c r="E491" s="38"/>
      <c r="F491" s="39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11"/>
      <c r="E492" s="38"/>
      <c r="F492" s="39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11"/>
      <c r="E493" s="38"/>
      <c r="F493" s="39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11"/>
      <c r="E494" s="38"/>
      <c r="F494" s="39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11"/>
      <c r="E495" s="38"/>
      <c r="F495" s="39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11"/>
      <c r="E496" s="38"/>
      <c r="F496" s="39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11"/>
      <c r="E497" s="38"/>
      <c r="F497" s="39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11"/>
      <c r="E498" s="38"/>
      <c r="F498" s="39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11"/>
      <c r="E499" s="38"/>
      <c r="F499" s="39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11"/>
      <c r="E500" s="38"/>
      <c r="F500" s="39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11"/>
      <c r="E501" s="38"/>
      <c r="F501" s="39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11"/>
      <c r="E502" s="38"/>
      <c r="F502" s="39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11"/>
      <c r="E503" s="38"/>
      <c r="F503" s="39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11"/>
      <c r="E504" s="38"/>
      <c r="F504" s="39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11"/>
      <c r="E505" s="38"/>
      <c r="F505" s="39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11"/>
      <c r="E506" s="38"/>
      <c r="F506" s="39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11"/>
      <c r="E507" s="38"/>
      <c r="F507" s="39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11"/>
      <c r="E508" s="38"/>
      <c r="F508" s="39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11"/>
      <c r="E509" s="38"/>
      <c r="F509" s="39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11"/>
      <c r="E510" s="38"/>
      <c r="F510" s="39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11"/>
      <c r="E511" s="38"/>
      <c r="F511" s="39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11"/>
      <c r="E512" s="38"/>
      <c r="F512" s="39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11"/>
      <c r="E513" s="38"/>
      <c r="F513" s="39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11"/>
      <c r="E514" s="38"/>
      <c r="F514" s="39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11"/>
      <c r="E515" s="38"/>
      <c r="F515" s="39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11"/>
      <c r="E516" s="38"/>
      <c r="F516" s="39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11"/>
      <c r="E517" s="38"/>
      <c r="F517" s="39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11"/>
      <c r="E518" s="38"/>
      <c r="F518" s="39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11"/>
      <c r="E519" s="38"/>
      <c r="F519" s="39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11"/>
      <c r="E520" s="38"/>
      <c r="F520" s="39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11"/>
      <c r="E521" s="38"/>
      <c r="F521" s="39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11"/>
      <c r="E522" s="38"/>
      <c r="F522" s="39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11"/>
      <c r="E523" s="38"/>
      <c r="F523" s="39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11"/>
      <c r="E524" s="38"/>
      <c r="F524" s="39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11"/>
      <c r="E525" s="38"/>
      <c r="F525" s="39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11"/>
      <c r="E526" s="38"/>
      <c r="F526" s="39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11"/>
      <c r="E527" s="38"/>
      <c r="F527" s="39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11"/>
      <c r="E528" s="38"/>
      <c r="F528" s="39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11"/>
      <c r="E529" s="38"/>
      <c r="F529" s="39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11"/>
      <c r="E530" s="38"/>
      <c r="F530" s="39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11"/>
      <c r="E531" s="38"/>
      <c r="F531" s="39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11"/>
      <c r="E532" s="38"/>
      <c r="F532" s="39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11"/>
      <c r="E533" s="38"/>
      <c r="F533" s="39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11"/>
      <c r="E534" s="38"/>
      <c r="F534" s="39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11"/>
      <c r="E535" s="38"/>
      <c r="F535" s="39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11"/>
      <c r="E536" s="38"/>
      <c r="F536" s="39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11"/>
      <c r="E537" s="38"/>
      <c r="F537" s="39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11"/>
      <c r="E538" s="38"/>
      <c r="F538" s="39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11"/>
      <c r="E539" s="38"/>
      <c r="F539" s="39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11"/>
      <c r="E540" s="38"/>
      <c r="F540" s="39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11"/>
      <c r="E541" s="38"/>
      <c r="F541" s="39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11"/>
      <c r="E542" s="38"/>
      <c r="F542" s="39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11"/>
      <c r="E543" s="38"/>
      <c r="F543" s="39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11"/>
      <c r="E544" s="38"/>
      <c r="F544" s="39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11"/>
      <c r="E545" s="38"/>
      <c r="F545" s="39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11"/>
      <c r="E546" s="38"/>
      <c r="F546" s="39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11"/>
      <c r="E547" s="38"/>
      <c r="F547" s="39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11"/>
      <c r="E548" s="38"/>
      <c r="F548" s="39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11"/>
      <c r="E549" s="38"/>
      <c r="F549" s="39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11"/>
      <c r="E550" s="38"/>
      <c r="F550" s="39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11"/>
      <c r="E551" s="38"/>
      <c r="F551" s="39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11"/>
      <c r="E552" s="38"/>
      <c r="F552" s="39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11"/>
      <c r="E553" s="38"/>
      <c r="F553" s="39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11"/>
      <c r="E554" s="38"/>
      <c r="F554" s="39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11"/>
      <c r="E555" s="38"/>
      <c r="F555" s="39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11"/>
      <c r="E556" s="38"/>
      <c r="F556" s="39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11"/>
      <c r="E557" s="38"/>
      <c r="F557" s="39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11"/>
      <c r="E558" s="38"/>
      <c r="F558" s="39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11"/>
      <c r="E559" s="38"/>
      <c r="F559" s="39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11"/>
      <c r="E560" s="38"/>
      <c r="F560" s="39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11"/>
      <c r="E561" s="38"/>
      <c r="F561" s="39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11"/>
      <c r="E562" s="38"/>
      <c r="F562" s="39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11"/>
      <c r="E563" s="38"/>
      <c r="F563" s="39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11"/>
      <c r="E564" s="38"/>
      <c r="F564" s="39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11"/>
      <c r="E565" s="38"/>
      <c r="F565" s="39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11"/>
      <c r="E566" s="38"/>
      <c r="F566" s="39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11"/>
      <c r="E567" s="38"/>
      <c r="F567" s="39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11"/>
      <c r="E568" s="38"/>
      <c r="F568" s="39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11"/>
      <c r="E569" s="38"/>
      <c r="F569" s="39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11"/>
      <c r="E570" s="38"/>
      <c r="F570" s="39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11"/>
      <c r="E571" s="38"/>
      <c r="F571" s="39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11"/>
      <c r="E572" s="38"/>
      <c r="F572" s="39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11"/>
      <c r="E573" s="38"/>
      <c r="F573" s="39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11"/>
      <c r="E574" s="38"/>
      <c r="F574" s="39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11"/>
      <c r="E575" s="38"/>
      <c r="F575" s="39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11"/>
      <c r="E576" s="38"/>
      <c r="F576" s="39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11"/>
      <c r="E577" s="38"/>
      <c r="F577" s="39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11"/>
      <c r="E578" s="38"/>
      <c r="F578" s="39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11"/>
      <c r="E579" s="38"/>
      <c r="F579" s="39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11"/>
      <c r="E580" s="38"/>
      <c r="F580" s="39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11"/>
      <c r="E581" s="38"/>
      <c r="F581" s="39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11"/>
      <c r="E582" s="38"/>
      <c r="F582" s="39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11"/>
      <c r="E583" s="38"/>
      <c r="F583" s="39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11"/>
      <c r="E584" s="38"/>
      <c r="F584" s="39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11"/>
      <c r="E585" s="38"/>
      <c r="F585" s="39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11"/>
      <c r="E586" s="38"/>
      <c r="F586" s="39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11"/>
      <c r="E587" s="38"/>
      <c r="F587" s="39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11"/>
      <c r="E588" s="38"/>
      <c r="F588" s="39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11"/>
      <c r="E589" s="38"/>
      <c r="F589" s="39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11"/>
      <c r="E590" s="38"/>
      <c r="F590" s="39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11"/>
      <c r="E591" s="38"/>
      <c r="F591" s="39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11"/>
      <c r="E592" s="38"/>
      <c r="F592" s="39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11"/>
      <c r="E593" s="38"/>
      <c r="F593" s="39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11"/>
      <c r="E594" s="38"/>
      <c r="F594" s="39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11"/>
      <c r="E595" s="38"/>
      <c r="F595" s="39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11"/>
      <c r="E596" s="38"/>
      <c r="F596" s="39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11"/>
      <c r="E597" s="38"/>
      <c r="F597" s="39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11"/>
      <c r="E598" s="38"/>
      <c r="F598" s="39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11"/>
      <c r="E599" s="38"/>
      <c r="F599" s="39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11"/>
      <c r="E600" s="38"/>
      <c r="F600" s="39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11"/>
      <c r="E601" s="38"/>
      <c r="F601" s="39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11"/>
      <c r="E602" s="38"/>
      <c r="F602" s="39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11"/>
      <c r="E603" s="38"/>
      <c r="F603" s="39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11"/>
      <c r="E604" s="38"/>
      <c r="F604" s="39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11"/>
      <c r="E605" s="38"/>
      <c r="F605" s="39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11"/>
      <c r="E606" s="38"/>
      <c r="F606" s="39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11"/>
      <c r="E607" s="38"/>
      <c r="F607" s="39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11"/>
      <c r="E608" s="38"/>
      <c r="F608" s="39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11"/>
      <c r="E609" s="38"/>
      <c r="F609" s="39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11"/>
      <c r="E610" s="38"/>
      <c r="F610" s="39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11"/>
      <c r="E611" s="38"/>
      <c r="F611" s="39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11"/>
      <c r="E612" s="38"/>
      <c r="F612" s="39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11"/>
      <c r="E613" s="38"/>
      <c r="F613" s="39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11"/>
      <c r="E614" s="38"/>
      <c r="F614" s="39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11"/>
      <c r="E615" s="38"/>
      <c r="F615" s="39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11"/>
      <c r="E616" s="38"/>
      <c r="F616" s="39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11"/>
      <c r="E617" s="38"/>
      <c r="F617" s="39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11"/>
      <c r="E618" s="38"/>
      <c r="F618" s="39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11"/>
      <c r="E619" s="38"/>
      <c r="F619" s="39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11"/>
      <c r="E620" s="38"/>
      <c r="F620" s="39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11"/>
      <c r="E621" s="38"/>
      <c r="F621" s="39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11"/>
      <c r="E622" s="38"/>
      <c r="F622" s="39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11"/>
      <c r="E623" s="38"/>
      <c r="F623" s="39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11"/>
      <c r="E624" s="38"/>
      <c r="F624" s="39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11"/>
      <c r="E625" s="38"/>
      <c r="F625" s="39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11"/>
      <c r="E626" s="38"/>
      <c r="F626" s="39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11"/>
      <c r="E627" s="38"/>
      <c r="F627" s="39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11"/>
      <c r="E628" s="38"/>
      <c r="F628" s="39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11"/>
      <c r="E629" s="38"/>
      <c r="F629" s="39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11"/>
      <c r="E630" s="38"/>
      <c r="F630" s="39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11"/>
      <c r="E631" s="38"/>
      <c r="F631" s="39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11"/>
      <c r="E632" s="38"/>
      <c r="F632" s="39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11"/>
      <c r="E633" s="38"/>
      <c r="F633" s="39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11"/>
      <c r="E634" s="38"/>
      <c r="F634" s="39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11"/>
      <c r="E635" s="38"/>
      <c r="F635" s="39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11"/>
      <c r="E636" s="38"/>
      <c r="F636" s="39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11"/>
      <c r="E637" s="38"/>
      <c r="F637" s="39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11"/>
      <c r="E638" s="38"/>
      <c r="F638" s="39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11"/>
      <c r="E639" s="38"/>
      <c r="F639" s="39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11"/>
      <c r="E640" s="38"/>
      <c r="F640" s="39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11"/>
      <c r="E641" s="38"/>
      <c r="F641" s="39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11"/>
      <c r="E642" s="38"/>
      <c r="F642" s="39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11"/>
      <c r="E643" s="38"/>
      <c r="F643" s="39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11"/>
      <c r="E644" s="38"/>
      <c r="F644" s="39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11"/>
      <c r="E645" s="38"/>
      <c r="F645" s="39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11"/>
      <c r="E646" s="38"/>
      <c r="F646" s="39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11"/>
      <c r="E647" s="38"/>
      <c r="F647" s="39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11"/>
      <c r="E648" s="38"/>
      <c r="F648" s="39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11"/>
      <c r="E649" s="38"/>
      <c r="F649" s="39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11"/>
      <c r="E650" s="38"/>
      <c r="F650" s="39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11"/>
      <c r="E651" s="38"/>
      <c r="F651" s="39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11"/>
      <c r="E652" s="38"/>
      <c r="F652" s="39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11"/>
      <c r="E653" s="38"/>
      <c r="F653" s="39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11"/>
      <c r="E654" s="38"/>
      <c r="F654" s="39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11"/>
      <c r="E655" s="38"/>
      <c r="F655" s="39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11"/>
      <c r="E656" s="38"/>
      <c r="F656" s="39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11"/>
      <c r="E657" s="38"/>
      <c r="F657" s="39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11"/>
      <c r="E658" s="38"/>
      <c r="F658" s="39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11"/>
      <c r="E659" s="38"/>
      <c r="F659" s="39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11"/>
      <c r="E660" s="38"/>
      <c r="F660" s="39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11"/>
      <c r="E661" s="38"/>
      <c r="F661" s="39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11"/>
      <c r="E662" s="38"/>
      <c r="F662" s="39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11"/>
      <c r="E663" s="38"/>
      <c r="F663" s="39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11"/>
      <c r="E664" s="38"/>
      <c r="F664" s="39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11"/>
      <c r="E665" s="38"/>
      <c r="F665" s="39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11"/>
      <c r="E666" s="38"/>
      <c r="F666" s="39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11"/>
      <c r="E667" s="38"/>
      <c r="F667" s="39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11"/>
      <c r="E668" s="38"/>
      <c r="F668" s="39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11"/>
      <c r="E669" s="38"/>
      <c r="F669" s="39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11"/>
      <c r="E670" s="38"/>
      <c r="F670" s="39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11"/>
      <c r="E671" s="38"/>
      <c r="F671" s="39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11"/>
      <c r="E672" s="38"/>
      <c r="F672" s="39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11"/>
      <c r="E673" s="38"/>
      <c r="F673" s="39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11"/>
      <c r="E674" s="38"/>
      <c r="F674" s="39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11"/>
      <c r="E675" s="38"/>
      <c r="F675" s="39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11"/>
      <c r="E676" s="38"/>
      <c r="F676" s="39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11"/>
      <c r="E677" s="38"/>
      <c r="F677" s="39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11"/>
      <c r="E678" s="38"/>
      <c r="F678" s="39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11"/>
      <c r="E679" s="38"/>
      <c r="F679" s="39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11"/>
      <c r="E680" s="38"/>
      <c r="F680" s="39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11"/>
      <c r="E681" s="38"/>
      <c r="F681" s="39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11"/>
      <c r="E682" s="38"/>
      <c r="F682" s="39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11"/>
      <c r="E683" s="38"/>
      <c r="F683" s="39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11"/>
      <c r="E684" s="38"/>
      <c r="F684" s="39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11"/>
      <c r="E685" s="38"/>
      <c r="F685" s="39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11"/>
      <c r="E686" s="38"/>
      <c r="F686" s="39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11"/>
      <c r="E687" s="38"/>
      <c r="F687" s="39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11"/>
      <c r="E688" s="38"/>
      <c r="F688" s="39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11"/>
      <c r="E689" s="38"/>
      <c r="F689" s="39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11"/>
      <c r="E690" s="38"/>
      <c r="F690" s="39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11"/>
      <c r="E691" s="38"/>
      <c r="F691" s="39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11"/>
      <c r="E692" s="38"/>
      <c r="F692" s="39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11"/>
      <c r="E693" s="38"/>
      <c r="F693" s="39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11"/>
      <c r="E694" s="38"/>
      <c r="F694" s="39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11"/>
      <c r="E695" s="38"/>
      <c r="F695" s="39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11"/>
      <c r="E696" s="38"/>
      <c r="F696" s="39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11"/>
      <c r="E697" s="38"/>
      <c r="F697" s="39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11"/>
      <c r="E698" s="38"/>
      <c r="F698" s="39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11"/>
      <c r="E699" s="38"/>
      <c r="F699" s="39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11"/>
      <c r="E700" s="38"/>
      <c r="F700" s="39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11"/>
      <c r="E701" s="38"/>
      <c r="F701" s="39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11"/>
      <c r="E702" s="38"/>
      <c r="F702" s="39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11"/>
      <c r="E703" s="38"/>
      <c r="F703" s="39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11"/>
      <c r="E704" s="38"/>
      <c r="F704" s="39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11"/>
      <c r="E705" s="38"/>
      <c r="F705" s="39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11"/>
      <c r="E706" s="38"/>
      <c r="F706" s="39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11"/>
      <c r="E707" s="38"/>
      <c r="F707" s="39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11"/>
      <c r="E708" s="38"/>
      <c r="F708" s="39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11"/>
      <c r="E709" s="38"/>
      <c r="F709" s="39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11"/>
      <c r="E710" s="38"/>
      <c r="F710" s="39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11"/>
      <c r="E711" s="38"/>
      <c r="F711" s="39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11"/>
      <c r="E712" s="38"/>
      <c r="F712" s="39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11"/>
      <c r="E713" s="38"/>
      <c r="F713" s="39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11"/>
      <c r="E714" s="38"/>
      <c r="F714" s="39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11"/>
      <c r="E715" s="38"/>
      <c r="F715" s="39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11"/>
      <c r="E716" s="38"/>
      <c r="F716" s="39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11"/>
      <c r="E717" s="38"/>
      <c r="F717" s="39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11"/>
      <c r="E718" s="38"/>
      <c r="F718" s="39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11"/>
      <c r="E719" s="38"/>
      <c r="F719" s="39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11"/>
      <c r="E720" s="38"/>
      <c r="F720" s="39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11"/>
      <c r="E721" s="38"/>
      <c r="F721" s="39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11"/>
      <c r="E722" s="38"/>
      <c r="F722" s="39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11"/>
      <c r="E723" s="38"/>
      <c r="F723" s="39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11"/>
      <c r="E724" s="38"/>
      <c r="F724" s="39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11"/>
      <c r="E725" s="38"/>
      <c r="F725" s="39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11"/>
      <c r="E726" s="38"/>
      <c r="F726" s="39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11"/>
      <c r="E727" s="38"/>
      <c r="F727" s="39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11"/>
      <c r="E728" s="38"/>
      <c r="F728" s="39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11"/>
      <c r="E729" s="38"/>
      <c r="F729" s="39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11"/>
      <c r="E730" s="38"/>
      <c r="F730" s="39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11"/>
      <c r="E731" s="38"/>
      <c r="F731" s="39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11"/>
      <c r="E732" s="38"/>
      <c r="F732" s="39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11"/>
      <c r="E733" s="38"/>
      <c r="F733" s="39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11"/>
      <c r="E734" s="38"/>
      <c r="F734" s="39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11"/>
      <c r="E735" s="38"/>
      <c r="F735" s="39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11"/>
      <c r="E736" s="38"/>
      <c r="F736" s="39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11"/>
      <c r="E737" s="38"/>
      <c r="F737" s="39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11"/>
      <c r="E738" s="38"/>
      <c r="F738" s="39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11"/>
      <c r="E739" s="38"/>
      <c r="F739" s="39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11"/>
      <c r="E740" s="38"/>
      <c r="F740" s="39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11"/>
      <c r="E741" s="38"/>
      <c r="F741" s="39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11"/>
      <c r="E742" s="38"/>
      <c r="F742" s="39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11"/>
      <c r="E743" s="38"/>
      <c r="F743" s="39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11"/>
      <c r="E744" s="38"/>
      <c r="F744" s="39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11"/>
      <c r="E745" s="38"/>
      <c r="F745" s="39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11"/>
      <c r="E746" s="38"/>
      <c r="F746" s="39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11"/>
      <c r="E747" s="38"/>
      <c r="F747" s="39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11"/>
      <c r="E748" s="38"/>
      <c r="F748" s="39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11"/>
      <c r="E749" s="38"/>
      <c r="F749" s="39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11"/>
      <c r="E750" s="38"/>
      <c r="F750" s="39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11"/>
      <c r="E751" s="38"/>
      <c r="F751" s="39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11"/>
      <c r="E752" s="38"/>
      <c r="F752" s="39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11"/>
      <c r="E753" s="38"/>
      <c r="F753" s="39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11"/>
      <c r="E754" s="38"/>
      <c r="F754" s="39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11"/>
      <c r="E755" s="38"/>
      <c r="F755" s="39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11"/>
      <c r="E756" s="38"/>
      <c r="F756" s="39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11"/>
      <c r="E757" s="38"/>
      <c r="F757" s="39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11"/>
      <c r="E758" s="38"/>
      <c r="F758" s="39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11"/>
      <c r="E759" s="38"/>
      <c r="F759" s="39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11"/>
      <c r="E760" s="38"/>
      <c r="F760" s="39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11"/>
      <c r="E761" s="38"/>
      <c r="F761" s="39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11"/>
      <c r="E762" s="38"/>
      <c r="F762" s="39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11"/>
      <c r="E763" s="38"/>
      <c r="F763" s="39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11"/>
      <c r="E764" s="38"/>
      <c r="F764" s="39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11"/>
      <c r="E765" s="38"/>
      <c r="F765" s="39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11"/>
      <c r="E766" s="38"/>
      <c r="F766" s="39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11"/>
      <c r="E767" s="38"/>
      <c r="F767" s="39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11"/>
      <c r="E768" s="38"/>
      <c r="F768" s="39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11"/>
      <c r="E769" s="38"/>
      <c r="F769" s="39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11"/>
      <c r="E770" s="38"/>
      <c r="F770" s="39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11"/>
      <c r="E771" s="38"/>
      <c r="F771" s="39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11"/>
      <c r="E772" s="38"/>
      <c r="F772" s="39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11"/>
      <c r="E773" s="38"/>
      <c r="F773" s="39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11"/>
      <c r="E774" s="38"/>
      <c r="F774" s="39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11"/>
      <c r="E775" s="38"/>
      <c r="F775" s="39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11"/>
      <c r="E776" s="38"/>
      <c r="F776" s="39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11"/>
      <c r="E777" s="38"/>
      <c r="F777" s="39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11"/>
      <c r="E778" s="38"/>
      <c r="F778" s="39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11"/>
      <c r="E779" s="38"/>
      <c r="F779" s="39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11"/>
      <c r="E780" s="38"/>
      <c r="F780" s="39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11"/>
      <c r="E781" s="38"/>
      <c r="F781" s="39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11"/>
      <c r="E782" s="38"/>
      <c r="F782" s="39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11"/>
      <c r="E783" s="38"/>
      <c r="F783" s="39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11"/>
      <c r="E784" s="38"/>
      <c r="F784" s="39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11"/>
      <c r="E785" s="38"/>
      <c r="F785" s="39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11"/>
      <c r="E786" s="38"/>
      <c r="F786" s="39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11"/>
      <c r="E787" s="38"/>
      <c r="F787" s="39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11"/>
      <c r="E788" s="38"/>
      <c r="F788" s="39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11"/>
      <c r="E789" s="38"/>
      <c r="F789" s="39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11"/>
      <c r="E790" s="38"/>
      <c r="F790" s="39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11"/>
      <c r="E791" s="38"/>
      <c r="F791" s="39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11"/>
      <c r="E792" s="38"/>
      <c r="F792" s="39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11"/>
      <c r="E793" s="38"/>
      <c r="F793" s="39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11"/>
      <c r="E794" s="38"/>
      <c r="F794" s="39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11"/>
      <c r="E795" s="38"/>
      <c r="F795" s="39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11"/>
      <c r="E796" s="38"/>
      <c r="F796" s="39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11"/>
      <c r="E797" s="38"/>
      <c r="F797" s="39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11"/>
      <c r="E798" s="38"/>
      <c r="F798" s="39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11"/>
      <c r="E799" s="38"/>
      <c r="F799" s="39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11"/>
      <c r="E800" s="38"/>
      <c r="F800" s="39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11"/>
      <c r="E801" s="38"/>
      <c r="F801" s="39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11"/>
      <c r="E802" s="38"/>
      <c r="F802" s="39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11"/>
      <c r="E803" s="38"/>
      <c r="F803" s="39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11"/>
      <c r="E804" s="38"/>
      <c r="F804" s="39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11"/>
      <c r="E805" s="38"/>
      <c r="F805" s="39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11"/>
      <c r="E806" s="38"/>
      <c r="F806" s="39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11"/>
      <c r="E807" s="38"/>
      <c r="F807" s="39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11"/>
      <c r="E808" s="38"/>
      <c r="F808" s="39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11"/>
      <c r="E809" s="38"/>
      <c r="F809" s="39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11"/>
      <c r="E810" s="38"/>
      <c r="F810" s="39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11"/>
      <c r="E811" s="38"/>
      <c r="F811" s="39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11"/>
      <c r="E812" s="38"/>
      <c r="F812" s="39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11"/>
      <c r="E813" s="38"/>
      <c r="F813" s="39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11"/>
      <c r="E814" s="38"/>
      <c r="F814" s="39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11"/>
      <c r="E815" s="38"/>
      <c r="F815" s="39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11"/>
      <c r="E816" s="38"/>
      <c r="F816" s="39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11"/>
      <c r="E817" s="38"/>
      <c r="F817" s="39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11"/>
      <c r="E818" s="38"/>
      <c r="F818" s="39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11"/>
      <c r="E819" s="38"/>
      <c r="F819" s="39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11"/>
      <c r="E820" s="38"/>
      <c r="F820" s="39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11"/>
      <c r="E821" s="38"/>
      <c r="F821" s="39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11"/>
      <c r="E822" s="38"/>
      <c r="F822" s="39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11"/>
      <c r="E823" s="38"/>
      <c r="F823" s="39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11"/>
      <c r="E824" s="38"/>
      <c r="F824" s="39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11"/>
      <c r="E825" s="38"/>
      <c r="F825" s="39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11"/>
      <c r="E826" s="38"/>
      <c r="F826" s="39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11"/>
      <c r="E827" s="38"/>
      <c r="F827" s="39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11"/>
      <c r="E828" s="38"/>
      <c r="F828" s="39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11"/>
      <c r="E829" s="38"/>
      <c r="F829" s="39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11"/>
      <c r="E830" s="38"/>
      <c r="F830" s="39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11"/>
      <c r="E831" s="38"/>
      <c r="F831" s="39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11"/>
      <c r="E832" s="38"/>
      <c r="F832" s="39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11"/>
      <c r="E833" s="38"/>
      <c r="F833" s="39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11"/>
      <c r="E834" s="38"/>
      <c r="F834" s="39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11"/>
      <c r="E835" s="38"/>
      <c r="F835" s="39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11"/>
      <c r="E836" s="38"/>
      <c r="F836" s="39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11"/>
      <c r="E837" s="38"/>
      <c r="F837" s="39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11"/>
      <c r="E838" s="38"/>
      <c r="F838" s="39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11"/>
      <c r="E839" s="38"/>
      <c r="F839" s="39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11"/>
      <c r="E840" s="38"/>
      <c r="F840" s="39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11"/>
      <c r="E841" s="38"/>
      <c r="F841" s="39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11"/>
      <c r="E842" s="38"/>
      <c r="F842" s="39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11"/>
      <c r="E843" s="38"/>
      <c r="F843" s="39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11"/>
      <c r="E844" s="38"/>
      <c r="F844" s="39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11"/>
      <c r="E845" s="38"/>
      <c r="F845" s="39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11"/>
      <c r="E846" s="38"/>
      <c r="F846" s="39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11"/>
      <c r="E847" s="38"/>
      <c r="F847" s="39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11"/>
      <c r="E848" s="38"/>
      <c r="F848" s="39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11"/>
      <c r="E849" s="38"/>
      <c r="F849" s="39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11"/>
      <c r="E850" s="38"/>
      <c r="F850" s="39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11"/>
      <c r="E851" s="38"/>
      <c r="F851" s="39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11"/>
      <c r="E852" s="38"/>
      <c r="F852" s="39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11"/>
      <c r="E853" s="38"/>
      <c r="F853" s="39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11"/>
      <c r="E854" s="38"/>
      <c r="F854" s="39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11"/>
      <c r="E855" s="38"/>
      <c r="F855" s="39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11"/>
      <c r="E856" s="38"/>
      <c r="F856" s="39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11"/>
      <c r="E857" s="38"/>
      <c r="F857" s="39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11"/>
      <c r="E858" s="38"/>
      <c r="F858" s="39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11"/>
      <c r="E859" s="38"/>
      <c r="F859" s="39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11"/>
      <c r="E860" s="38"/>
      <c r="F860" s="39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11"/>
      <c r="E861" s="38"/>
      <c r="F861" s="39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11"/>
      <c r="E862" s="38"/>
      <c r="F862" s="39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11"/>
      <c r="E863" s="38"/>
      <c r="F863" s="39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11"/>
      <c r="E864" s="38"/>
      <c r="F864" s="39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11"/>
      <c r="E865" s="38"/>
      <c r="F865" s="39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11"/>
      <c r="E866" s="38"/>
      <c r="F866" s="39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11"/>
      <c r="E867" s="38"/>
      <c r="F867" s="39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11"/>
      <c r="E868" s="38"/>
      <c r="F868" s="39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11"/>
      <c r="E869" s="38"/>
      <c r="F869" s="39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11"/>
      <c r="E870" s="38"/>
      <c r="F870" s="39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11"/>
      <c r="E871" s="38"/>
      <c r="F871" s="39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11"/>
      <c r="E872" s="38"/>
      <c r="F872" s="39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11"/>
      <c r="E873" s="38"/>
      <c r="F873" s="39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11"/>
      <c r="E874" s="38"/>
      <c r="F874" s="39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11"/>
      <c r="E875" s="38"/>
      <c r="F875" s="39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11"/>
      <c r="E876" s="38"/>
      <c r="F876" s="39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11"/>
      <c r="E877" s="38"/>
      <c r="F877" s="39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11"/>
      <c r="E878" s="38"/>
      <c r="F878" s="39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11"/>
      <c r="E879" s="38"/>
      <c r="F879" s="39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11"/>
      <c r="E880" s="38"/>
      <c r="F880" s="39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11"/>
      <c r="E881" s="38"/>
      <c r="F881" s="39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11"/>
      <c r="E882" s="38"/>
      <c r="F882" s="39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11"/>
      <c r="E883" s="38"/>
      <c r="F883" s="39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11"/>
      <c r="E884" s="38"/>
      <c r="F884" s="39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11"/>
      <c r="E885" s="38"/>
      <c r="F885" s="39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11"/>
      <c r="E886" s="38"/>
      <c r="F886" s="39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11"/>
      <c r="E887" s="38"/>
      <c r="F887" s="39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11"/>
      <c r="E888" s="38"/>
      <c r="F888" s="39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11"/>
      <c r="E889" s="38"/>
      <c r="F889" s="39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11"/>
      <c r="E890" s="38"/>
      <c r="F890" s="39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11"/>
      <c r="E891" s="38"/>
      <c r="F891" s="39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11"/>
      <c r="E892" s="38"/>
      <c r="F892" s="39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11"/>
      <c r="E893" s="38"/>
      <c r="F893" s="39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11"/>
      <c r="E894" s="38"/>
      <c r="F894" s="39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11"/>
      <c r="E895" s="38"/>
      <c r="F895" s="39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11"/>
      <c r="E896" s="38"/>
      <c r="F896" s="39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11"/>
      <c r="E897" s="38"/>
      <c r="F897" s="39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11"/>
      <c r="E898" s="38"/>
      <c r="F898" s="39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11"/>
      <c r="E899" s="38"/>
      <c r="F899" s="39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11"/>
      <c r="E900" s="38"/>
      <c r="F900" s="39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11"/>
      <c r="E901" s="38"/>
      <c r="F901" s="39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11"/>
      <c r="E902" s="38"/>
      <c r="F902" s="39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11"/>
      <c r="E903" s="38"/>
      <c r="F903" s="39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11"/>
      <c r="E904" s="38"/>
      <c r="F904" s="39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11"/>
      <c r="E905" s="38"/>
      <c r="F905" s="39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11"/>
      <c r="E906" s="38"/>
      <c r="F906" s="39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11"/>
      <c r="E907" s="38"/>
      <c r="F907" s="39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11"/>
      <c r="E908" s="38"/>
      <c r="F908" s="39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11"/>
      <c r="E909" s="38"/>
      <c r="F909" s="39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11"/>
      <c r="E910" s="38"/>
      <c r="F910" s="39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11"/>
      <c r="E911" s="38"/>
      <c r="F911" s="39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11"/>
      <c r="E912" s="38"/>
      <c r="F912" s="39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11"/>
      <c r="E913" s="38"/>
      <c r="F913" s="39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11"/>
      <c r="E914" s="38"/>
      <c r="F914" s="39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11"/>
      <c r="E915" s="38"/>
      <c r="F915" s="39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11"/>
      <c r="E916" s="38"/>
      <c r="F916" s="39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11"/>
      <c r="E917" s="38"/>
      <c r="F917" s="39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11"/>
      <c r="E918" s="38"/>
      <c r="F918" s="39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11"/>
      <c r="E919" s="38"/>
      <c r="F919" s="39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11"/>
      <c r="E920" s="38"/>
      <c r="F920" s="39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11"/>
      <c r="E921" s="38"/>
      <c r="F921" s="39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11"/>
      <c r="E922" s="38"/>
      <c r="F922" s="39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11"/>
      <c r="E923" s="38"/>
      <c r="F923" s="39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11"/>
      <c r="E924" s="38"/>
      <c r="F924" s="39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11"/>
      <c r="E925" s="38"/>
      <c r="F925" s="39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11"/>
      <c r="E926" s="38"/>
      <c r="F926" s="39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11"/>
      <c r="E927" s="38"/>
      <c r="F927" s="39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11"/>
      <c r="E928" s="38"/>
      <c r="F928" s="39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11"/>
      <c r="E929" s="38"/>
      <c r="F929" s="39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11"/>
      <c r="E930" s="38"/>
      <c r="F930" s="39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11"/>
      <c r="E931" s="38"/>
      <c r="F931" s="39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11"/>
      <c r="E932" s="38"/>
      <c r="F932" s="39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11"/>
      <c r="E933" s="38"/>
      <c r="F933" s="39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11"/>
      <c r="E934" s="38"/>
      <c r="F934" s="39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11"/>
      <c r="E935" s="38"/>
      <c r="F935" s="39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11"/>
      <c r="E936" s="38"/>
      <c r="F936" s="39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11"/>
      <c r="E937" s="38"/>
      <c r="F937" s="39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11"/>
      <c r="E938" s="38"/>
      <c r="F938" s="39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11"/>
      <c r="E939" s="38"/>
      <c r="F939" s="39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11"/>
      <c r="E940" s="38"/>
      <c r="F940" s="39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11"/>
      <c r="E941" s="38"/>
      <c r="F941" s="39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11"/>
      <c r="E942" s="38"/>
      <c r="F942" s="39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11"/>
      <c r="E943" s="38"/>
      <c r="F943" s="39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11"/>
      <c r="E944" s="38"/>
      <c r="F944" s="39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11"/>
      <c r="E945" s="38"/>
      <c r="F945" s="39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11"/>
      <c r="E946" s="38"/>
      <c r="F946" s="39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11"/>
      <c r="E947" s="38"/>
      <c r="F947" s="39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11"/>
      <c r="E948" s="38"/>
      <c r="F948" s="39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11"/>
      <c r="E949" s="38"/>
      <c r="F949" s="39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11"/>
      <c r="E950" s="38"/>
      <c r="F950" s="39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11"/>
      <c r="E951" s="38"/>
      <c r="F951" s="39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11"/>
      <c r="E952" s="38"/>
      <c r="F952" s="39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11"/>
      <c r="E953" s="38"/>
      <c r="F953" s="39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11"/>
      <c r="E954" s="38"/>
      <c r="F954" s="39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11"/>
      <c r="E955" s="38"/>
      <c r="F955" s="39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11"/>
      <c r="E956" s="38"/>
      <c r="F956" s="39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11"/>
      <c r="E957" s="38"/>
      <c r="F957" s="39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11"/>
      <c r="E958" s="38"/>
      <c r="F958" s="39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11"/>
      <c r="E959" s="38"/>
      <c r="F959" s="39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11"/>
      <c r="E960" s="38"/>
      <c r="F960" s="39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11"/>
      <c r="E961" s="38"/>
      <c r="F961" s="39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11"/>
      <c r="E962" s="38"/>
      <c r="F962" s="39"/>
      <c r="G962" s="10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11"/>
      <c r="E963" s="38"/>
      <c r="F963" s="39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11"/>
      <c r="E964" s="38"/>
      <c r="F964" s="39"/>
      <c r="G964" s="10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11"/>
      <c r="E965" s="38"/>
      <c r="F965" s="39"/>
      <c r="G965" s="10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11"/>
      <c r="E966" s="38"/>
      <c r="F966" s="39"/>
      <c r="G966" s="10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11"/>
      <c r="E967" s="38"/>
      <c r="F967" s="39"/>
      <c r="G967" s="10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11"/>
      <c r="E968" s="38"/>
      <c r="F968" s="39"/>
      <c r="G968" s="10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11"/>
      <c r="E969" s="38"/>
      <c r="F969" s="39"/>
      <c r="G969" s="10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11"/>
      <c r="E970" s="38"/>
      <c r="F970" s="39"/>
      <c r="G970" s="10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11"/>
      <c r="E971" s="38"/>
      <c r="F971" s="39"/>
      <c r="G971" s="10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11"/>
      <c r="E972" s="38"/>
      <c r="F972" s="39"/>
      <c r="G972" s="10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11"/>
      <c r="E973" s="38"/>
      <c r="F973" s="39"/>
      <c r="G973" s="10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11"/>
      <c r="E974" s="38"/>
      <c r="F974" s="39"/>
      <c r="G974" s="10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11"/>
      <c r="E975" s="38"/>
      <c r="F975" s="39"/>
      <c r="G975" s="10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11"/>
      <c r="E976" s="38"/>
      <c r="F976" s="39"/>
      <c r="G976" s="10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11"/>
      <c r="E977" s="38"/>
      <c r="F977" s="39"/>
      <c r="G977" s="10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11"/>
      <c r="E978" s="38"/>
      <c r="F978" s="39"/>
      <c r="G978" s="10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11"/>
      <c r="E979" s="38"/>
      <c r="F979" s="39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11"/>
      <c r="E980" s="38"/>
      <c r="F980" s="39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11"/>
      <c r="E981" s="38"/>
      <c r="F981" s="39"/>
      <c r="G981" s="10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11"/>
      <c r="E982" s="38"/>
      <c r="F982" s="39"/>
      <c r="G982" s="10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11"/>
      <c r="E983" s="38"/>
      <c r="F983" s="39"/>
      <c r="G983" s="10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11"/>
      <c r="E984" s="38"/>
      <c r="F984" s="39"/>
      <c r="G984" s="10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11"/>
      <c r="E985" s="38"/>
      <c r="F985" s="39"/>
      <c r="G985" s="10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11"/>
      <c r="E986" s="38"/>
      <c r="F986" s="39"/>
      <c r="G986" s="10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11"/>
      <c r="E987" s="38"/>
      <c r="F987" s="39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11"/>
      <c r="E988" s="38"/>
      <c r="F988" s="39"/>
      <c r="G988" s="10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11"/>
      <c r="E989" s="38"/>
      <c r="F989" s="39"/>
      <c r="G989" s="10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11"/>
      <c r="E990" s="38"/>
      <c r="F990" s="39"/>
      <c r="G990" s="10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11"/>
      <c r="E991" s="38"/>
      <c r="F991" s="39"/>
      <c r="G991" s="10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11"/>
      <c r="E992" s="38"/>
      <c r="F992" s="39"/>
      <c r="G992" s="10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11"/>
      <c r="E993" s="38"/>
      <c r="F993" s="39"/>
      <c r="G993" s="10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11"/>
      <c r="E994" s="38"/>
      <c r="F994" s="39"/>
      <c r="G994" s="10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11"/>
      <c r="E995" s="38"/>
      <c r="F995" s="39"/>
      <c r="G995" s="10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11"/>
      <c r="E996" s="38"/>
      <c r="F996" s="39"/>
      <c r="G996" s="10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11"/>
      <c r="E997" s="38"/>
      <c r="F997" s="39"/>
      <c r="G997" s="10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11"/>
      <c r="E998" s="38"/>
      <c r="F998" s="39"/>
      <c r="G998" s="10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11"/>
      <c r="E999" s="38"/>
      <c r="F999" s="39"/>
      <c r="G999" s="10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11"/>
      <c r="E1000" s="38"/>
      <c r="F1000" s="39"/>
      <c r="G1000" s="10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7">
    <mergeCell ref="E55:E56"/>
    <mergeCell ref="H55:H56"/>
    <mergeCell ref="F3:F4"/>
    <mergeCell ref="G3:I3"/>
    <mergeCell ref="A54:H54"/>
    <mergeCell ref="A55:A56"/>
    <mergeCell ref="B55:B56"/>
    <mergeCell ref="C55:C56"/>
    <mergeCell ref="D55:D56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3" workbookViewId="0">
      <selection activeCell="F53" sqref="F53:G53"/>
    </sheetView>
  </sheetViews>
  <sheetFormatPr defaultColWidth="14.42578125" defaultRowHeight="15" customHeight="1" x14ac:dyDescent="0.25"/>
  <cols>
    <col min="1" max="1" width="19.42578125" customWidth="1"/>
    <col min="2" max="2" width="14.7109375" customWidth="1"/>
    <col min="3" max="3" width="46.85546875" customWidth="1"/>
    <col min="4" max="4" width="40.5703125" customWidth="1"/>
    <col min="5" max="5" width="15.7109375" customWidth="1"/>
    <col min="6" max="6" width="14.28515625" style="178" customWidth="1"/>
    <col min="7" max="7" width="12.85546875" customWidth="1"/>
    <col min="8" max="8" width="16.7109375" customWidth="1"/>
    <col min="9" max="9" width="13.7109375" customWidth="1"/>
    <col min="10" max="10" width="20.7109375" customWidth="1"/>
    <col min="11" max="26" width="8.7109375" customWidth="1"/>
  </cols>
  <sheetData>
    <row r="1" spans="1:26" x14ac:dyDescent="0.25">
      <c r="A1" s="184" t="s">
        <v>390</v>
      </c>
      <c r="B1" s="185"/>
      <c r="C1" s="185"/>
      <c r="D1" s="185"/>
      <c r="E1" s="185"/>
      <c r="F1" s="185"/>
      <c r="G1" s="185"/>
      <c r="H1" s="185"/>
      <c r="I1" s="185"/>
      <c r="J1" s="18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204" t="s">
        <v>1</v>
      </c>
      <c r="B2" s="182"/>
      <c r="C2" s="182"/>
      <c r="D2" s="182"/>
      <c r="E2" s="182"/>
      <c r="F2" s="182"/>
      <c r="G2" s="182"/>
      <c r="H2" s="182"/>
      <c r="I2" s="182"/>
      <c r="J2" s="205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57" customHeight="1" x14ac:dyDescent="0.25">
      <c r="A3" s="206" t="s">
        <v>3</v>
      </c>
      <c r="B3" s="206" t="s">
        <v>4</v>
      </c>
      <c r="C3" s="206" t="s">
        <v>5</v>
      </c>
      <c r="D3" s="206" t="s">
        <v>6</v>
      </c>
      <c r="E3" s="206" t="s">
        <v>263</v>
      </c>
      <c r="F3" s="210" t="s">
        <v>272</v>
      </c>
      <c r="G3" s="209" t="s">
        <v>265</v>
      </c>
      <c r="H3" s="182"/>
      <c r="I3" s="183"/>
      <c r="J3" s="206" t="s">
        <v>266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0" x14ac:dyDescent="0.25">
      <c r="A4" s="207"/>
      <c r="B4" s="207"/>
      <c r="C4" s="207"/>
      <c r="D4" s="207"/>
      <c r="E4" s="207"/>
      <c r="F4" s="211"/>
      <c r="G4" s="20" t="s">
        <v>267</v>
      </c>
      <c r="H4" s="20" t="s">
        <v>268</v>
      </c>
      <c r="I4" s="20" t="s">
        <v>269</v>
      </c>
      <c r="J4" s="20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45" t="s">
        <v>26</v>
      </c>
      <c r="B5" s="23">
        <v>127</v>
      </c>
      <c r="C5" s="22" t="s">
        <v>27</v>
      </c>
      <c r="D5" s="22" t="s">
        <v>229</v>
      </c>
      <c r="E5" s="46" t="s">
        <v>282</v>
      </c>
      <c r="F5" s="173" t="s">
        <v>278</v>
      </c>
      <c r="G5" s="23" t="s">
        <v>284</v>
      </c>
      <c r="H5" s="23" t="s">
        <v>285</v>
      </c>
      <c r="I5" s="23" t="s">
        <v>278</v>
      </c>
      <c r="J5" s="23" t="s">
        <v>391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" customHeight="1" x14ac:dyDescent="0.25">
      <c r="A6" s="45" t="s">
        <v>31</v>
      </c>
      <c r="B6" s="23">
        <v>67</v>
      </c>
      <c r="C6" s="22" t="s">
        <v>21</v>
      </c>
      <c r="D6" s="22" t="s">
        <v>32</v>
      </c>
      <c r="E6" s="46" t="s">
        <v>277</v>
      </c>
      <c r="F6" s="173" t="s">
        <v>278</v>
      </c>
      <c r="G6" s="23" t="s">
        <v>279</v>
      </c>
      <c r="H6" s="23" t="s">
        <v>280</v>
      </c>
      <c r="I6" s="23" t="s">
        <v>278</v>
      </c>
      <c r="J6" s="23" t="s">
        <v>281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45" t="s">
        <v>35</v>
      </c>
      <c r="B7" s="23">
        <v>102</v>
      </c>
      <c r="C7" s="22" t="s">
        <v>36</v>
      </c>
      <c r="D7" s="22" t="s">
        <v>37</v>
      </c>
      <c r="E7" s="46" t="s">
        <v>277</v>
      </c>
      <c r="F7" s="173" t="s">
        <v>278</v>
      </c>
      <c r="G7" s="23" t="s">
        <v>279</v>
      </c>
      <c r="H7" s="23" t="s">
        <v>289</v>
      </c>
      <c r="I7" s="23" t="s">
        <v>278</v>
      </c>
      <c r="J7" s="23" t="s">
        <v>293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7" customHeight="1" x14ac:dyDescent="0.25">
      <c r="A8" s="45" t="s">
        <v>40</v>
      </c>
      <c r="B8" s="23">
        <v>91</v>
      </c>
      <c r="C8" s="22" t="s">
        <v>21</v>
      </c>
      <c r="D8" s="22" t="s">
        <v>41</v>
      </c>
      <c r="E8" s="46" t="s">
        <v>277</v>
      </c>
      <c r="F8" s="173" t="s">
        <v>392</v>
      </c>
      <c r="G8" s="23" t="s">
        <v>393</v>
      </c>
      <c r="H8" s="23" t="s">
        <v>394</v>
      </c>
      <c r="I8" s="23" t="s">
        <v>278</v>
      </c>
      <c r="J8" s="23" t="s">
        <v>395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 x14ac:dyDescent="0.25">
      <c r="A9" s="45" t="s">
        <v>44</v>
      </c>
      <c r="B9" s="23">
        <v>33</v>
      </c>
      <c r="C9" s="22" t="s">
        <v>21</v>
      </c>
      <c r="D9" s="22" t="s">
        <v>32</v>
      </c>
      <c r="E9" s="46" t="s">
        <v>277</v>
      </c>
      <c r="F9" s="173" t="s">
        <v>278</v>
      </c>
      <c r="G9" s="23" t="s">
        <v>279</v>
      </c>
      <c r="H9" s="23" t="s">
        <v>289</v>
      </c>
      <c r="I9" s="23" t="s">
        <v>278</v>
      </c>
      <c r="J9" s="23" t="s">
        <v>293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45" t="s">
        <v>47</v>
      </c>
      <c r="B10" s="23">
        <v>83</v>
      </c>
      <c r="C10" s="22" t="s">
        <v>48</v>
      </c>
      <c r="D10" s="22" t="s">
        <v>233</v>
      </c>
      <c r="E10" s="46" t="s">
        <v>294</v>
      </c>
      <c r="F10" s="173" t="s">
        <v>278</v>
      </c>
      <c r="G10" s="23" t="s">
        <v>296</v>
      </c>
      <c r="H10" s="23" t="s">
        <v>297</v>
      </c>
      <c r="I10" s="23" t="s">
        <v>298</v>
      </c>
      <c r="J10" s="23" t="s">
        <v>396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45" t="s">
        <v>52</v>
      </c>
      <c r="B11" s="23">
        <v>97</v>
      </c>
      <c r="C11" s="22" t="s">
        <v>53</v>
      </c>
      <c r="D11" s="22" t="s">
        <v>54</v>
      </c>
      <c r="E11" s="46" t="s">
        <v>300</v>
      </c>
      <c r="F11" s="173" t="s">
        <v>278</v>
      </c>
      <c r="G11" s="23" t="s">
        <v>279</v>
      </c>
      <c r="H11" s="23" t="s">
        <v>302</v>
      </c>
      <c r="I11" s="23" t="s">
        <v>278</v>
      </c>
      <c r="J11" s="23" t="s">
        <v>363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45" t="s">
        <v>56</v>
      </c>
      <c r="B12" s="23">
        <v>28</v>
      </c>
      <c r="C12" s="22" t="s">
        <v>21</v>
      </c>
      <c r="D12" s="22" t="s">
        <v>22</v>
      </c>
      <c r="E12" s="46" t="s">
        <v>277</v>
      </c>
      <c r="F12" s="173" t="s">
        <v>278</v>
      </c>
      <c r="G12" s="23" t="s">
        <v>279</v>
      </c>
      <c r="H12" s="23" t="s">
        <v>291</v>
      </c>
      <c r="I12" s="23" t="s">
        <v>278</v>
      </c>
      <c r="J12" s="23" t="s">
        <v>304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45" t="s">
        <v>58</v>
      </c>
      <c r="B13" s="23">
        <v>134</v>
      </c>
      <c r="C13" s="22" t="s">
        <v>59</v>
      </c>
      <c r="D13" s="22" t="s">
        <v>60</v>
      </c>
      <c r="E13" s="46" t="s">
        <v>305</v>
      </c>
      <c r="F13" s="173" t="s">
        <v>278</v>
      </c>
      <c r="G13" s="23" t="s">
        <v>307</v>
      </c>
      <c r="H13" s="23" t="s">
        <v>308</v>
      </c>
      <c r="I13" s="23" t="s">
        <v>278</v>
      </c>
      <c r="J13" s="23" t="s">
        <v>397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45" t="s">
        <v>63</v>
      </c>
      <c r="B14" s="23">
        <v>87</v>
      </c>
      <c r="C14" s="22" t="s">
        <v>59</v>
      </c>
      <c r="D14" s="22" t="s">
        <v>64</v>
      </c>
      <c r="E14" s="46" t="s">
        <v>305</v>
      </c>
      <c r="F14" s="173" t="s">
        <v>278</v>
      </c>
      <c r="G14" s="23" t="s">
        <v>307</v>
      </c>
      <c r="H14" s="23" t="s">
        <v>322</v>
      </c>
      <c r="I14" s="23" t="s">
        <v>278</v>
      </c>
      <c r="J14" s="23" t="s">
        <v>398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45" t="s">
        <v>67</v>
      </c>
      <c r="B15" s="23">
        <v>110</v>
      </c>
      <c r="C15" s="22" t="s">
        <v>68</v>
      </c>
      <c r="D15" s="22" t="s">
        <v>60</v>
      </c>
      <c r="E15" s="46" t="s">
        <v>314</v>
      </c>
      <c r="F15" s="173" t="s">
        <v>278</v>
      </c>
      <c r="G15" s="23" t="s">
        <v>315</v>
      </c>
      <c r="H15" s="23" t="s">
        <v>316</v>
      </c>
      <c r="I15" s="23" t="s">
        <v>278</v>
      </c>
      <c r="J15" s="23" t="s">
        <v>317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45" t="s">
        <v>194</v>
      </c>
      <c r="B16" s="23">
        <v>139</v>
      </c>
      <c r="C16" s="22" t="s">
        <v>27</v>
      </c>
      <c r="D16" s="22" t="s">
        <v>229</v>
      </c>
      <c r="E16" s="46" t="s">
        <v>282</v>
      </c>
      <c r="F16" s="173" t="s">
        <v>278</v>
      </c>
      <c r="G16" s="23" t="s">
        <v>284</v>
      </c>
      <c r="H16" s="23" t="s">
        <v>319</v>
      </c>
      <c r="I16" s="23" t="s">
        <v>320</v>
      </c>
      <c r="J16" s="23" t="s">
        <v>399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45" t="s">
        <v>73</v>
      </c>
      <c r="B17" s="23">
        <v>107</v>
      </c>
      <c r="C17" s="22" t="s">
        <v>59</v>
      </c>
      <c r="D17" s="22" t="s">
        <v>74</v>
      </c>
      <c r="E17" s="46" t="s">
        <v>305</v>
      </c>
      <c r="F17" s="173" t="s">
        <v>278</v>
      </c>
      <c r="G17" s="23" t="s">
        <v>307</v>
      </c>
      <c r="H17" s="23" t="s">
        <v>322</v>
      </c>
      <c r="I17" s="23" t="s">
        <v>278</v>
      </c>
      <c r="J17" s="23" t="s">
        <v>398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45" t="s">
        <v>76</v>
      </c>
      <c r="B18" s="23">
        <v>118</v>
      </c>
      <c r="C18" s="22" t="s">
        <v>36</v>
      </c>
      <c r="D18" s="22" t="s">
        <v>77</v>
      </c>
      <c r="E18" s="46" t="s">
        <v>277</v>
      </c>
      <c r="F18" s="173" t="s">
        <v>400</v>
      </c>
      <c r="G18" s="23" t="s">
        <v>401</v>
      </c>
      <c r="H18" s="23" t="s">
        <v>402</v>
      </c>
      <c r="I18" s="23" t="s">
        <v>278</v>
      </c>
      <c r="J18" s="23" t="s">
        <v>403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45" t="s">
        <v>79</v>
      </c>
      <c r="B19" s="23">
        <v>76</v>
      </c>
      <c r="C19" s="22" t="s">
        <v>36</v>
      </c>
      <c r="D19" s="22" t="s">
        <v>32</v>
      </c>
      <c r="E19" s="46" t="s">
        <v>277</v>
      </c>
      <c r="F19" s="173" t="s">
        <v>278</v>
      </c>
      <c r="G19" s="23" t="s">
        <v>279</v>
      </c>
      <c r="H19" s="23" t="s">
        <v>291</v>
      </c>
      <c r="I19" s="23" t="s">
        <v>278</v>
      </c>
      <c r="J19" s="23" t="s">
        <v>304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45" t="s">
        <v>81</v>
      </c>
      <c r="B20" s="23">
        <v>101</v>
      </c>
      <c r="C20" s="22" t="s">
        <v>199</v>
      </c>
      <c r="D20" s="22" t="s">
        <v>148</v>
      </c>
      <c r="E20" s="46" t="s">
        <v>300</v>
      </c>
      <c r="F20" s="173" t="s">
        <v>278</v>
      </c>
      <c r="G20" s="23" t="s">
        <v>279</v>
      </c>
      <c r="H20" s="23" t="s">
        <v>302</v>
      </c>
      <c r="I20" s="23" t="s">
        <v>278</v>
      </c>
      <c r="J20" s="23" t="s">
        <v>363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7" customHeight="1" x14ac:dyDescent="0.25">
      <c r="A21" s="45" t="s">
        <v>85</v>
      </c>
      <c r="B21" s="23">
        <v>125</v>
      </c>
      <c r="C21" s="22" t="s">
        <v>86</v>
      </c>
      <c r="D21" s="22" t="s">
        <v>87</v>
      </c>
      <c r="E21" s="46" t="s">
        <v>331</v>
      </c>
      <c r="F21" s="173" t="s">
        <v>278</v>
      </c>
      <c r="G21" s="23" t="s">
        <v>332</v>
      </c>
      <c r="H21" s="23" t="s">
        <v>278</v>
      </c>
      <c r="I21" s="23" t="s">
        <v>278</v>
      </c>
      <c r="J21" s="23" t="s">
        <v>333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45" t="s">
        <v>90</v>
      </c>
      <c r="B22" s="23">
        <v>137</v>
      </c>
      <c r="C22" s="22" t="s">
        <v>91</v>
      </c>
      <c r="D22" s="22" t="s">
        <v>92</v>
      </c>
      <c r="E22" s="46" t="s">
        <v>334</v>
      </c>
      <c r="F22" s="173" t="s">
        <v>278</v>
      </c>
      <c r="G22" s="23" t="s">
        <v>279</v>
      </c>
      <c r="H22" s="23" t="s">
        <v>336</v>
      </c>
      <c r="I22" s="23" t="s">
        <v>278</v>
      </c>
      <c r="J22" s="23" t="s">
        <v>340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45" t="s">
        <v>94</v>
      </c>
      <c r="B23" s="23">
        <v>50</v>
      </c>
      <c r="C23" s="22" t="s">
        <v>36</v>
      </c>
      <c r="D23" s="22" t="s">
        <v>41</v>
      </c>
      <c r="E23" s="46" t="s">
        <v>277</v>
      </c>
      <c r="F23" s="173" t="s">
        <v>278</v>
      </c>
      <c r="G23" s="23" t="s">
        <v>279</v>
      </c>
      <c r="H23" s="23" t="s">
        <v>280</v>
      </c>
      <c r="I23" s="23" t="s">
        <v>278</v>
      </c>
      <c r="J23" s="23" t="s">
        <v>281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45" t="s">
        <v>97</v>
      </c>
      <c r="B24" s="23">
        <v>27</v>
      </c>
      <c r="C24" s="22" t="s">
        <v>36</v>
      </c>
      <c r="D24" s="22" t="s">
        <v>41</v>
      </c>
      <c r="E24" s="46" t="s">
        <v>277</v>
      </c>
      <c r="F24" s="173" t="s">
        <v>278</v>
      </c>
      <c r="G24" s="23" t="s">
        <v>279</v>
      </c>
      <c r="H24" s="23" t="s">
        <v>289</v>
      </c>
      <c r="I24" s="23" t="s">
        <v>278</v>
      </c>
      <c r="J24" s="23" t="s">
        <v>293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45" t="s">
        <v>99</v>
      </c>
      <c r="B25" s="23">
        <v>65</v>
      </c>
      <c r="C25" s="22" t="s">
        <v>14</v>
      </c>
      <c r="D25" s="22" t="s">
        <v>15</v>
      </c>
      <c r="E25" s="46" t="s">
        <v>300</v>
      </c>
      <c r="F25" s="173" t="s">
        <v>278</v>
      </c>
      <c r="G25" s="23" t="s">
        <v>279</v>
      </c>
      <c r="H25" s="23" t="s">
        <v>338</v>
      </c>
      <c r="I25" s="23" t="s">
        <v>278</v>
      </c>
      <c r="J25" s="23" t="s">
        <v>339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45" t="s">
        <v>101</v>
      </c>
      <c r="B26" s="23">
        <v>129</v>
      </c>
      <c r="C26" s="22" t="s">
        <v>91</v>
      </c>
      <c r="D26" s="22" t="s">
        <v>92</v>
      </c>
      <c r="E26" s="46" t="s">
        <v>334</v>
      </c>
      <c r="F26" s="173" t="s">
        <v>278</v>
      </c>
      <c r="G26" s="23" t="s">
        <v>279</v>
      </c>
      <c r="H26" s="23" t="s">
        <v>336</v>
      </c>
      <c r="I26" s="23" t="s">
        <v>278</v>
      </c>
      <c r="J26" s="23" t="s">
        <v>340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45" t="s">
        <v>103</v>
      </c>
      <c r="B27" s="23">
        <v>106</v>
      </c>
      <c r="C27" s="22" t="s">
        <v>36</v>
      </c>
      <c r="D27" s="22" t="s">
        <v>32</v>
      </c>
      <c r="E27" s="46" t="s">
        <v>277</v>
      </c>
      <c r="F27" s="173" t="s">
        <v>278</v>
      </c>
      <c r="G27" s="23" t="s">
        <v>279</v>
      </c>
      <c r="H27" s="23" t="s">
        <v>289</v>
      </c>
      <c r="I27" s="23" t="s">
        <v>278</v>
      </c>
      <c r="J27" s="23" t="s">
        <v>293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45" t="s">
        <v>120</v>
      </c>
      <c r="B28" s="23">
        <v>135</v>
      </c>
      <c r="C28" s="22" t="s">
        <v>21</v>
      </c>
      <c r="D28" s="22" t="s">
        <v>122</v>
      </c>
      <c r="E28" s="46" t="s">
        <v>277</v>
      </c>
      <c r="F28" s="173" t="s">
        <v>278</v>
      </c>
      <c r="G28" s="23" t="s">
        <v>279</v>
      </c>
      <c r="H28" s="23" t="s">
        <v>280</v>
      </c>
      <c r="I28" s="23" t="s">
        <v>278</v>
      </c>
      <c r="J28" s="23" t="s">
        <v>281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45" t="s">
        <v>124</v>
      </c>
      <c r="B29" s="23">
        <v>53</v>
      </c>
      <c r="C29" s="22" t="s">
        <v>53</v>
      </c>
      <c r="D29" s="22" t="s">
        <v>125</v>
      </c>
      <c r="E29" s="46" t="s">
        <v>300</v>
      </c>
      <c r="F29" s="173" t="s">
        <v>278</v>
      </c>
      <c r="G29" s="23" t="s">
        <v>279</v>
      </c>
      <c r="H29" s="23" t="s">
        <v>341</v>
      </c>
      <c r="I29" s="23" t="s">
        <v>278</v>
      </c>
      <c r="J29" s="23" t="s">
        <v>342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45" t="s">
        <v>129</v>
      </c>
      <c r="B30" s="23">
        <v>89</v>
      </c>
      <c r="C30" s="22" t="s">
        <v>14</v>
      </c>
      <c r="D30" s="22" t="s">
        <v>130</v>
      </c>
      <c r="E30" s="46" t="s">
        <v>300</v>
      </c>
      <c r="F30" s="173" t="s">
        <v>278</v>
      </c>
      <c r="G30" s="23" t="s">
        <v>279</v>
      </c>
      <c r="H30" s="23" t="s">
        <v>338</v>
      </c>
      <c r="I30" s="23" t="s">
        <v>278</v>
      </c>
      <c r="J30" s="23" t="s">
        <v>339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45" t="s">
        <v>132</v>
      </c>
      <c r="B31" s="23">
        <v>120</v>
      </c>
      <c r="C31" s="22" t="s">
        <v>68</v>
      </c>
      <c r="D31" s="22" t="s">
        <v>64</v>
      </c>
      <c r="E31" s="46" t="s">
        <v>314</v>
      </c>
      <c r="F31" s="173" t="s">
        <v>278</v>
      </c>
      <c r="G31" s="23" t="s">
        <v>315</v>
      </c>
      <c r="H31" s="23" t="s">
        <v>348</v>
      </c>
      <c r="I31" s="23" t="s">
        <v>278</v>
      </c>
      <c r="J31" s="23" t="s">
        <v>404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45" t="s">
        <v>139</v>
      </c>
      <c r="B32" s="23">
        <v>49</v>
      </c>
      <c r="C32" s="22" t="s">
        <v>36</v>
      </c>
      <c r="D32" s="22" t="s">
        <v>41</v>
      </c>
      <c r="E32" s="46" t="s">
        <v>277</v>
      </c>
      <c r="F32" s="173" t="s">
        <v>405</v>
      </c>
      <c r="G32" s="23" t="s">
        <v>279</v>
      </c>
      <c r="H32" s="23" t="s">
        <v>406</v>
      </c>
      <c r="I32" s="23" t="s">
        <v>278</v>
      </c>
      <c r="J32" s="23" t="s">
        <v>407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7" customHeight="1" x14ac:dyDescent="0.25">
      <c r="A33" s="45" t="s">
        <v>208</v>
      </c>
      <c r="B33" s="23">
        <v>142</v>
      </c>
      <c r="C33" s="22" t="s">
        <v>209</v>
      </c>
      <c r="D33" s="22" t="s">
        <v>137</v>
      </c>
      <c r="E33" s="46" t="s">
        <v>354</v>
      </c>
      <c r="F33" s="173" t="s">
        <v>278</v>
      </c>
      <c r="G33" s="23" t="s">
        <v>279</v>
      </c>
      <c r="H33" s="23" t="s">
        <v>356</v>
      </c>
      <c r="I33" s="23" t="s">
        <v>278</v>
      </c>
      <c r="J33" s="23" t="s">
        <v>408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 x14ac:dyDescent="0.25">
      <c r="A34" s="45" t="s">
        <v>198</v>
      </c>
      <c r="B34" s="23">
        <v>140</v>
      </c>
      <c r="C34" s="22" t="s">
        <v>199</v>
      </c>
      <c r="D34" s="22" t="s">
        <v>200</v>
      </c>
      <c r="E34" s="46" t="s">
        <v>300</v>
      </c>
      <c r="F34" s="173" t="s">
        <v>278</v>
      </c>
      <c r="G34" s="23" t="s">
        <v>279</v>
      </c>
      <c r="H34" s="23" t="s">
        <v>338</v>
      </c>
      <c r="I34" s="23" t="s">
        <v>278</v>
      </c>
      <c r="J34" s="23" t="s">
        <v>339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45" t="s">
        <v>141</v>
      </c>
      <c r="B35" s="23">
        <v>128</v>
      </c>
      <c r="C35" s="22" t="s">
        <v>86</v>
      </c>
      <c r="D35" s="22" t="s">
        <v>87</v>
      </c>
      <c r="E35" s="46" t="s">
        <v>331</v>
      </c>
      <c r="F35" s="173" t="s">
        <v>278</v>
      </c>
      <c r="G35" s="23" t="s">
        <v>332</v>
      </c>
      <c r="H35" s="23" t="s">
        <v>278</v>
      </c>
      <c r="I35" s="23" t="s">
        <v>278</v>
      </c>
      <c r="J35" s="23" t="s">
        <v>333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 x14ac:dyDescent="0.25">
      <c r="A36" s="45" t="s">
        <v>220</v>
      </c>
      <c r="B36" s="23">
        <v>146</v>
      </c>
      <c r="C36" s="22" t="s">
        <v>27</v>
      </c>
      <c r="D36" s="22" t="s">
        <v>229</v>
      </c>
      <c r="E36" s="46" t="s">
        <v>282</v>
      </c>
      <c r="F36" s="173" t="s">
        <v>278</v>
      </c>
      <c r="G36" s="23" t="s">
        <v>284</v>
      </c>
      <c r="H36" s="23" t="s">
        <v>319</v>
      </c>
      <c r="I36" s="23" t="s">
        <v>278</v>
      </c>
      <c r="J36" s="23" t="s">
        <v>360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45" t="s">
        <v>143</v>
      </c>
      <c r="B37" s="23">
        <v>138</v>
      </c>
      <c r="C37" s="22" t="s">
        <v>144</v>
      </c>
      <c r="D37" s="22" t="s">
        <v>145</v>
      </c>
      <c r="E37" s="46" t="s">
        <v>300</v>
      </c>
      <c r="F37" s="173" t="s">
        <v>278</v>
      </c>
      <c r="G37" s="23" t="s">
        <v>279</v>
      </c>
      <c r="H37" s="23" t="s">
        <v>302</v>
      </c>
      <c r="I37" s="23" t="s">
        <v>278</v>
      </c>
      <c r="J37" s="23" t="s">
        <v>363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45" t="s">
        <v>147</v>
      </c>
      <c r="B38" s="23">
        <v>80</v>
      </c>
      <c r="C38" s="22" t="s">
        <v>246</v>
      </c>
      <c r="D38" s="22" t="s">
        <v>246</v>
      </c>
      <c r="E38" s="46" t="s">
        <v>300</v>
      </c>
      <c r="F38" s="174"/>
      <c r="G38" s="23" t="s">
        <v>279</v>
      </c>
      <c r="H38" s="23" t="s">
        <v>302</v>
      </c>
      <c r="I38" s="23" t="s">
        <v>278</v>
      </c>
      <c r="J38" s="23" t="s">
        <v>363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45" t="s">
        <v>150</v>
      </c>
      <c r="B39" s="23">
        <v>36</v>
      </c>
      <c r="C39" s="22" t="s">
        <v>36</v>
      </c>
      <c r="D39" s="22" t="s">
        <v>41</v>
      </c>
      <c r="E39" s="46" t="s">
        <v>277</v>
      </c>
      <c r="F39" s="173" t="s">
        <v>278</v>
      </c>
      <c r="G39" s="23" t="s">
        <v>279</v>
      </c>
      <c r="H39" s="23" t="s">
        <v>289</v>
      </c>
      <c r="I39" s="23" t="s">
        <v>278</v>
      </c>
      <c r="J39" s="23" t="s">
        <v>293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45" t="s">
        <v>152</v>
      </c>
      <c r="B40" s="23">
        <v>109</v>
      </c>
      <c r="C40" s="22" t="s">
        <v>36</v>
      </c>
      <c r="D40" s="22" t="s">
        <v>153</v>
      </c>
      <c r="E40" s="46" t="s">
        <v>277</v>
      </c>
      <c r="F40" s="173" t="s">
        <v>278</v>
      </c>
      <c r="G40" s="23" t="s">
        <v>279</v>
      </c>
      <c r="H40" s="23" t="s">
        <v>280</v>
      </c>
      <c r="I40" s="23" t="s">
        <v>278</v>
      </c>
      <c r="J40" s="23" t="s">
        <v>281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45" t="s">
        <v>155</v>
      </c>
      <c r="B41" s="23">
        <v>42</v>
      </c>
      <c r="C41" s="22" t="s">
        <v>36</v>
      </c>
      <c r="D41" s="22" t="s">
        <v>41</v>
      </c>
      <c r="E41" s="46" t="s">
        <v>277</v>
      </c>
      <c r="F41" s="173" t="s">
        <v>278</v>
      </c>
      <c r="G41" s="23" t="s">
        <v>279</v>
      </c>
      <c r="H41" s="23" t="s">
        <v>280</v>
      </c>
      <c r="I41" s="23" t="s">
        <v>278</v>
      </c>
      <c r="J41" s="23" t="s">
        <v>281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45" t="s">
        <v>157</v>
      </c>
      <c r="B42" s="23">
        <v>122</v>
      </c>
      <c r="C42" s="22" t="s">
        <v>53</v>
      </c>
      <c r="D42" s="22" t="s">
        <v>158</v>
      </c>
      <c r="E42" s="46" t="s">
        <v>300</v>
      </c>
      <c r="F42" s="173" t="s">
        <v>409</v>
      </c>
      <c r="G42" s="23" t="s">
        <v>410</v>
      </c>
      <c r="H42" s="23" t="s">
        <v>411</v>
      </c>
      <c r="I42" s="23" t="s">
        <v>278</v>
      </c>
      <c r="J42" s="23" t="s">
        <v>412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45" t="s">
        <v>160</v>
      </c>
      <c r="B43" s="23">
        <v>136</v>
      </c>
      <c r="C43" s="22" t="s">
        <v>161</v>
      </c>
      <c r="D43" s="22" t="s">
        <v>223</v>
      </c>
      <c r="E43" s="46" t="s">
        <v>364</v>
      </c>
      <c r="F43" s="173" t="s">
        <v>278</v>
      </c>
      <c r="G43" s="23" t="s">
        <v>279</v>
      </c>
      <c r="H43" s="23" t="s">
        <v>366</v>
      </c>
      <c r="I43" s="23" t="s">
        <v>278</v>
      </c>
      <c r="J43" s="23" t="s">
        <v>413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45" t="s">
        <v>225</v>
      </c>
      <c r="B44" s="23">
        <v>145</v>
      </c>
      <c r="C44" s="22" t="s">
        <v>27</v>
      </c>
      <c r="D44" s="22" t="s">
        <v>229</v>
      </c>
      <c r="E44" s="46" t="s">
        <v>282</v>
      </c>
      <c r="F44" s="173" t="s">
        <v>278</v>
      </c>
      <c r="G44" s="23" t="s">
        <v>284</v>
      </c>
      <c r="H44" s="23" t="s">
        <v>368</v>
      </c>
      <c r="I44" s="23" t="s">
        <v>278</v>
      </c>
      <c r="J44" s="23" t="s">
        <v>369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45" t="s">
        <v>165</v>
      </c>
      <c r="B45" s="23">
        <v>58</v>
      </c>
      <c r="C45" s="22" t="s">
        <v>36</v>
      </c>
      <c r="D45" s="22" t="s">
        <v>32</v>
      </c>
      <c r="E45" s="46" t="s">
        <v>277</v>
      </c>
      <c r="F45" s="173" t="s">
        <v>278</v>
      </c>
      <c r="G45" s="23" t="s">
        <v>279</v>
      </c>
      <c r="H45" s="23" t="s">
        <v>280</v>
      </c>
      <c r="I45" s="23" t="s">
        <v>278</v>
      </c>
      <c r="J45" s="23" t="s">
        <v>281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7" customHeight="1" x14ac:dyDescent="0.25">
      <c r="A46" s="45" t="s">
        <v>202</v>
      </c>
      <c r="B46" s="23">
        <v>141</v>
      </c>
      <c r="C46" s="22" t="s">
        <v>36</v>
      </c>
      <c r="D46" s="22" t="s">
        <v>64</v>
      </c>
      <c r="E46" s="46" t="s">
        <v>277</v>
      </c>
      <c r="F46" s="173" t="s">
        <v>278</v>
      </c>
      <c r="G46" s="23" t="s">
        <v>279</v>
      </c>
      <c r="H46" s="23" t="s">
        <v>280</v>
      </c>
      <c r="I46" s="23" t="s">
        <v>278</v>
      </c>
      <c r="J46" s="23" t="s">
        <v>281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7" customHeight="1" x14ac:dyDescent="0.25">
      <c r="A47" s="45" t="s">
        <v>167</v>
      </c>
      <c r="B47" s="23">
        <v>133</v>
      </c>
      <c r="C47" s="22" t="s">
        <v>168</v>
      </c>
      <c r="D47" s="22" t="s">
        <v>169</v>
      </c>
      <c r="E47" s="46" t="s">
        <v>374</v>
      </c>
      <c r="F47" s="173" t="s">
        <v>278</v>
      </c>
      <c r="G47" s="23" t="s">
        <v>279</v>
      </c>
      <c r="H47" s="23" t="s">
        <v>376</v>
      </c>
      <c r="I47" s="23" t="s">
        <v>278</v>
      </c>
      <c r="J47" s="23" t="s">
        <v>414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45" t="s">
        <v>171</v>
      </c>
      <c r="B48" s="23">
        <v>43</v>
      </c>
      <c r="C48" s="22" t="s">
        <v>36</v>
      </c>
      <c r="D48" s="22" t="s">
        <v>137</v>
      </c>
      <c r="E48" s="46" t="s">
        <v>277</v>
      </c>
      <c r="F48" s="173" t="s">
        <v>278</v>
      </c>
      <c r="G48" s="23" t="s">
        <v>279</v>
      </c>
      <c r="H48" s="23" t="s">
        <v>280</v>
      </c>
      <c r="I48" s="23" t="s">
        <v>278</v>
      </c>
      <c r="J48" s="23" t="s">
        <v>281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7" customHeight="1" x14ac:dyDescent="0.25">
      <c r="A49" s="45" t="s">
        <v>173</v>
      </c>
      <c r="B49" s="23">
        <v>73</v>
      </c>
      <c r="C49" s="22" t="s">
        <v>36</v>
      </c>
      <c r="D49" s="22" t="s">
        <v>32</v>
      </c>
      <c r="E49" s="46" t="s">
        <v>277</v>
      </c>
      <c r="F49" s="173" t="s">
        <v>278</v>
      </c>
      <c r="G49" s="23" t="s">
        <v>279</v>
      </c>
      <c r="H49" s="23" t="s">
        <v>280</v>
      </c>
      <c r="I49" s="23" t="s">
        <v>278</v>
      </c>
      <c r="J49" s="23" t="s">
        <v>281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5.75" customHeight="1" x14ac:dyDescent="0.25">
      <c r="A50" s="29"/>
      <c r="B50" s="29"/>
      <c r="C50" s="29"/>
      <c r="D50" s="29"/>
      <c r="E50" s="29"/>
      <c r="F50" s="175"/>
      <c r="G50" s="29"/>
      <c r="H50" s="29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5.75" customHeight="1" thickBot="1" x14ac:dyDescent="0.3">
      <c r="A51" s="204" t="s">
        <v>253</v>
      </c>
      <c r="B51" s="182"/>
      <c r="C51" s="182"/>
      <c r="D51" s="182"/>
      <c r="E51" s="182"/>
      <c r="F51" s="182"/>
      <c r="G51" s="182"/>
      <c r="H51" s="183"/>
      <c r="I51" s="30"/>
      <c r="J51" s="30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5.25" customHeight="1" thickBot="1" x14ac:dyDescent="0.3">
      <c r="A52" s="206" t="s">
        <v>3</v>
      </c>
      <c r="B52" s="206" t="s">
        <v>4</v>
      </c>
      <c r="C52" s="206" t="s">
        <v>5</v>
      </c>
      <c r="D52" s="206" t="s">
        <v>263</v>
      </c>
      <c r="E52" s="206" t="s">
        <v>378</v>
      </c>
      <c r="F52" s="209" t="s">
        <v>265</v>
      </c>
      <c r="G52" s="212"/>
      <c r="H52" s="206" t="s">
        <v>266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2.5" customHeight="1" thickBot="1" x14ac:dyDescent="0.3">
      <c r="A53" s="207"/>
      <c r="B53" s="207"/>
      <c r="C53" s="207"/>
      <c r="D53" s="207"/>
      <c r="E53" s="207"/>
      <c r="F53" s="20" t="s">
        <v>267</v>
      </c>
      <c r="G53" s="20" t="s">
        <v>268</v>
      </c>
      <c r="H53" s="207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7" customHeight="1" thickBot="1" x14ac:dyDescent="0.3">
      <c r="A54" s="45" t="s">
        <v>217</v>
      </c>
      <c r="B54" s="23">
        <v>143</v>
      </c>
      <c r="C54" s="22" t="s">
        <v>178</v>
      </c>
      <c r="D54" s="23" t="s">
        <v>379</v>
      </c>
      <c r="E54" s="23" t="s">
        <v>278</v>
      </c>
      <c r="F54" s="173" t="s">
        <v>381</v>
      </c>
      <c r="G54" s="23" t="s">
        <v>415</v>
      </c>
      <c r="H54" s="23" t="s">
        <v>416</v>
      </c>
      <c r="I54" s="18"/>
      <c r="J54" s="3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72.75" customHeight="1" x14ac:dyDescent="0.25">
      <c r="A55" s="45" t="s">
        <v>181</v>
      </c>
      <c r="B55" s="23" t="s">
        <v>24</v>
      </c>
      <c r="C55" s="22" t="s">
        <v>182</v>
      </c>
      <c r="D55" s="23" t="s">
        <v>184</v>
      </c>
      <c r="E55" s="23" t="s">
        <v>270</v>
      </c>
      <c r="F55" s="173" t="s">
        <v>270</v>
      </c>
      <c r="G55" s="23" t="s">
        <v>270</v>
      </c>
      <c r="H55" s="23" t="s">
        <v>270</v>
      </c>
      <c r="I55" s="18"/>
      <c r="J55" s="3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7" customHeight="1" x14ac:dyDescent="0.25">
      <c r="A56" s="45" t="s">
        <v>186</v>
      </c>
      <c r="B56" s="23">
        <v>132</v>
      </c>
      <c r="C56" s="22" t="s">
        <v>187</v>
      </c>
      <c r="D56" s="23" t="s">
        <v>384</v>
      </c>
      <c r="E56" s="23" t="s">
        <v>278</v>
      </c>
      <c r="F56" s="173" t="s">
        <v>381</v>
      </c>
      <c r="G56" s="23" t="s">
        <v>385</v>
      </c>
      <c r="H56" s="23" t="s">
        <v>386</v>
      </c>
      <c r="I56" s="18"/>
      <c r="J56" s="30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7" customHeight="1" x14ac:dyDescent="0.25">
      <c r="A57" s="45" t="s">
        <v>189</v>
      </c>
      <c r="B57" s="23">
        <v>131</v>
      </c>
      <c r="C57" s="22" t="s">
        <v>190</v>
      </c>
      <c r="D57" s="23" t="s">
        <v>384</v>
      </c>
      <c r="E57" s="23" t="s">
        <v>278</v>
      </c>
      <c r="F57" s="173" t="s">
        <v>381</v>
      </c>
      <c r="G57" s="23" t="s">
        <v>417</v>
      </c>
      <c r="H57" s="23" t="s">
        <v>418</v>
      </c>
      <c r="I57" s="18"/>
      <c r="J57" s="30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5.75" customHeight="1" x14ac:dyDescent="0.25">
      <c r="A58" s="18"/>
      <c r="B58" s="18"/>
      <c r="C58" s="18"/>
      <c r="D58" s="18"/>
      <c r="E58" s="18"/>
      <c r="F58" s="176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75" customHeight="1" x14ac:dyDescent="0.25">
      <c r="A59" s="18"/>
      <c r="B59" s="18"/>
      <c r="C59" s="18"/>
      <c r="D59" s="18"/>
      <c r="E59" s="18"/>
      <c r="F59" s="17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 x14ac:dyDescent="0.25">
      <c r="A60" s="18"/>
      <c r="B60" s="18"/>
      <c r="C60" s="18"/>
      <c r="D60" s="18"/>
      <c r="E60" s="18"/>
      <c r="F60" s="176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18"/>
      <c r="F61" s="17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18"/>
      <c r="F62" s="176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18"/>
      <c r="F63" s="17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18"/>
      <c r="F64" s="176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18"/>
      <c r="F65" s="17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18"/>
      <c r="F66" s="17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18"/>
      <c r="F67" s="17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18"/>
      <c r="F68" s="176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18"/>
      <c r="F69" s="17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18"/>
      <c r="F70" s="17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18"/>
      <c r="F71" s="17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18"/>
      <c r="F72" s="176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18"/>
      <c r="F73" s="17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18"/>
      <c r="F74" s="17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18"/>
      <c r="F75" s="17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18"/>
      <c r="F76" s="176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18"/>
      <c r="F77" s="17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18"/>
      <c r="F78" s="176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18"/>
      <c r="F79" s="17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18"/>
      <c r="F80" s="176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18"/>
      <c r="F81" s="17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18"/>
      <c r="F82" s="176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18"/>
      <c r="F83" s="17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18"/>
      <c r="F84" s="176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18"/>
      <c r="F85" s="17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18"/>
      <c r="F86" s="176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18"/>
      <c r="F87" s="17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18"/>
      <c r="F88" s="176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18"/>
      <c r="F89" s="17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18"/>
      <c r="F90" s="176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18"/>
      <c r="F91" s="17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18"/>
      <c r="F92" s="17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18"/>
      <c r="F93" s="17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18"/>
      <c r="F94" s="176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18"/>
      <c r="F95" s="17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18"/>
      <c r="F96" s="176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18"/>
      <c r="F97" s="17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18"/>
      <c r="F98" s="176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18"/>
      <c r="F99" s="17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18"/>
      <c r="F100" s="176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18"/>
      <c r="F101" s="17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18"/>
      <c r="F102" s="176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18"/>
      <c r="F103" s="17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18"/>
      <c r="F104" s="176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18"/>
      <c r="F105" s="17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18"/>
      <c r="F106" s="176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18"/>
      <c r="F107" s="17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18"/>
      <c r="F108" s="176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18"/>
      <c r="F109" s="17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18"/>
      <c r="F110" s="176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18"/>
      <c r="F111" s="17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18"/>
      <c r="F112" s="176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18"/>
      <c r="F113" s="17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18"/>
      <c r="F114" s="176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18"/>
      <c r="F115" s="17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18"/>
      <c r="F116" s="176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18"/>
      <c r="F117" s="17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18"/>
      <c r="F118" s="176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18"/>
      <c r="F119" s="17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18"/>
      <c r="F120" s="176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18"/>
      <c r="F121" s="17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18"/>
      <c r="F122" s="176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18"/>
      <c r="F123" s="17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18"/>
      <c r="F124" s="176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18"/>
      <c r="F125" s="17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18"/>
      <c r="F126" s="176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18"/>
      <c r="F127" s="17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18"/>
      <c r="F128" s="176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18"/>
      <c r="F129" s="17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18"/>
      <c r="F130" s="176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18"/>
      <c r="F131" s="17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18"/>
      <c r="F132" s="176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18"/>
      <c r="F133" s="17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18"/>
      <c r="F134" s="176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18"/>
      <c r="F135" s="17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18"/>
      <c r="F136" s="176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18"/>
      <c r="F137" s="17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18"/>
      <c r="F138" s="176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18"/>
      <c r="F139" s="17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18"/>
      <c r="F140" s="176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18"/>
      <c r="F141" s="17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18"/>
      <c r="F142" s="176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18"/>
      <c r="F143" s="17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18"/>
      <c r="F144" s="176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18"/>
      <c r="F145" s="17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18"/>
      <c r="F146" s="176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18"/>
      <c r="F147" s="17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18"/>
      <c r="F148" s="176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18"/>
      <c r="F149" s="17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18"/>
      <c r="F150" s="176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18"/>
      <c r="F151" s="17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18"/>
      <c r="F152" s="176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18"/>
      <c r="F153" s="17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18"/>
      <c r="F154" s="176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18"/>
      <c r="F155" s="17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18"/>
      <c r="F156" s="176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18"/>
      <c r="F157" s="17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18"/>
      <c r="F158" s="176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18"/>
      <c r="F159" s="17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18"/>
      <c r="F160" s="176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18"/>
      <c r="F161" s="176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18"/>
      <c r="F162" s="176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18"/>
      <c r="F163" s="176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18"/>
      <c r="F164" s="176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18"/>
      <c r="F165" s="176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18"/>
      <c r="F166" s="176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18"/>
      <c r="F167" s="176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18"/>
      <c r="F168" s="176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18"/>
      <c r="F169" s="176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18"/>
      <c r="F170" s="176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18"/>
      <c r="F171" s="176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18"/>
      <c r="F172" s="176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18"/>
      <c r="F173" s="17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18"/>
      <c r="F174" s="17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18"/>
      <c r="F175" s="17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18"/>
      <c r="F176" s="17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18"/>
      <c r="F177" s="17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18"/>
      <c r="F178" s="17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18"/>
      <c r="F179" s="17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18"/>
      <c r="F180" s="17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18"/>
      <c r="F181" s="17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18"/>
      <c r="F182" s="17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18"/>
      <c r="F183" s="17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18"/>
      <c r="F184" s="17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18"/>
      <c r="F185" s="17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18"/>
      <c r="F186" s="17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18"/>
      <c r="F187" s="17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18"/>
      <c r="F188" s="17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18"/>
      <c r="F189" s="17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18"/>
      <c r="F190" s="17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18"/>
      <c r="F191" s="17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18"/>
      <c r="F192" s="17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18"/>
      <c r="F193" s="17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18"/>
      <c r="F194" s="17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18"/>
      <c r="F195" s="17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18"/>
      <c r="F196" s="17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18"/>
      <c r="F197" s="17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18"/>
      <c r="F198" s="17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18"/>
      <c r="F199" s="17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18"/>
      <c r="F200" s="17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18"/>
      <c r="F201" s="17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18"/>
      <c r="F202" s="17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18"/>
      <c r="F203" s="17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18"/>
      <c r="F204" s="17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18"/>
      <c r="F205" s="17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18"/>
      <c r="F206" s="17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18"/>
      <c r="F207" s="17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18"/>
      <c r="F208" s="17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18"/>
      <c r="F209" s="17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18"/>
      <c r="F210" s="17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18"/>
      <c r="F211" s="17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18"/>
      <c r="F212" s="17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18"/>
      <c r="F213" s="17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18"/>
      <c r="F214" s="17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18"/>
      <c r="F215" s="17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18"/>
      <c r="F216" s="17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18"/>
      <c r="F217" s="17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18"/>
      <c r="F218" s="17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18"/>
      <c r="F219" s="17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18"/>
      <c r="F220" s="17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18"/>
      <c r="F221" s="17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18"/>
      <c r="F222" s="17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18"/>
      <c r="F223" s="17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18"/>
      <c r="F224" s="17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18"/>
      <c r="F225" s="17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18"/>
      <c r="F226" s="17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18"/>
      <c r="F227" s="17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18"/>
      <c r="F228" s="17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18"/>
      <c r="F229" s="17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18"/>
      <c r="F230" s="17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18"/>
      <c r="F231" s="17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18"/>
      <c r="F232" s="17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18"/>
      <c r="F233" s="17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18"/>
      <c r="F234" s="17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18"/>
      <c r="F235" s="17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18"/>
      <c r="F236" s="17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18"/>
      <c r="F237" s="17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18"/>
      <c r="F238" s="17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18"/>
      <c r="F239" s="17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18"/>
      <c r="F240" s="17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18"/>
      <c r="F241" s="17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18"/>
      <c r="F242" s="17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18"/>
      <c r="F243" s="17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18"/>
      <c r="F244" s="17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18"/>
      <c r="F245" s="17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18"/>
      <c r="F246" s="17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18"/>
      <c r="F247" s="17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18"/>
      <c r="F248" s="17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18"/>
      <c r="F249" s="17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18"/>
      <c r="F250" s="17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18"/>
      <c r="F251" s="17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18"/>
      <c r="F252" s="17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18"/>
      <c r="F253" s="17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18"/>
      <c r="F254" s="17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18"/>
      <c r="F255" s="17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18"/>
      <c r="F256" s="17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 x14ac:dyDescent="0.25">
      <c r="A257" s="18"/>
      <c r="B257" s="18"/>
      <c r="C257" s="18"/>
      <c r="D257" s="18"/>
      <c r="E257" s="18"/>
      <c r="F257" s="17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 x14ac:dyDescent="0.25">
      <c r="F258" s="177"/>
    </row>
    <row r="259" spans="1:26" ht="15.75" customHeight="1" x14ac:dyDescent="0.25">
      <c r="F259" s="177"/>
    </row>
    <row r="260" spans="1:26" ht="15.75" customHeight="1" x14ac:dyDescent="0.25">
      <c r="F260" s="177"/>
    </row>
    <row r="261" spans="1:26" ht="15.75" customHeight="1" x14ac:dyDescent="0.25">
      <c r="F261" s="177"/>
    </row>
    <row r="262" spans="1:26" ht="15.75" customHeight="1" x14ac:dyDescent="0.25">
      <c r="F262" s="177"/>
    </row>
    <row r="263" spans="1:26" ht="15.75" customHeight="1" x14ac:dyDescent="0.25">
      <c r="F263" s="177"/>
    </row>
    <row r="264" spans="1:26" ht="15.75" customHeight="1" x14ac:dyDescent="0.25">
      <c r="F264" s="177"/>
    </row>
    <row r="265" spans="1:26" ht="15.75" customHeight="1" x14ac:dyDescent="0.25">
      <c r="F265" s="177"/>
    </row>
    <row r="266" spans="1:26" ht="15.75" customHeight="1" x14ac:dyDescent="0.25">
      <c r="F266" s="177"/>
    </row>
    <row r="267" spans="1:26" ht="15.75" customHeight="1" x14ac:dyDescent="0.25">
      <c r="F267" s="177"/>
    </row>
    <row r="268" spans="1:26" ht="15.75" customHeight="1" x14ac:dyDescent="0.25">
      <c r="F268" s="177"/>
    </row>
    <row r="269" spans="1:26" ht="15.75" customHeight="1" x14ac:dyDescent="0.25">
      <c r="F269" s="177"/>
    </row>
    <row r="270" spans="1:26" ht="15.75" customHeight="1" x14ac:dyDescent="0.25">
      <c r="F270" s="177"/>
    </row>
    <row r="271" spans="1:26" ht="15.75" customHeight="1" x14ac:dyDescent="0.25">
      <c r="F271" s="177"/>
    </row>
    <row r="272" spans="1:26" ht="15.75" customHeight="1" x14ac:dyDescent="0.25">
      <c r="F272" s="177"/>
    </row>
    <row r="273" spans="6:6" ht="15.75" customHeight="1" x14ac:dyDescent="0.25">
      <c r="F273" s="177"/>
    </row>
    <row r="274" spans="6:6" ht="15.75" customHeight="1" x14ac:dyDescent="0.25">
      <c r="F274" s="177"/>
    </row>
    <row r="275" spans="6:6" ht="15.75" customHeight="1" x14ac:dyDescent="0.25">
      <c r="F275" s="177"/>
    </row>
    <row r="276" spans="6:6" ht="15.75" customHeight="1" x14ac:dyDescent="0.25">
      <c r="F276" s="177"/>
    </row>
    <row r="277" spans="6:6" ht="15.75" customHeight="1" x14ac:dyDescent="0.25">
      <c r="F277" s="177"/>
    </row>
    <row r="278" spans="6:6" ht="15.75" customHeight="1" x14ac:dyDescent="0.25">
      <c r="F278" s="177"/>
    </row>
    <row r="279" spans="6:6" ht="15.75" customHeight="1" x14ac:dyDescent="0.25">
      <c r="F279" s="177"/>
    </row>
    <row r="280" spans="6:6" ht="15.75" customHeight="1" x14ac:dyDescent="0.25">
      <c r="F280" s="177"/>
    </row>
    <row r="281" spans="6:6" ht="15.75" customHeight="1" x14ac:dyDescent="0.25">
      <c r="F281" s="177"/>
    </row>
    <row r="282" spans="6:6" ht="15.75" customHeight="1" x14ac:dyDescent="0.25">
      <c r="F282" s="177"/>
    </row>
    <row r="283" spans="6:6" ht="15.75" customHeight="1" x14ac:dyDescent="0.25">
      <c r="F283" s="177"/>
    </row>
    <row r="284" spans="6:6" ht="15.75" customHeight="1" x14ac:dyDescent="0.25">
      <c r="F284" s="177"/>
    </row>
    <row r="285" spans="6:6" ht="15.75" customHeight="1" x14ac:dyDescent="0.25">
      <c r="F285" s="177"/>
    </row>
    <row r="286" spans="6:6" ht="15.75" customHeight="1" x14ac:dyDescent="0.25">
      <c r="F286" s="177"/>
    </row>
    <row r="287" spans="6:6" ht="15.75" customHeight="1" x14ac:dyDescent="0.25">
      <c r="F287" s="177"/>
    </row>
    <row r="288" spans="6:6" ht="15.75" customHeight="1" x14ac:dyDescent="0.25">
      <c r="F288" s="177"/>
    </row>
    <row r="289" spans="6:6" ht="15.75" customHeight="1" x14ac:dyDescent="0.25">
      <c r="F289" s="177"/>
    </row>
    <row r="290" spans="6:6" ht="15.75" customHeight="1" x14ac:dyDescent="0.25">
      <c r="F290" s="177"/>
    </row>
    <row r="291" spans="6:6" ht="15.75" customHeight="1" x14ac:dyDescent="0.25">
      <c r="F291" s="177"/>
    </row>
    <row r="292" spans="6:6" ht="15.75" customHeight="1" x14ac:dyDescent="0.25">
      <c r="F292" s="177"/>
    </row>
    <row r="293" spans="6:6" ht="15.75" customHeight="1" x14ac:dyDescent="0.25">
      <c r="F293" s="177"/>
    </row>
    <row r="294" spans="6:6" ht="15.75" customHeight="1" x14ac:dyDescent="0.25">
      <c r="F294" s="177"/>
    </row>
    <row r="295" spans="6:6" ht="15.75" customHeight="1" x14ac:dyDescent="0.25">
      <c r="F295" s="177"/>
    </row>
    <row r="296" spans="6:6" ht="15.75" customHeight="1" x14ac:dyDescent="0.25">
      <c r="F296" s="177"/>
    </row>
    <row r="297" spans="6:6" ht="15.75" customHeight="1" x14ac:dyDescent="0.25">
      <c r="F297" s="177"/>
    </row>
    <row r="298" spans="6:6" ht="15.75" customHeight="1" x14ac:dyDescent="0.25">
      <c r="F298" s="177"/>
    </row>
    <row r="299" spans="6:6" ht="15.75" customHeight="1" x14ac:dyDescent="0.25">
      <c r="F299" s="177"/>
    </row>
    <row r="300" spans="6:6" ht="15.75" customHeight="1" x14ac:dyDescent="0.25">
      <c r="F300" s="177"/>
    </row>
    <row r="301" spans="6:6" ht="15.75" customHeight="1" x14ac:dyDescent="0.25">
      <c r="F301" s="177"/>
    </row>
    <row r="302" spans="6:6" ht="15.75" customHeight="1" x14ac:dyDescent="0.25">
      <c r="F302" s="177"/>
    </row>
    <row r="303" spans="6:6" ht="15.75" customHeight="1" x14ac:dyDescent="0.25">
      <c r="F303" s="177"/>
    </row>
    <row r="304" spans="6:6" ht="15.75" customHeight="1" x14ac:dyDescent="0.25">
      <c r="F304" s="177"/>
    </row>
    <row r="305" spans="6:6" ht="15.75" customHeight="1" x14ac:dyDescent="0.25">
      <c r="F305" s="177"/>
    </row>
    <row r="306" spans="6:6" ht="15.75" customHeight="1" x14ac:dyDescent="0.25">
      <c r="F306" s="177"/>
    </row>
    <row r="307" spans="6:6" ht="15.75" customHeight="1" x14ac:dyDescent="0.25">
      <c r="F307" s="177"/>
    </row>
    <row r="308" spans="6:6" ht="15.75" customHeight="1" x14ac:dyDescent="0.25">
      <c r="F308" s="177"/>
    </row>
    <row r="309" spans="6:6" ht="15.75" customHeight="1" x14ac:dyDescent="0.25">
      <c r="F309" s="177"/>
    </row>
    <row r="310" spans="6:6" ht="15.75" customHeight="1" x14ac:dyDescent="0.25">
      <c r="F310" s="177"/>
    </row>
    <row r="311" spans="6:6" ht="15.75" customHeight="1" x14ac:dyDescent="0.25">
      <c r="F311" s="177"/>
    </row>
    <row r="312" spans="6:6" ht="15.75" customHeight="1" x14ac:dyDescent="0.25">
      <c r="F312" s="177"/>
    </row>
    <row r="313" spans="6:6" ht="15.75" customHeight="1" x14ac:dyDescent="0.25">
      <c r="F313" s="177"/>
    </row>
    <row r="314" spans="6:6" ht="15.75" customHeight="1" x14ac:dyDescent="0.25">
      <c r="F314" s="177"/>
    </row>
    <row r="315" spans="6:6" ht="15.75" customHeight="1" x14ac:dyDescent="0.25">
      <c r="F315" s="177"/>
    </row>
    <row r="316" spans="6:6" ht="15.75" customHeight="1" x14ac:dyDescent="0.25">
      <c r="F316" s="177"/>
    </row>
    <row r="317" spans="6:6" ht="15.75" customHeight="1" x14ac:dyDescent="0.25">
      <c r="F317" s="177"/>
    </row>
    <row r="318" spans="6:6" ht="15.75" customHeight="1" x14ac:dyDescent="0.25">
      <c r="F318" s="177"/>
    </row>
    <row r="319" spans="6:6" ht="15.75" customHeight="1" x14ac:dyDescent="0.25">
      <c r="F319" s="177"/>
    </row>
    <row r="320" spans="6:6" ht="15.75" customHeight="1" x14ac:dyDescent="0.25">
      <c r="F320" s="177"/>
    </row>
    <row r="321" spans="6:6" ht="15.75" customHeight="1" x14ac:dyDescent="0.25">
      <c r="F321" s="177"/>
    </row>
    <row r="322" spans="6:6" ht="15.75" customHeight="1" x14ac:dyDescent="0.25">
      <c r="F322" s="177"/>
    </row>
    <row r="323" spans="6:6" ht="15.75" customHeight="1" x14ac:dyDescent="0.25">
      <c r="F323" s="177"/>
    </row>
    <row r="324" spans="6:6" ht="15.75" customHeight="1" x14ac:dyDescent="0.25">
      <c r="F324" s="177"/>
    </row>
    <row r="325" spans="6:6" ht="15.75" customHeight="1" x14ac:dyDescent="0.25">
      <c r="F325" s="177"/>
    </row>
    <row r="326" spans="6:6" ht="15.75" customHeight="1" x14ac:dyDescent="0.25">
      <c r="F326" s="177"/>
    </row>
    <row r="327" spans="6:6" ht="15.75" customHeight="1" x14ac:dyDescent="0.25">
      <c r="F327" s="177"/>
    </row>
    <row r="328" spans="6:6" ht="15.75" customHeight="1" x14ac:dyDescent="0.25">
      <c r="F328" s="177"/>
    </row>
    <row r="329" spans="6:6" ht="15.75" customHeight="1" x14ac:dyDescent="0.25">
      <c r="F329" s="177"/>
    </row>
    <row r="330" spans="6:6" ht="15.75" customHeight="1" x14ac:dyDescent="0.25">
      <c r="F330" s="177"/>
    </row>
    <row r="331" spans="6:6" ht="15.75" customHeight="1" x14ac:dyDescent="0.25">
      <c r="F331" s="177"/>
    </row>
    <row r="332" spans="6:6" ht="15.75" customHeight="1" x14ac:dyDescent="0.25">
      <c r="F332" s="177"/>
    </row>
    <row r="333" spans="6:6" ht="15.75" customHeight="1" x14ac:dyDescent="0.25">
      <c r="F333" s="177"/>
    </row>
    <row r="334" spans="6:6" ht="15.75" customHeight="1" x14ac:dyDescent="0.25">
      <c r="F334" s="177"/>
    </row>
    <row r="335" spans="6:6" ht="15.75" customHeight="1" x14ac:dyDescent="0.25">
      <c r="F335" s="177"/>
    </row>
    <row r="336" spans="6:6" ht="15.75" customHeight="1" x14ac:dyDescent="0.25">
      <c r="F336" s="177"/>
    </row>
    <row r="337" spans="6:6" ht="15.75" customHeight="1" x14ac:dyDescent="0.25">
      <c r="F337" s="177"/>
    </row>
    <row r="338" spans="6:6" ht="15.75" customHeight="1" x14ac:dyDescent="0.25">
      <c r="F338" s="177"/>
    </row>
    <row r="339" spans="6:6" ht="15.75" customHeight="1" x14ac:dyDescent="0.25">
      <c r="F339" s="177"/>
    </row>
    <row r="340" spans="6:6" ht="15.75" customHeight="1" x14ac:dyDescent="0.25">
      <c r="F340" s="177"/>
    </row>
    <row r="341" spans="6:6" ht="15.75" customHeight="1" x14ac:dyDescent="0.25">
      <c r="F341" s="177"/>
    </row>
    <row r="342" spans="6:6" ht="15.75" customHeight="1" x14ac:dyDescent="0.25">
      <c r="F342" s="177"/>
    </row>
    <row r="343" spans="6:6" ht="15.75" customHeight="1" x14ac:dyDescent="0.25">
      <c r="F343" s="177"/>
    </row>
    <row r="344" spans="6:6" ht="15.75" customHeight="1" x14ac:dyDescent="0.25">
      <c r="F344" s="177"/>
    </row>
    <row r="345" spans="6:6" ht="15.75" customHeight="1" x14ac:dyDescent="0.25">
      <c r="F345" s="177"/>
    </row>
    <row r="346" spans="6:6" ht="15.75" customHeight="1" x14ac:dyDescent="0.25">
      <c r="F346" s="177"/>
    </row>
    <row r="347" spans="6:6" ht="15.75" customHeight="1" x14ac:dyDescent="0.25">
      <c r="F347" s="177"/>
    </row>
    <row r="348" spans="6:6" ht="15.75" customHeight="1" x14ac:dyDescent="0.25">
      <c r="F348" s="177"/>
    </row>
    <row r="349" spans="6:6" ht="15.75" customHeight="1" x14ac:dyDescent="0.25">
      <c r="F349" s="177"/>
    </row>
    <row r="350" spans="6:6" ht="15.75" customHeight="1" x14ac:dyDescent="0.25">
      <c r="F350" s="177"/>
    </row>
    <row r="351" spans="6:6" ht="15.75" customHeight="1" x14ac:dyDescent="0.25">
      <c r="F351" s="177"/>
    </row>
    <row r="352" spans="6:6" ht="15.75" customHeight="1" x14ac:dyDescent="0.25">
      <c r="F352" s="177"/>
    </row>
    <row r="353" spans="6:6" ht="15.75" customHeight="1" x14ac:dyDescent="0.25">
      <c r="F353" s="177"/>
    </row>
    <row r="354" spans="6:6" ht="15.75" customHeight="1" x14ac:dyDescent="0.25">
      <c r="F354" s="177"/>
    </row>
    <row r="355" spans="6:6" ht="15.75" customHeight="1" x14ac:dyDescent="0.25">
      <c r="F355" s="177"/>
    </row>
    <row r="356" spans="6:6" ht="15.75" customHeight="1" x14ac:dyDescent="0.25">
      <c r="F356" s="177"/>
    </row>
    <row r="357" spans="6:6" ht="15.75" customHeight="1" x14ac:dyDescent="0.25">
      <c r="F357" s="177"/>
    </row>
    <row r="358" spans="6:6" ht="15.75" customHeight="1" x14ac:dyDescent="0.25">
      <c r="F358" s="177"/>
    </row>
    <row r="359" spans="6:6" ht="15.75" customHeight="1" x14ac:dyDescent="0.25">
      <c r="F359" s="177"/>
    </row>
    <row r="360" spans="6:6" ht="15.75" customHeight="1" x14ac:dyDescent="0.25">
      <c r="F360" s="177"/>
    </row>
    <row r="361" spans="6:6" ht="15.75" customHeight="1" x14ac:dyDescent="0.25">
      <c r="F361" s="177"/>
    </row>
    <row r="362" spans="6:6" ht="15.75" customHeight="1" x14ac:dyDescent="0.25">
      <c r="F362" s="177"/>
    </row>
    <row r="363" spans="6:6" ht="15.75" customHeight="1" x14ac:dyDescent="0.25">
      <c r="F363" s="177"/>
    </row>
    <row r="364" spans="6:6" ht="15.75" customHeight="1" x14ac:dyDescent="0.25">
      <c r="F364" s="177"/>
    </row>
    <row r="365" spans="6:6" ht="15.75" customHeight="1" x14ac:dyDescent="0.25">
      <c r="F365" s="177"/>
    </row>
    <row r="366" spans="6:6" ht="15.75" customHeight="1" x14ac:dyDescent="0.25">
      <c r="F366" s="177"/>
    </row>
    <row r="367" spans="6:6" ht="15.75" customHeight="1" x14ac:dyDescent="0.25">
      <c r="F367" s="177"/>
    </row>
    <row r="368" spans="6:6" ht="15.75" customHeight="1" x14ac:dyDescent="0.25">
      <c r="F368" s="177"/>
    </row>
    <row r="369" spans="6:6" ht="15.75" customHeight="1" x14ac:dyDescent="0.25">
      <c r="F369" s="177"/>
    </row>
    <row r="370" spans="6:6" ht="15.75" customHeight="1" x14ac:dyDescent="0.25">
      <c r="F370" s="177"/>
    </row>
    <row r="371" spans="6:6" ht="15.75" customHeight="1" x14ac:dyDescent="0.25">
      <c r="F371" s="177"/>
    </row>
    <row r="372" spans="6:6" ht="15.75" customHeight="1" x14ac:dyDescent="0.25">
      <c r="F372" s="177"/>
    </row>
    <row r="373" spans="6:6" ht="15.75" customHeight="1" x14ac:dyDescent="0.25">
      <c r="F373" s="177"/>
    </row>
    <row r="374" spans="6:6" ht="15.75" customHeight="1" x14ac:dyDescent="0.25">
      <c r="F374" s="177"/>
    </row>
    <row r="375" spans="6:6" ht="15.75" customHeight="1" x14ac:dyDescent="0.25">
      <c r="F375" s="177"/>
    </row>
    <row r="376" spans="6:6" ht="15.75" customHeight="1" x14ac:dyDescent="0.25">
      <c r="F376" s="177"/>
    </row>
    <row r="377" spans="6:6" ht="15.75" customHeight="1" x14ac:dyDescent="0.25">
      <c r="F377" s="177"/>
    </row>
    <row r="378" spans="6:6" ht="15.75" customHeight="1" x14ac:dyDescent="0.25">
      <c r="F378" s="177"/>
    </row>
    <row r="379" spans="6:6" ht="15.75" customHeight="1" x14ac:dyDescent="0.25">
      <c r="F379" s="177"/>
    </row>
    <row r="380" spans="6:6" ht="15.75" customHeight="1" x14ac:dyDescent="0.25">
      <c r="F380" s="177"/>
    </row>
    <row r="381" spans="6:6" ht="15.75" customHeight="1" x14ac:dyDescent="0.25">
      <c r="F381" s="177"/>
    </row>
    <row r="382" spans="6:6" ht="15.75" customHeight="1" x14ac:dyDescent="0.25">
      <c r="F382" s="177"/>
    </row>
    <row r="383" spans="6:6" ht="15.75" customHeight="1" x14ac:dyDescent="0.25">
      <c r="F383" s="177"/>
    </row>
    <row r="384" spans="6:6" ht="15.75" customHeight="1" x14ac:dyDescent="0.25">
      <c r="F384" s="177"/>
    </row>
    <row r="385" spans="6:6" ht="15.75" customHeight="1" x14ac:dyDescent="0.25">
      <c r="F385" s="177"/>
    </row>
    <row r="386" spans="6:6" ht="15.75" customHeight="1" x14ac:dyDescent="0.25">
      <c r="F386" s="177"/>
    </row>
    <row r="387" spans="6:6" ht="15.75" customHeight="1" x14ac:dyDescent="0.25">
      <c r="F387" s="177"/>
    </row>
    <row r="388" spans="6:6" ht="15.75" customHeight="1" x14ac:dyDescent="0.25">
      <c r="F388" s="177"/>
    </row>
    <row r="389" spans="6:6" ht="15.75" customHeight="1" x14ac:dyDescent="0.25">
      <c r="F389" s="177"/>
    </row>
    <row r="390" spans="6:6" ht="15.75" customHeight="1" x14ac:dyDescent="0.25">
      <c r="F390" s="177"/>
    </row>
    <row r="391" spans="6:6" ht="15.75" customHeight="1" x14ac:dyDescent="0.25">
      <c r="F391" s="177"/>
    </row>
    <row r="392" spans="6:6" ht="15.75" customHeight="1" x14ac:dyDescent="0.25">
      <c r="F392" s="177"/>
    </row>
    <row r="393" spans="6:6" ht="15.75" customHeight="1" x14ac:dyDescent="0.25">
      <c r="F393" s="177"/>
    </row>
    <row r="394" spans="6:6" ht="15.75" customHeight="1" x14ac:dyDescent="0.25">
      <c r="F394" s="177"/>
    </row>
    <row r="395" spans="6:6" ht="15.75" customHeight="1" x14ac:dyDescent="0.25">
      <c r="F395" s="177"/>
    </row>
    <row r="396" spans="6:6" ht="15.75" customHeight="1" x14ac:dyDescent="0.25">
      <c r="F396" s="177"/>
    </row>
    <row r="397" spans="6:6" ht="15.75" customHeight="1" x14ac:dyDescent="0.25">
      <c r="F397" s="177"/>
    </row>
    <row r="398" spans="6:6" ht="15.75" customHeight="1" x14ac:dyDescent="0.25">
      <c r="F398" s="177"/>
    </row>
    <row r="399" spans="6:6" ht="15.75" customHeight="1" x14ac:dyDescent="0.25">
      <c r="F399" s="177"/>
    </row>
    <row r="400" spans="6:6" ht="15.75" customHeight="1" x14ac:dyDescent="0.25">
      <c r="F400" s="177"/>
    </row>
    <row r="401" spans="6:6" ht="15.75" customHeight="1" x14ac:dyDescent="0.25">
      <c r="F401" s="177"/>
    </row>
    <row r="402" spans="6:6" ht="15.75" customHeight="1" x14ac:dyDescent="0.25">
      <c r="F402" s="177"/>
    </row>
    <row r="403" spans="6:6" ht="15.75" customHeight="1" x14ac:dyDescent="0.25">
      <c r="F403" s="177"/>
    </row>
    <row r="404" spans="6:6" ht="15.75" customHeight="1" x14ac:dyDescent="0.25">
      <c r="F404" s="177"/>
    </row>
    <row r="405" spans="6:6" ht="15.75" customHeight="1" x14ac:dyDescent="0.25">
      <c r="F405" s="177"/>
    </row>
    <row r="406" spans="6:6" ht="15.75" customHeight="1" x14ac:dyDescent="0.25">
      <c r="F406" s="177"/>
    </row>
    <row r="407" spans="6:6" ht="15.75" customHeight="1" x14ac:dyDescent="0.25">
      <c r="F407" s="177"/>
    </row>
    <row r="408" spans="6:6" ht="15.75" customHeight="1" x14ac:dyDescent="0.25">
      <c r="F408" s="177"/>
    </row>
    <row r="409" spans="6:6" ht="15.75" customHeight="1" x14ac:dyDescent="0.25">
      <c r="F409" s="177"/>
    </row>
    <row r="410" spans="6:6" ht="15.75" customHeight="1" x14ac:dyDescent="0.25">
      <c r="F410" s="177"/>
    </row>
    <row r="411" spans="6:6" ht="15.75" customHeight="1" x14ac:dyDescent="0.25">
      <c r="F411" s="177"/>
    </row>
    <row r="412" spans="6:6" ht="15.75" customHeight="1" x14ac:dyDescent="0.25">
      <c r="F412" s="177"/>
    </row>
    <row r="413" spans="6:6" ht="15.75" customHeight="1" x14ac:dyDescent="0.25">
      <c r="F413" s="177"/>
    </row>
    <row r="414" spans="6:6" ht="15.75" customHeight="1" x14ac:dyDescent="0.25">
      <c r="F414" s="177"/>
    </row>
    <row r="415" spans="6:6" ht="15.75" customHeight="1" x14ac:dyDescent="0.25">
      <c r="F415" s="177"/>
    </row>
    <row r="416" spans="6:6" ht="15.75" customHeight="1" x14ac:dyDescent="0.25">
      <c r="F416" s="177"/>
    </row>
    <row r="417" spans="6:6" ht="15.75" customHeight="1" x14ac:dyDescent="0.25">
      <c r="F417" s="177"/>
    </row>
    <row r="418" spans="6:6" ht="15.75" customHeight="1" x14ac:dyDescent="0.25">
      <c r="F418" s="177"/>
    </row>
    <row r="419" spans="6:6" ht="15.75" customHeight="1" x14ac:dyDescent="0.25">
      <c r="F419" s="177"/>
    </row>
    <row r="420" spans="6:6" ht="15.75" customHeight="1" x14ac:dyDescent="0.25">
      <c r="F420" s="177"/>
    </row>
    <row r="421" spans="6:6" ht="15.75" customHeight="1" x14ac:dyDescent="0.25">
      <c r="F421" s="177"/>
    </row>
    <row r="422" spans="6:6" ht="15.75" customHeight="1" x14ac:dyDescent="0.25">
      <c r="F422" s="177"/>
    </row>
    <row r="423" spans="6:6" ht="15.75" customHeight="1" x14ac:dyDescent="0.25">
      <c r="F423" s="177"/>
    </row>
    <row r="424" spans="6:6" ht="15.75" customHeight="1" x14ac:dyDescent="0.25">
      <c r="F424" s="177"/>
    </row>
    <row r="425" spans="6:6" ht="15.75" customHeight="1" x14ac:dyDescent="0.25">
      <c r="F425" s="177"/>
    </row>
    <row r="426" spans="6:6" ht="15.75" customHeight="1" x14ac:dyDescent="0.25">
      <c r="F426" s="177"/>
    </row>
    <row r="427" spans="6:6" ht="15.75" customHeight="1" x14ac:dyDescent="0.25">
      <c r="F427" s="177"/>
    </row>
    <row r="428" spans="6:6" ht="15.75" customHeight="1" x14ac:dyDescent="0.25">
      <c r="F428" s="177"/>
    </row>
    <row r="429" spans="6:6" ht="15.75" customHeight="1" x14ac:dyDescent="0.25">
      <c r="F429" s="177"/>
    </row>
    <row r="430" spans="6:6" ht="15.75" customHeight="1" x14ac:dyDescent="0.25">
      <c r="F430" s="177"/>
    </row>
    <row r="431" spans="6:6" ht="15.75" customHeight="1" x14ac:dyDescent="0.25">
      <c r="F431" s="177"/>
    </row>
    <row r="432" spans="6:6" ht="15.75" customHeight="1" x14ac:dyDescent="0.25">
      <c r="F432" s="177"/>
    </row>
    <row r="433" spans="6:6" ht="15.75" customHeight="1" x14ac:dyDescent="0.25">
      <c r="F433" s="177"/>
    </row>
    <row r="434" spans="6:6" ht="15.75" customHeight="1" x14ac:dyDescent="0.25">
      <c r="F434" s="177"/>
    </row>
    <row r="435" spans="6:6" ht="15.75" customHeight="1" x14ac:dyDescent="0.25">
      <c r="F435" s="177"/>
    </row>
    <row r="436" spans="6:6" ht="15.75" customHeight="1" x14ac:dyDescent="0.25">
      <c r="F436" s="177"/>
    </row>
    <row r="437" spans="6:6" ht="15.75" customHeight="1" x14ac:dyDescent="0.25">
      <c r="F437" s="177"/>
    </row>
    <row r="438" spans="6:6" ht="15.75" customHeight="1" x14ac:dyDescent="0.25">
      <c r="F438" s="177"/>
    </row>
    <row r="439" spans="6:6" ht="15.75" customHeight="1" x14ac:dyDescent="0.25">
      <c r="F439" s="177"/>
    </row>
    <row r="440" spans="6:6" ht="15.75" customHeight="1" x14ac:dyDescent="0.25">
      <c r="F440" s="177"/>
    </row>
    <row r="441" spans="6:6" ht="15.75" customHeight="1" x14ac:dyDescent="0.25">
      <c r="F441" s="177"/>
    </row>
    <row r="442" spans="6:6" ht="15.75" customHeight="1" x14ac:dyDescent="0.25">
      <c r="F442" s="177"/>
    </row>
    <row r="443" spans="6:6" ht="15.75" customHeight="1" x14ac:dyDescent="0.25">
      <c r="F443" s="177"/>
    </row>
    <row r="444" spans="6:6" ht="15.75" customHeight="1" x14ac:dyDescent="0.25">
      <c r="F444" s="177"/>
    </row>
    <row r="445" spans="6:6" ht="15.75" customHeight="1" x14ac:dyDescent="0.25">
      <c r="F445" s="177"/>
    </row>
    <row r="446" spans="6:6" ht="15.75" customHeight="1" x14ac:dyDescent="0.25">
      <c r="F446" s="177"/>
    </row>
    <row r="447" spans="6:6" ht="15.75" customHeight="1" x14ac:dyDescent="0.25">
      <c r="F447" s="177"/>
    </row>
    <row r="448" spans="6:6" ht="15.75" customHeight="1" x14ac:dyDescent="0.25">
      <c r="F448" s="177"/>
    </row>
    <row r="449" spans="6:6" ht="15.75" customHeight="1" x14ac:dyDescent="0.25">
      <c r="F449" s="177"/>
    </row>
    <row r="450" spans="6:6" ht="15.75" customHeight="1" x14ac:dyDescent="0.25">
      <c r="F450" s="177"/>
    </row>
    <row r="451" spans="6:6" ht="15.75" customHeight="1" x14ac:dyDescent="0.25">
      <c r="F451" s="177"/>
    </row>
    <row r="452" spans="6:6" ht="15.75" customHeight="1" x14ac:dyDescent="0.25">
      <c r="F452" s="177"/>
    </row>
    <row r="453" spans="6:6" ht="15.75" customHeight="1" x14ac:dyDescent="0.25">
      <c r="F453" s="177"/>
    </row>
    <row r="454" spans="6:6" ht="15.75" customHeight="1" x14ac:dyDescent="0.25">
      <c r="F454" s="177"/>
    </row>
    <row r="455" spans="6:6" ht="15.75" customHeight="1" x14ac:dyDescent="0.25">
      <c r="F455" s="177"/>
    </row>
    <row r="456" spans="6:6" ht="15.75" customHeight="1" x14ac:dyDescent="0.25">
      <c r="F456" s="177"/>
    </row>
    <row r="457" spans="6:6" ht="15.75" customHeight="1" x14ac:dyDescent="0.25">
      <c r="F457" s="177"/>
    </row>
    <row r="458" spans="6:6" ht="15.75" customHeight="1" x14ac:dyDescent="0.25">
      <c r="F458" s="177"/>
    </row>
    <row r="459" spans="6:6" ht="15.75" customHeight="1" x14ac:dyDescent="0.25">
      <c r="F459" s="177"/>
    </row>
    <row r="460" spans="6:6" ht="15.75" customHeight="1" x14ac:dyDescent="0.25">
      <c r="F460" s="177"/>
    </row>
    <row r="461" spans="6:6" ht="15.75" customHeight="1" x14ac:dyDescent="0.25">
      <c r="F461" s="177"/>
    </row>
    <row r="462" spans="6:6" ht="15.75" customHeight="1" x14ac:dyDescent="0.25">
      <c r="F462" s="177"/>
    </row>
    <row r="463" spans="6:6" ht="15.75" customHeight="1" x14ac:dyDescent="0.25">
      <c r="F463" s="177"/>
    </row>
    <row r="464" spans="6:6" ht="15.75" customHeight="1" x14ac:dyDescent="0.25">
      <c r="F464" s="177"/>
    </row>
    <row r="465" spans="6:6" ht="15.75" customHeight="1" x14ac:dyDescent="0.25">
      <c r="F465" s="177"/>
    </row>
    <row r="466" spans="6:6" ht="15.75" customHeight="1" x14ac:dyDescent="0.25">
      <c r="F466" s="177"/>
    </row>
    <row r="467" spans="6:6" ht="15.75" customHeight="1" x14ac:dyDescent="0.25">
      <c r="F467" s="177"/>
    </row>
    <row r="468" spans="6:6" ht="15.75" customHeight="1" x14ac:dyDescent="0.25">
      <c r="F468" s="177"/>
    </row>
    <row r="469" spans="6:6" ht="15.75" customHeight="1" x14ac:dyDescent="0.25">
      <c r="F469" s="177"/>
    </row>
    <row r="470" spans="6:6" ht="15.75" customHeight="1" x14ac:dyDescent="0.25">
      <c r="F470" s="177"/>
    </row>
    <row r="471" spans="6:6" ht="15.75" customHeight="1" x14ac:dyDescent="0.25">
      <c r="F471" s="177"/>
    </row>
    <row r="472" spans="6:6" ht="15.75" customHeight="1" x14ac:dyDescent="0.25">
      <c r="F472" s="177"/>
    </row>
    <row r="473" spans="6:6" ht="15.75" customHeight="1" x14ac:dyDescent="0.25">
      <c r="F473" s="177"/>
    </row>
    <row r="474" spans="6:6" ht="15.75" customHeight="1" x14ac:dyDescent="0.25">
      <c r="F474" s="177"/>
    </row>
    <row r="475" spans="6:6" ht="15.75" customHeight="1" x14ac:dyDescent="0.25">
      <c r="F475" s="177"/>
    </row>
    <row r="476" spans="6:6" ht="15.75" customHeight="1" x14ac:dyDescent="0.25">
      <c r="F476" s="177"/>
    </row>
    <row r="477" spans="6:6" ht="15.75" customHeight="1" x14ac:dyDescent="0.25">
      <c r="F477" s="177"/>
    </row>
    <row r="478" spans="6:6" ht="15.75" customHeight="1" x14ac:dyDescent="0.25">
      <c r="F478" s="177"/>
    </row>
    <row r="479" spans="6:6" ht="15.75" customHeight="1" x14ac:dyDescent="0.25">
      <c r="F479" s="177"/>
    </row>
    <row r="480" spans="6:6" ht="15.75" customHeight="1" x14ac:dyDescent="0.25">
      <c r="F480" s="177"/>
    </row>
    <row r="481" spans="6:6" ht="15.75" customHeight="1" x14ac:dyDescent="0.25">
      <c r="F481" s="177"/>
    </row>
    <row r="482" spans="6:6" ht="15.75" customHeight="1" x14ac:dyDescent="0.25">
      <c r="F482" s="177"/>
    </row>
    <row r="483" spans="6:6" ht="15.75" customHeight="1" x14ac:dyDescent="0.25">
      <c r="F483" s="177"/>
    </row>
    <row r="484" spans="6:6" ht="15.75" customHeight="1" x14ac:dyDescent="0.25">
      <c r="F484" s="177"/>
    </row>
    <row r="485" spans="6:6" ht="15.75" customHeight="1" x14ac:dyDescent="0.25">
      <c r="F485" s="177"/>
    </row>
    <row r="486" spans="6:6" ht="15.75" customHeight="1" x14ac:dyDescent="0.25">
      <c r="F486" s="177"/>
    </row>
    <row r="487" spans="6:6" ht="15.75" customHeight="1" x14ac:dyDescent="0.25">
      <c r="F487" s="177"/>
    </row>
    <row r="488" spans="6:6" ht="15.75" customHeight="1" x14ac:dyDescent="0.25">
      <c r="F488" s="177"/>
    </row>
    <row r="489" spans="6:6" ht="15.75" customHeight="1" x14ac:dyDescent="0.25">
      <c r="F489" s="177"/>
    </row>
    <row r="490" spans="6:6" ht="15.75" customHeight="1" x14ac:dyDescent="0.25">
      <c r="F490" s="177"/>
    </row>
    <row r="491" spans="6:6" ht="15.75" customHeight="1" x14ac:dyDescent="0.25">
      <c r="F491" s="177"/>
    </row>
    <row r="492" spans="6:6" ht="15.75" customHeight="1" x14ac:dyDescent="0.25">
      <c r="F492" s="177"/>
    </row>
    <row r="493" spans="6:6" ht="15.75" customHeight="1" x14ac:dyDescent="0.25">
      <c r="F493" s="177"/>
    </row>
    <row r="494" spans="6:6" ht="15.75" customHeight="1" x14ac:dyDescent="0.25">
      <c r="F494" s="177"/>
    </row>
    <row r="495" spans="6:6" ht="15.75" customHeight="1" x14ac:dyDescent="0.25">
      <c r="F495" s="177"/>
    </row>
    <row r="496" spans="6:6" ht="15.75" customHeight="1" x14ac:dyDescent="0.25">
      <c r="F496" s="177"/>
    </row>
    <row r="497" spans="6:6" ht="15.75" customHeight="1" x14ac:dyDescent="0.25">
      <c r="F497" s="177"/>
    </row>
    <row r="498" spans="6:6" ht="15.75" customHeight="1" x14ac:dyDescent="0.25">
      <c r="F498" s="177"/>
    </row>
    <row r="499" spans="6:6" ht="15.75" customHeight="1" x14ac:dyDescent="0.25">
      <c r="F499" s="177"/>
    </row>
    <row r="500" spans="6:6" ht="15.75" customHeight="1" x14ac:dyDescent="0.25">
      <c r="F500" s="177"/>
    </row>
    <row r="501" spans="6:6" ht="15.75" customHeight="1" x14ac:dyDescent="0.25">
      <c r="F501" s="177"/>
    </row>
    <row r="502" spans="6:6" ht="15.75" customHeight="1" x14ac:dyDescent="0.25">
      <c r="F502" s="177"/>
    </row>
    <row r="503" spans="6:6" ht="15.75" customHeight="1" x14ac:dyDescent="0.25">
      <c r="F503" s="177"/>
    </row>
    <row r="504" spans="6:6" ht="15.75" customHeight="1" x14ac:dyDescent="0.25">
      <c r="F504" s="177"/>
    </row>
    <row r="505" spans="6:6" ht="15.75" customHeight="1" x14ac:dyDescent="0.25">
      <c r="F505" s="177"/>
    </row>
    <row r="506" spans="6:6" ht="15.75" customHeight="1" x14ac:dyDescent="0.25">
      <c r="F506" s="177"/>
    </row>
    <row r="507" spans="6:6" ht="15.75" customHeight="1" x14ac:dyDescent="0.25">
      <c r="F507" s="177"/>
    </row>
    <row r="508" spans="6:6" ht="15.75" customHeight="1" x14ac:dyDescent="0.25">
      <c r="F508" s="177"/>
    </row>
    <row r="509" spans="6:6" ht="15.75" customHeight="1" x14ac:dyDescent="0.25">
      <c r="F509" s="177"/>
    </row>
    <row r="510" spans="6:6" ht="15.75" customHeight="1" x14ac:dyDescent="0.25">
      <c r="F510" s="177"/>
    </row>
    <row r="511" spans="6:6" ht="15.75" customHeight="1" x14ac:dyDescent="0.25">
      <c r="F511" s="177"/>
    </row>
    <row r="512" spans="6:6" ht="15.75" customHeight="1" x14ac:dyDescent="0.25">
      <c r="F512" s="177"/>
    </row>
    <row r="513" spans="6:6" ht="15.75" customHeight="1" x14ac:dyDescent="0.25">
      <c r="F513" s="177"/>
    </row>
    <row r="514" spans="6:6" ht="15.75" customHeight="1" x14ac:dyDescent="0.25">
      <c r="F514" s="177"/>
    </row>
    <row r="515" spans="6:6" ht="15.75" customHeight="1" x14ac:dyDescent="0.25">
      <c r="F515" s="177"/>
    </row>
    <row r="516" spans="6:6" ht="15.75" customHeight="1" x14ac:dyDescent="0.25">
      <c r="F516" s="177"/>
    </row>
    <row r="517" spans="6:6" ht="15.75" customHeight="1" x14ac:dyDescent="0.25">
      <c r="F517" s="177"/>
    </row>
    <row r="518" spans="6:6" ht="15.75" customHeight="1" x14ac:dyDescent="0.25">
      <c r="F518" s="177"/>
    </row>
    <row r="519" spans="6:6" ht="15.75" customHeight="1" x14ac:dyDescent="0.25">
      <c r="F519" s="177"/>
    </row>
    <row r="520" spans="6:6" ht="15.75" customHeight="1" x14ac:dyDescent="0.25">
      <c r="F520" s="177"/>
    </row>
    <row r="521" spans="6:6" ht="15.75" customHeight="1" x14ac:dyDescent="0.25">
      <c r="F521" s="177"/>
    </row>
    <row r="522" spans="6:6" ht="15.75" customHeight="1" x14ac:dyDescent="0.25">
      <c r="F522" s="177"/>
    </row>
    <row r="523" spans="6:6" ht="15.75" customHeight="1" x14ac:dyDescent="0.25">
      <c r="F523" s="177"/>
    </row>
    <row r="524" spans="6:6" ht="15.75" customHeight="1" x14ac:dyDescent="0.25">
      <c r="F524" s="177"/>
    </row>
    <row r="525" spans="6:6" ht="15.75" customHeight="1" x14ac:dyDescent="0.25">
      <c r="F525" s="177"/>
    </row>
    <row r="526" spans="6:6" ht="15.75" customHeight="1" x14ac:dyDescent="0.25">
      <c r="F526" s="177"/>
    </row>
    <row r="527" spans="6:6" ht="15.75" customHeight="1" x14ac:dyDescent="0.25">
      <c r="F527" s="177"/>
    </row>
    <row r="528" spans="6:6" ht="15.75" customHeight="1" x14ac:dyDescent="0.25">
      <c r="F528" s="177"/>
    </row>
    <row r="529" spans="6:6" ht="15.75" customHeight="1" x14ac:dyDescent="0.25">
      <c r="F529" s="177"/>
    </row>
    <row r="530" spans="6:6" ht="15.75" customHeight="1" x14ac:dyDescent="0.25">
      <c r="F530" s="177"/>
    </row>
    <row r="531" spans="6:6" ht="15.75" customHeight="1" x14ac:dyDescent="0.25">
      <c r="F531" s="177"/>
    </row>
    <row r="532" spans="6:6" ht="15.75" customHeight="1" x14ac:dyDescent="0.25">
      <c r="F532" s="177"/>
    </row>
    <row r="533" spans="6:6" ht="15.75" customHeight="1" x14ac:dyDescent="0.25">
      <c r="F533" s="177"/>
    </row>
    <row r="534" spans="6:6" ht="15.75" customHeight="1" x14ac:dyDescent="0.25">
      <c r="F534" s="177"/>
    </row>
    <row r="535" spans="6:6" ht="15.75" customHeight="1" x14ac:dyDescent="0.25">
      <c r="F535" s="177"/>
    </row>
    <row r="536" spans="6:6" ht="15.75" customHeight="1" x14ac:dyDescent="0.25">
      <c r="F536" s="177"/>
    </row>
    <row r="537" spans="6:6" ht="15.75" customHeight="1" x14ac:dyDescent="0.25">
      <c r="F537" s="177"/>
    </row>
    <row r="538" spans="6:6" ht="15.75" customHeight="1" x14ac:dyDescent="0.25">
      <c r="F538" s="177"/>
    </row>
    <row r="539" spans="6:6" ht="15.75" customHeight="1" x14ac:dyDescent="0.25">
      <c r="F539" s="177"/>
    </row>
    <row r="540" spans="6:6" ht="15.75" customHeight="1" x14ac:dyDescent="0.25">
      <c r="F540" s="177"/>
    </row>
    <row r="541" spans="6:6" ht="15.75" customHeight="1" x14ac:dyDescent="0.25">
      <c r="F541" s="177"/>
    </row>
    <row r="542" spans="6:6" ht="15.75" customHeight="1" x14ac:dyDescent="0.25">
      <c r="F542" s="177"/>
    </row>
    <row r="543" spans="6:6" ht="15.75" customHeight="1" x14ac:dyDescent="0.25">
      <c r="F543" s="177"/>
    </row>
    <row r="544" spans="6:6" ht="15.75" customHeight="1" x14ac:dyDescent="0.25">
      <c r="F544" s="177"/>
    </row>
    <row r="545" spans="6:6" ht="15.75" customHeight="1" x14ac:dyDescent="0.25">
      <c r="F545" s="177"/>
    </row>
    <row r="546" spans="6:6" ht="15.75" customHeight="1" x14ac:dyDescent="0.25">
      <c r="F546" s="177"/>
    </row>
    <row r="547" spans="6:6" ht="15.75" customHeight="1" x14ac:dyDescent="0.25">
      <c r="F547" s="177"/>
    </row>
    <row r="548" spans="6:6" ht="15.75" customHeight="1" x14ac:dyDescent="0.25">
      <c r="F548" s="177"/>
    </row>
    <row r="549" spans="6:6" ht="15.75" customHeight="1" x14ac:dyDescent="0.25">
      <c r="F549" s="177"/>
    </row>
    <row r="550" spans="6:6" ht="15.75" customHeight="1" x14ac:dyDescent="0.25">
      <c r="F550" s="177"/>
    </row>
    <row r="551" spans="6:6" ht="15.75" customHeight="1" x14ac:dyDescent="0.25">
      <c r="F551" s="177"/>
    </row>
    <row r="552" spans="6:6" ht="15.75" customHeight="1" x14ac:dyDescent="0.25">
      <c r="F552" s="177"/>
    </row>
    <row r="553" spans="6:6" ht="15.75" customHeight="1" x14ac:dyDescent="0.25">
      <c r="F553" s="177"/>
    </row>
    <row r="554" spans="6:6" ht="15.75" customHeight="1" x14ac:dyDescent="0.25">
      <c r="F554" s="177"/>
    </row>
    <row r="555" spans="6:6" ht="15.75" customHeight="1" x14ac:dyDescent="0.25">
      <c r="F555" s="177"/>
    </row>
    <row r="556" spans="6:6" ht="15.75" customHeight="1" x14ac:dyDescent="0.25">
      <c r="F556" s="177"/>
    </row>
    <row r="557" spans="6:6" ht="15.75" customHeight="1" x14ac:dyDescent="0.25">
      <c r="F557" s="177"/>
    </row>
    <row r="558" spans="6:6" ht="15.75" customHeight="1" x14ac:dyDescent="0.25">
      <c r="F558" s="177"/>
    </row>
    <row r="559" spans="6:6" ht="15.75" customHeight="1" x14ac:dyDescent="0.25">
      <c r="F559" s="177"/>
    </row>
    <row r="560" spans="6:6" ht="15.75" customHeight="1" x14ac:dyDescent="0.25">
      <c r="F560" s="177"/>
    </row>
    <row r="561" spans="6:6" ht="15.75" customHeight="1" x14ac:dyDescent="0.25">
      <c r="F561" s="177"/>
    </row>
    <row r="562" spans="6:6" ht="15.75" customHeight="1" x14ac:dyDescent="0.25">
      <c r="F562" s="177"/>
    </row>
    <row r="563" spans="6:6" ht="15.75" customHeight="1" x14ac:dyDescent="0.25">
      <c r="F563" s="177"/>
    </row>
    <row r="564" spans="6:6" ht="15.75" customHeight="1" x14ac:dyDescent="0.25">
      <c r="F564" s="177"/>
    </row>
    <row r="565" spans="6:6" ht="15.75" customHeight="1" x14ac:dyDescent="0.25">
      <c r="F565" s="177"/>
    </row>
    <row r="566" spans="6:6" ht="15.75" customHeight="1" x14ac:dyDescent="0.25">
      <c r="F566" s="177"/>
    </row>
    <row r="567" spans="6:6" ht="15.75" customHeight="1" x14ac:dyDescent="0.25">
      <c r="F567" s="177"/>
    </row>
    <row r="568" spans="6:6" ht="15.75" customHeight="1" x14ac:dyDescent="0.25">
      <c r="F568" s="177"/>
    </row>
    <row r="569" spans="6:6" ht="15.75" customHeight="1" x14ac:dyDescent="0.25">
      <c r="F569" s="177"/>
    </row>
    <row r="570" spans="6:6" ht="15.75" customHeight="1" x14ac:dyDescent="0.25">
      <c r="F570" s="177"/>
    </row>
    <row r="571" spans="6:6" ht="15.75" customHeight="1" x14ac:dyDescent="0.25">
      <c r="F571" s="177"/>
    </row>
    <row r="572" spans="6:6" ht="15.75" customHeight="1" x14ac:dyDescent="0.25">
      <c r="F572" s="177"/>
    </row>
    <row r="573" spans="6:6" ht="15.75" customHeight="1" x14ac:dyDescent="0.25">
      <c r="F573" s="177"/>
    </row>
    <row r="574" spans="6:6" ht="15.75" customHeight="1" x14ac:dyDescent="0.25">
      <c r="F574" s="177"/>
    </row>
    <row r="575" spans="6:6" ht="15.75" customHeight="1" x14ac:dyDescent="0.25">
      <c r="F575" s="177"/>
    </row>
    <row r="576" spans="6:6" ht="15.75" customHeight="1" x14ac:dyDescent="0.25">
      <c r="F576" s="177"/>
    </row>
    <row r="577" spans="6:6" ht="15.75" customHeight="1" x14ac:dyDescent="0.25">
      <c r="F577" s="177"/>
    </row>
    <row r="578" spans="6:6" ht="15.75" customHeight="1" x14ac:dyDescent="0.25">
      <c r="F578" s="177"/>
    </row>
    <row r="579" spans="6:6" ht="15.75" customHeight="1" x14ac:dyDescent="0.25">
      <c r="F579" s="177"/>
    </row>
    <row r="580" spans="6:6" ht="15.75" customHeight="1" x14ac:dyDescent="0.25">
      <c r="F580" s="177"/>
    </row>
    <row r="581" spans="6:6" ht="15.75" customHeight="1" x14ac:dyDescent="0.25">
      <c r="F581" s="177"/>
    </row>
    <row r="582" spans="6:6" ht="15.75" customHeight="1" x14ac:dyDescent="0.25">
      <c r="F582" s="177"/>
    </row>
    <row r="583" spans="6:6" ht="15.75" customHeight="1" x14ac:dyDescent="0.25">
      <c r="F583" s="177"/>
    </row>
    <row r="584" spans="6:6" ht="15.75" customHeight="1" x14ac:dyDescent="0.25">
      <c r="F584" s="177"/>
    </row>
    <row r="585" spans="6:6" ht="15.75" customHeight="1" x14ac:dyDescent="0.25">
      <c r="F585" s="177"/>
    </row>
    <row r="586" spans="6:6" ht="15.75" customHeight="1" x14ac:dyDescent="0.25">
      <c r="F586" s="177"/>
    </row>
    <row r="587" spans="6:6" ht="15.75" customHeight="1" x14ac:dyDescent="0.25">
      <c r="F587" s="177"/>
    </row>
    <row r="588" spans="6:6" ht="15.75" customHeight="1" x14ac:dyDescent="0.25">
      <c r="F588" s="177"/>
    </row>
    <row r="589" spans="6:6" ht="15.75" customHeight="1" x14ac:dyDescent="0.25">
      <c r="F589" s="177"/>
    </row>
    <row r="590" spans="6:6" ht="15.75" customHeight="1" x14ac:dyDescent="0.25">
      <c r="F590" s="177"/>
    </row>
    <row r="591" spans="6:6" ht="15.75" customHeight="1" x14ac:dyDescent="0.25">
      <c r="F591" s="177"/>
    </row>
    <row r="592" spans="6:6" ht="15.75" customHeight="1" x14ac:dyDescent="0.25">
      <c r="F592" s="177"/>
    </row>
    <row r="593" spans="6:6" ht="15.75" customHeight="1" x14ac:dyDescent="0.25">
      <c r="F593" s="177"/>
    </row>
    <row r="594" spans="6:6" ht="15.75" customHeight="1" x14ac:dyDescent="0.25">
      <c r="F594" s="177"/>
    </row>
    <row r="595" spans="6:6" ht="15.75" customHeight="1" x14ac:dyDescent="0.25">
      <c r="F595" s="177"/>
    </row>
    <row r="596" spans="6:6" ht="15.75" customHeight="1" x14ac:dyDescent="0.25">
      <c r="F596" s="177"/>
    </row>
    <row r="597" spans="6:6" ht="15.75" customHeight="1" x14ac:dyDescent="0.25">
      <c r="F597" s="177"/>
    </row>
    <row r="598" spans="6:6" ht="15.75" customHeight="1" x14ac:dyDescent="0.25">
      <c r="F598" s="177"/>
    </row>
    <row r="599" spans="6:6" ht="15.75" customHeight="1" x14ac:dyDescent="0.25">
      <c r="F599" s="177"/>
    </row>
    <row r="600" spans="6:6" ht="15.75" customHeight="1" x14ac:dyDescent="0.25">
      <c r="F600" s="177"/>
    </row>
    <row r="601" spans="6:6" ht="15.75" customHeight="1" x14ac:dyDescent="0.25">
      <c r="F601" s="177"/>
    </row>
    <row r="602" spans="6:6" ht="15.75" customHeight="1" x14ac:dyDescent="0.25">
      <c r="F602" s="177"/>
    </row>
    <row r="603" spans="6:6" ht="15.75" customHeight="1" x14ac:dyDescent="0.25">
      <c r="F603" s="177"/>
    </row>
    <row r="604" spans="6:6" ht="15.75" customHeight="1" x14ac:dyDescent="0.25">
      <c r="F604" s="177"/>
    </row>
    <row r="605" spans="6:6" ht="15.75" customHeight="1" x14ac:dyDescent="0.25">
      <c r="F605" s="177"/>
    </row>
    <row r="606" spans="6:6" ht="15.75" customHeight="1" x14ac:dyDescent="0.25">
      <c r="F606" s="177"/>
    </row>
    <row r="607" spans="6:6" ht="15.75" customHeight="1" x14ac:dyDescent="0.25">
      <c r="F607" s="177"/>
    </row>
    <row r="608" spans="6:6" ht="15.75" customHeight="1" x14ac:dyDescent="0.25">
      <c r="F608" s="177"/>
    </row>
    <row r="609" spans="6:6" ht="15.75" customHeight="1" x14ac:dyDescent="0.25">
      <c r="F609" s="177"/>
    </row>
    <row r="610" spans="6:6" ht="15.75" customHeight="1" x14ac:dyDescent="0.25">
      <c r="F610" s="177"/>
    </row>
    <row r="611" spans="6:6" ht="15.75" customHeight="1" x14ac:dyDescent="0.25">
      <c r="F611" s="177"/>
    </row>
    <row r="612" spans="6:6" ht="15.75" customHeight="1" x14ac:dyDescent="0.25">
      <c r="F612" s="177"/>
    </row>
    <row r="613" spans="6:6" ht="15.75" customHeight="1" x14ac:dyDescent="0.25">
      <c r="F613" s="177"/>
    </row>
    <row r="614" spans="6:6" ht="15.75" customHeight="1" x14ac:dyDescent="0.25">
      <c r="F614" s="177"/>
    </row>
    <row r="615" spans="6:6" ht="15.75" customHeight="1" x14ac:dyDescent="0.25">
      <c r="F615" s="177"/>
    </row>
    <row r="616" spans="6:6" ht="15.75" customHeight="1" x14ac:dyDescent="0.25">
      <c r="F616" s="177"/>
    </row>
    <row r="617" spans="6:6" ht="15.75" customHeight="1" x14ac:dyDescent="0.25">
      <c r="F617" s="177"/>
    </row>
    <row r="618" spans="6:6" ht="15.75" customHeight="1" x14ac:dyDescent="0.25">
      <c r="F618" s="177"/>
    </row>
    <row r="619" spans="6:6" ht="15.75" customHeight="1" x14ac:dyDescent="0.25">
      <c r="F619" s="177"/>
    </row>
    <row r="620" spans="6:6" ht="15.75" customHeight="1" x14ac:dyDescent="0.25">
      <c r="F620" s="177"/>
    </row>
    <row r="621" spans="6:6" ht="15.75" customHeight="1" x14ac:dyDescent="0.25">
      <c r="F621" s="177"/>
    </row>
    <row r="622" spans="6:6" ht="15.75" customHeight="1" x14ac:dyDescent="0.25">
      <c r="F622" s="177"/>
    </row>
    <row r="623" spans="6:6" ht="15.75" customHeight="1" x14ac:dyDescent="0.25">
      <c r="F623" s="177"/>
    </row>
    <row r="624" spans="6:6" ht="15.75" customHeight="1" x14ac:dyDescent="0.25">
      <c r="F624" s="177"/>
    </row>
    <row r="625" spans="6:6" ht="15.75" customHeight="1" x14ac:dyDescent="0.25">
      <c r="F625" s="177"/>
    </row>
    <row r="626" spans="6:6" ht="15.75" customHeight="1" x14ac:dyDescent="0.25">
      <c r="F626" s="177"/>
    </row>
    <row r="627" spans="6:6" ht="15.75" customHeight="1" x14ac:dyDescent="0.25">
      <c r="F627" s="177"/>
    </row>
    <row r="628" spans="6:6" ht="15.75" customHeight="1" x14ac:dyDescent="0.25">
      <c r="F628" s="177"/>
    </row>
    <row r="629" spans="6:6" ht="15.75" customHeight="1" x14ac:dyDescent="0.25">
      <c r="F629" s="177"/>
    </row>
    <row r="630" spans="6:6" ht="15.75" customHeight="1" x14ac:dyDescent="0.25">
      <c r="F630" s="177"/>
    </row>
    <row r="631" spans="6:6" ht="15.75" customHeight="1" x14ac:dyDescent="0.25">
      <c r="F631" s="177"/>
    </row>
    <row r="632" spans="6:6" ht="15.75" customHeight="1" x14ac:dyDescent="0.25">
      <c r="F632" s="177"/>
    </row>
    <row r="633" spans="6:6" ht="15.75" customHeight="1" x14ac:dyDescent="0.25">
      <c r="F633" s="177"/>
    </row>
    <row r="634" spans="6:6" ht="15.75" customHeight="1" x14ac:dyDescent="0.25">
      <c r="F634" s="177"/>
    </row>
    <row r="635" spans="6:6" ht="15.75" customHeight="1" x14ac:dyDescent="0.25">
      <c r="F635" s="177"/>
    </row>
    <row r="636" spans="6:6" ht="15.75" customHeight="1" x14ac:dyDescent="0.25">
      <c r="F636" s="177"/>
    </row>
    <row r="637" spans="6:6" ht="15.75" customHeight="1" x14ac:dyDescent="0.25">
      <c r="F637" s="177"/>
    </row>
    <row r="638" spans="6:6" ht="15.75" customHeight="1" x14ac:dyDescent="0.25">
      <c r="F638" s="177"/>
    </row>
    <row r="639" spans="6:6" ht="15.75" customHeight="1" x14ac:dyDescent="0.25">
      <c r="F639" s="177"/>
    </row>
    <row r="640" spans="6:6" ht="15.75" customHeight="1" x14ac:dyDescent="0.25">
      <c r="F640" s="177"/>
    </row>
    <row r="641" spans="6:6" ht="15.75" customHeight="1" x14ac:dyDescent="0.25">
      <c r="F641" s="177"/>
    </row>
    <row r="642" spans="6:6" ht="15.75" customHeight="1" x14ac:dyDescent="0.25">
      <c r="F642" s="177"/>
    </row>
    <row r="643" spans="6:6" ht="15.75" customHeight="1" x14ac:dyDescent="0.25">
      <c r="F643" s="177"/>
    </row>
    <row r="644" spans="6:6" ht="15.75" customHeight="1" x14ac:dyDescent="0.25">
      <c r="F644" s="177"/>
    </row>
    <row r="645" spans="6:6" ht="15.75" customHeight="1" x14ac:dyDescent="0.25">
      <c r="F645" s="177"/>
    </row>
    <row r="646" spans="6:6" ht="15.75" customHeight="1" x14ac:dyDescent="0.25">
      <c r="F646" s="177"/>
    </row>
    <row r="647" spans="6:6" ht="15.75" customHeight="1" x14ac:dyDescent="0.25">
      <c r="F647" s="177"/>
    </row>
    <row r="648" spans="6:6" ht="15.75" customHeight="1" x14ac:dyDescent="0.25">
      <c r="F648" s="177"/>
    </row>
    <row r="649" spans="6:6" ht="15.75" customHeight="1" x14ac:dyDescent="0.25">
      <c r="F649" s="177"/>
    </row>
    <row r="650" spans="6:6" ht="15.75" customHeight="1" x14ac:dyDescent="0.25">
      <c r="F650" s="177"/>
    </row>
    <row r="651" spans="6:6" ht="15.75" customHeight="1" x14ac:dyDescent="0.25">
      <c r="F651" s="177"/>
    </row>
    <row r="652" spans="6:6" ht="15.75" customHeight="1" x14ac:dyDescent="0.25">
      <c r="F652" s="177"/>
    </row>
    <row r="653" spans="6:6" ht="15.75" customHeight="1" x14ac:dyDescent="0.25">
      <c r="F653" s="177"/>
    </row>
    <row r="654" spans="6:6" ht="15.75" customHeight="1" x14ac:dyDescent="0.25">
      <c r="F654" s="177"/>
    </row>
    <row r="655" spans="6:6" ht="15.75" customHeight="1" x14ac:dyDescent="0.25">
      <c r="F655" s="177"/>
    </row>
    <row r="656" spans="6:6" ht="15.75" customHeight="1" x14ac:dyDescent="0.25">
      <c r="F656" s="177"/>
    </row>
    <row r="657" spans="6:6" ht="15.75" customHeight="1" x14ac:dyDescent="0.25">
      <c r="F657" s="177"/>
    </row>
    <row r="658" spans="6:6" ht="15.75" customHeight="1" x14ac:dyDescent="0.25">
      <c r="F658" s="177"/>
    </row>
    <row r="659" spans="6:6" ht="15.75" customHeight="1" x14ac:dyDescent="0.25">
      <c r="F659" s="177"/>
    </row>
    <row r="660" spans="6:6" ht="15.75" customHeight="1" x14ac:dyDescent="0.25">
      <c r="F660" s="177"/>
    </row>
    <row r="661" spans="6:6" ht="15.75" customHeight="1" x14ac:dyDescent="0.25">
      <c r="F661" s="177"/>
    </row>
    <row r="662" spans="6:6" ht="15.75" customHeight="1" x14ac:dyDescent="0.25">
      <c r="F662" s="177"/>
    </row>
    <row r="663" spans="6:6" ht="15.75" customHeight="1" x14ac:dyDescent="0.25">
      <c r="F663" s="177"/>
    </row>
    <row r="664" spans="6:6" ht="15.75" customHeight="1" x14ac:dyDescent="0.25">
      <c r="F664" s="177"/>
    </row>
    <row r="665" spans="6:6" ht="15.75" customHeight="1" x14ac:dyDescent="0.25">
      <c r="F665" s="177"/>
    </row>
    <row r="666" spans="6:6" ht="15.75" customHeight="1" x14ac:dyDescent="0.25">
      <c r="F666" s="177"/>
    </row>
    <row r="667" spans="6:6" ht="15.75" customHeight="1" x14ac:dyDescent="0.25">
      <c r="F667" s="177"/>
    </row>
    <row r="668" spans="6:6" ht="15.75" customHeight="1" x14ac:dyDescent="0.25">
      <c r="F668" s="177"/>
    </row>
    <row r="669" spans="6:6" ht="15.75" customHeight="1" x14ac:dyDescent="0.25">
      <c r="F669" s="177"/>
    </row>
    <row r="670" spans="6:6" ht="15.75" customHeight="1" x14ac:dyDescent="0.25">
      <c r="F670" s="177"/>
    </row>
    <row r="671" spans="6:6" ht="15.75" customHeight="1" x14ac:dyDescent="0.25">
      <c r="F671" s="177"/>
    </row>
    <row r="672" spans="6:6" ht="15.75" customHeight="1" x14ac:dyDescent="0.25">
      <c r="F672" s="177"/>
    </row>
    <row r="673" spans="6:6" ht="15.75" customHeight="1" x14ac:dyDescent="0.25">
      <c r="F673" s="177"/>
    </row>
    <row r="674" spans="6:6" ht="15.75" customHeight="1" x14ac:dyDescent="0.25">
      <c r="F674" s="177"/>
    </row>
    <row r="675" spans="6:6" ht="15.75" customHeight="1" x14ac:dyDescent="0.25">
      <c r="F675" s="177"/>
    </row>
    <row r="676" spans="6:6" ht="15.75" customHeight="1" x14ac:dyDescent="0.25">
      <c r="F676" s="177"/>
    </row>
    <row r="677" spans="6:6" ht="15.75" customHeight="1" x14ac:dyDescent="0.25">
      <c r="F677" s="177"/>
    </row>
    <row r="678" spans="6:6" ht="15.75" customHeight="1" x14ac:dyDescent="0.25">
      <c r="F678" s="177"/>
    </row>
    <row r="679" spans="6:6" ht="15.75" customHeight="1" x14ac:dyDescent="0.25">
      <c r="F679" s="177"/>
    </row>
    <row r="680" spans="6:6" ht="15.75" customHeight="1" x14ac:dyDescent="0.25">
      <c r="F680" s="177"/>
    </row>
    <row r="681" spans="6:6" ht="15.75" customHeight="1" x14ac:dyDescent="0.25">
      <c r="F681" s="177"/>
    </row>
    <row r="682" spans="6:6" ht="15.75" customHeight="1" x14ac:dyDescent="0.25">
      <c r="F682" s="177"/>
    </row>
    <row r="683" spans="6:6" ht="15.75" customHeight="1" x14ac:dyDescent="0.25">
      <c r="F683" s="177"/>
    </row>
    <row r="684" spans="6:6" ht="15.75" customHeight="1" x14ac:dyDescent="0.25">
      <c r="F684" s="177"/>
    </row>
    <row r="685" spans="6:6" ht="15.75" customHeight="1" x14ac:dyDescent="0.25">
      <c r="F685" s="177"/>
    </row>
    <row r="686" spans="6:6" ht="15.75" customHeight="1" x14ac:dyDescent="0.25">
      <c r="F686" s="177"/>
    </row>
    <row r="687" spans="6:6" ht="15.75" customHeight="1" x14ac:dyDescent="0.25">
      <c r="F687" s="177"/>
    </row>
    <row r="688" spans="6:6" ht="15.75" customHeight="1" x14ac:dyDescent="0.25">
      <c r="F688" s="177"/>
    </row>
    <row r="689" spans="6:6" ht="15.75" customHeight="1" x14ac:dyDescent="0.25">
      <c r="F689" s="177"/>
    </row>
    <row r="690" spans="6:6" ht="15.75" customHeight="1" x14ac:dyDescent="0.25">
      <c r="F690" s="177"/>
    </row>
    <row r="691" spans="6:6" ht="15.75" customHeight="1" x14ac:dyDescent="0.25">
      <c r="F691" s="177"/>
    </row>
    <row r="692" spans="6:6" ht="15.75" customHeight="1" x14ac:dyDescent="0.25">
      <c r="F692" s="177"/>
    </row>
    <row r="693" spans="6:6" ht="15.75" customHeight="1" x14ac:dyDescent="0.25">
      <c r="F693" s="177"/>
    </row>
    <row r="694" spans="6:6" ht="15.75" customHeight="1" x14ac:dyDescent="0.25">
      <c r="F694" s="177"/>
    </row>
    <row r="695" spans="6:6" ht="15.75" customHeight="1" x14ac:dyDescent="0.25">
      <c r="F695" s="177"/>
    </row>
    <row r="696" spans="6:6" ht="15.75" customHeight="1" x14ac:dyDescent="0.25">
      <c r="F696" s="177"/>
    </row>
    <row r="697" spans="6:6" ht="15.75" customHeight="1" x14ac:dyDescent="0.25">
      <c r="F697" s="177"/>
    </row>
    <row r="698" spans="6:6" ht="15.75" customHeight="1" x14ac:dyDescent="0.25">
      <c r="F698" s="177"/>
    </row>
    <row r="699" spans="6:6" ht="15.75" customHeight="1" x14ac:dyDescent="0.25">
      <c r="F699" s="177"/>
    </row>
    <row r="700" spans="6:6" ht="15.75" customHeight="1" x14ac:dyDescent="0.25">
      <c r="F700" s="177"/>
    </row>
    <row r="701" spans="6:6" ht="15.75" customHeight="1" x14ac:dyDescent="0.25">
      <c r="F701" s="177"/>
    </row>
    <row r="702" spans="6:6" ht="15.75" customHeight="1" x14ac:dyDescent="0.25">
      <c r="F702" s="177"/>
    </row>
    <row r="703" spans="6:6" ht="15.75" customHeight="1" x14ac:dyDescent="0.25">
      <c r="F703" s="177"/>
    </row>
    <row r="704" spans="6:6" ht="15.75" customHeight="1" x14ac:dyDescent="0.25">
      <c r="F704" s="177"/>
    </row>
    <row r="705" spans="6:6" ht="15.75" customHeight="1" x14ac:dyDescent="0.25">
      <c r="F705" s="177"/>
    </row>
    <row r="706" spans="6:6" ht="15.75" customHeight="1" x14ac:dyDescent="0.25">
      <c r="F706" s="177"/>
    </row>
    <row r="707" spans="6:6" ht="15.75" customHeight="1" x14ac:dyDescent="0.25">
      <c r="F707" s="177"/>
    </row>
    <row r="708" spans="6:6" ht="15.75" customHeight="1" x14ac:dyDescent="0.25">
      <c r="F708" s="177"/>
    </row>
    <row r="709" spans="6:6" ht="15.75" customHeight="1" x14ac:dyDescent="0.25">
      <c r="F709" s="177"/>
    </row>
    <row r="710" spans="6:6" ht="15.75" customHeight="1" x14ac:dyDescent="0.25">
      <c r="F710" s="177"/>
    </row>
    <row r="711" spans="6:6" ht="15.75" customHeight="1" x14ac:dyDescent="0.25">
      <c r="F711" s="177"/>
    </row>
    <row r="712" spans="6:6" ht="15.75" customHeight="1" x14ac:dyDescent="0.25">
      <c r="F712" s="177"/>
    </row>
    <row r="713" spans="6:6" ht="15.75" customHeight="1" x14ac:dyDescent="0.25">
      <c r="F713" s="177"/>
    </row>
    <row r="714" spans="6:6" ht="15.75" customHeight="1" x14ac:dyDescent="0.25">
      <c r="F714" s="177"/>
    </row>
    <row r="715" spans="6:6" ht="15.75" customHeight="1" x14ac:dyDescent="0.25">
      <c r="F715" s="177"/>
    </row>
    <row r="716" spans="6:6" ht="15.75" customHeight="1" x14ac:dyDescent="0.25">
      <c r="F716" s="177"/>
    </row>
    <row r="717" spans="6:6" ht="15.75" customHeight="1" x14ac:dyDescent="0.25">
      <c r="F717" s="177"/>
    </row>
    <row r="718" spans="6:6" ht="15.75" customHeight="1" x14ac:dyDescent="0.25">
      <c r="F718" s="177"/>
    </row>
    <row r="719" spans="6:6" ht="15.75" customHeight="1" x14ac:dyDescent="0.25">
      <c r="F719" s="177"/>
    </row>
    <row r="720" spans="6:6" ht="15.75" customHeight="1" x14ac:dyDescent="0.25">
      <c r="F720" s="177"/>
    </row>
    <row r="721" spans="6:6" ht="15.75" customHeight="1" x14ac:dyDescent="0.25">
      <c r="F721" s="177"/>
    </row>
    <row r="722" spans="6:6" ht="15.75" customHeight="1" x14ac:dyDescent="0.25">
      <c r="F722" s="177"/>
    </row>
    <row r="723" spans="6:6" ht="15.75" customHeight="1" x14ac:dyDescent="0.25">
      <c r="F723" s="177"/>
    </row>
    <row r="724" spans="6:6" ht="15.75" customHeight="1" x14ac:dyDescent="0.25">
      <c r="F724" s="177"/>
    </row>
    <row r="725" spans="6:6" ht="15.75" customHeight="1" x14ac:dyDescent="0.25">
      <c r="F725" s="177"/>
    </row>
    <row r="726" spans="6:6" ht="15.75" customHeight="1" x14ac:dyDescent="0.25">
      <c r="F726" s="177"/>
    </row>
    <row r="727" spans="6:6" ht="15.75" customHeight="1" x14ac:dyDescent="0.25">
      <c r="F727" s="177"/>
    </row>
    <row r="728" spans="6:6" ht="15.75" customHeight="1" x14ac:dyDescent="0.25">
      <c r="F728" s="177"/>
    </row>
    <row r="729" spans="6:6" ht="15.75" customHeight="1" x14ac:dyDescent="0.25">
      <c r="F729" s="177"/>
    </row>
    <row r="730" spans="6:6" ht="15.75" customHeight="1" x14ac:dyDescent="0.25">
      <c r="F730" s="177"/>
    </row>
    <row r="731" spans="6:6" ht="15.75" customHeight="1" x14ac:dyDescent="0.25">
      <c r="F731" s="177"/>
    </row>
    <row r="732" spans="6:6" ht="15.75" customHeight="1" x14ac:dyDescent="0.25">
      <c r="F732" s="177"/>
    </row>
    <row r="733" spans="6:6" ht="15.75" customHeight="1" x14ac:dyDescent="0.25">
      <c r="F733" s="177"/>
    </row>
    <row r="734" spans="6:6" ht="15.75" customHeight="1" x14ac:dyDescent="0.25">
      <c r="F734" s="177"/>
    </row>
    <row r="735" spans="6:6" ht="15.75" customHeight="1" x14ac:dyDescent="0.25">
      <c r="F735" s="177"/>
    </row>
    <row r="736" spans="6:6" ht="15.75" customHeight="1" x14ac:dyDescent="0.25">
      <c r="F736" s="177"/>
    </row>
    <row r="737" spans="6:6" ht="15.75" customHeight="1" x14ac:dyDescent="0.25">
      <c r="F737" s="177"/>
    </row>
    <row r="738" spans="6:6" ht="15.75" customHeight="1" x14ac:dyDescent="0.25">
      <c r="F738" s="177"/>
    </row>
    <row r="739" spans="6:6" ht="15.75" customHeight="1" x14ac:dyDescent="0.25">
      <c r="F739" s="177"/>
    </row>
    <row r="740" spans="6:6" ht="15.75" customHeight="1" x14ac:dyDescent="0.25">
      <c r="F740" s="177"/>
    </row>
    <row r="741" spans="6:6" ht="15.75" customHeight="1" x14ac:dyDescent="0.25">
      <c r="F741" s="177"/>
    </row>
    <row r="742" spans="6:6" ht="15.75" customHeight="1" x14ac:dyDescent="0.25">
      <c r="F742" s="177"/>
    </row>
    <row r="743" spans="6:6" ht="15.75" customHeight="1" x14ac:dyDescent="0.25">
      <c r="F743" s="177"/>
    </row>
    <row r="744" spans="6:6" ht="15.75" customHeight="1" x14ac:dyDescent="0.25">
      <c r="F744" s="177"/>
    </row>
    <row r="745" spans="6:6" ht="15.75" customHeight="1" x14ac:dyDescent="0.25">
      <c r="F745" s="177"/>
    </row>
    <row r="746" spans="6:6" ht="15.75" customHeight="1" x14ac:dyDescent="0.25">
      <c r="F746" s="177"/>
    </row>
    <row r="747" spans="6:6" ht="15.75" customHeight="1" x14ac:dyDescent="0.25">
      <c r="F747" s="177"/>
    </row>
    <row r="748" spans="6:6" ht="15.75" customHeight="1" x14ac:dyDescent="0.25">
      <c r="F748" s="177"/>
    </row>
    <row r="749" spans="6:6" ht="15.75" customHeight="1" x14ac:dyDescent="0.25">
      <c r="F749" s="177"/>
    </row>
    <row r="750" spans="6:6" ht="15.75" customHeight="1" x14ac:dyDescent="0.25">
      <c r="F750" s="177"/>
    </row>
    <row r="751" spans="6:6" ht="15.75" customHeight="1" x14ac:dyDescent="0.25">
      <c r="F751" s="177"/>
    </row>
    <row r="752" spans="6:6" ht="15.75" customHeight="1" x14ac:dyDescent="0.25">
      <c r="F752" s="177"/>
    </row>
    <row r="753" spans="6:6" ht="15.75" customHeight="1" x14ac:dyDescent="0.25">
      <c r="F753" s="177"/>
    </row>
    <row r="754" spans="6:6" ht="15.75" customHeight="1" x14ac:dyDescent="0.25">
      <c r="F754" s="177"/>
    </row>
    <row r="755" spans="6:6" ht="15.75" customHeight="1" x14ac:dyDescent="0.25">
      <c r="F755" s="177"/>
    </row>
    <row r="756" spans="6:6" ht="15.75" customHeight="1" x14ac:dyDescent="0.25">
      <c r="F756" s="177"/>
    </row>
    <row r="757" spans="6:6" ht="15.75" customHeight="1" x14ac:dyDescent="0.25">
      <c r="F757" s="177"/>
    </row>
    <row r="758" spans="6:6" ht="15.75" customHeight="1" x14ac:dyDescent="0.25">
      <c r="F758" s="177"/>
    </row>
    <row r="759" spans="6:6" ht="15.75" customHeight="1" x14ac:dyDescent="0.25">
      <c r="F759" s="177"/>
    </row>
    <row r="760" spans="6:6" ht="15.75" customHeight="1" x14ac:dyDescent="0.25">
      <c r="F760" s="177"/>
    </row>
    <row r="761" spans="6:6" ht="15.75" customHeight="1" x14ac:dyDescent="0.25">
      <c r="F761" s="177"/>
    </row>
    <row r="762" spans="6:6" ht="15.75" customHeight="1" x14ac:dyDescent="0.25">
      <c r="F762" s="177"/>
    </row>
    <row r="763" spans="6:6" ht="15.75" customHeight="1" x14ac:dyDescent="0.25">
      <c r="F763" s="177"/>
    </row>
    <row r="764" spans="6:6" ht="15.75" customHeight="1" x14ac:dyDescent="0.25">
      <c r="F764" s="177"/>
    </row>
    <row r="765" spans="6:6" ht="15.75" customHeight="1" x14ac:dyDescent="0.25">
      <c r="F765" s="177"/>
    </row>
    <row r="766" spans="6:6" ht="15.75" customHeight="1" x14ac:dyDescent="0.25">
      <c r="F766" s="177"/>
    </row>
    <row r="767" spans="6:6" ht="15.75" customHeight="1" x14ac:dyDescent="0.25">
      <c r="F767" s="177"/>
    </row>
    <row r="768" spans="6:6" ht="15.75" customHeight="1" x14ac:dyDescent="0.25">
      <c r="F768" s="177"/>
    </row>
    <row r="769" spans="6:6" ht="15.75" customHeight="1" x14ac:dyDescent="0.25">
      <c r="F769" s="177"/>
    </row>
    <row r="770" spans="6:6" ht="15.75" customHeight="1" x14ac:dyDescent="0.25">
      <c r="F770" s="177"/>
    </row>
    <row r="771" spans="6:6" ht="15.75" customHeight="1" x14ac:dyDescent="0.25">
      <c r="F771" s="177"/>
    </row>
    <row r="772" spans="6:6" ht="15.75" customHeight="1" x14ac:dyDescent="0.25">
      <c r="F772" s="177"/>
    </row>
    <row r="773" spans="6:6" ht="15.75" customHeight="1" x14ac:dyDescent="0.25">
      <c r="F773" s="177"/>
    </row>
    <row r="774" spans="6:6" ht="15.75" customHeight="1" x14ac:dyDescent="0.25">
      <c r="F774" s="177"/>
    </row>
    <row r="775" spans="6:6" ht="15.75" customHeight="1" x14ac:dyDescent="0.25">
      <c r="F775" s="177"/>
    </row>
    <row r="776" spans="6:6" ht="15.75" customHeight="1" x14ac:dyDescent="0.25">
      <c r="F776" s="177"/>
    </row>
    <row r="777" spans="6:6" ht="15.75" customHeight="1" x14ac:dyDescent="0.25">
      <c r="F777" s="177"/>
    </row>
    <row r="778" spans="6:6" ht="15.75" customHeight="1" x14ac:dyDescent="0.25">
      <c r="F778" s="177"/>
    </row>
    <row r="779" spans="6:6" ht="15.75" customHeight="1" x14ac:dyDescent="0.25">
      <c r="F779" s="177"/>
    </row>
    <row r="780" spans="6:6" ht="15.75" customHeight="1" x14ac:dyDescent="0.25">
      <c r="F780" s="177"/>
    </row>
    <row r="781" spans="6:6" ht="15.75" customHeight="1" x14ac:dyDescent="0.25">
      <c r="F781" s="177"/>
    </row>
    <row r="782" spans="6:6" ht="15.75" customHeight="1" x14ac:dyDescent="0.25">
      <c r="F782" s="177"/>
    </row>
    <row r="783" spans="6:6" ht="15.75" customHeight="1" x14ac:dyDescent="0.25">
      <c r="F783" s="177"/>
    </row>
    <row r="784" spans="6:6" ht="15.75" customHeight="1" x14ac:dyDescent="0.25">
      <c r="F784" s="177"/>
    </row>
    <row r="785" spans="6:6" ht="15.75" customHeight="1" x14ac:dyDescent="0.25">
      <c r="F785" s="177"/>
    </row>
    <row r="786" spans="6:6" ht="15.75" customHeight="1" x14ac:dyDescent="0.25">
      <c r="F786" s="177"/>
    </row>
    <row r="787" spans="6:6" ht="15.75" customHeight="1" x14ac:dyDescent="0.25">
      <c r="F787" s="177"/>
    </row>
    <row r="788" spans="6:6" ht="15.75" customHeight="1" x14ac:dyDescent="0.25">
      <c r="F788" s="177"/>
    </row>
    <row r="789" spans="6:6" ht="15.75" customHeight="1" x14ac:dyDescent="0.25">
      <c r="F789" s="177"/>
    </row>
    <row r="790" spans="6:6" ht="15.75" customHeight="1" x14ac:dyDescent="0.25">
      <c r="F790" s="177"/>
    </row>
    <row r="791" spans="6:6" ht="15.75" customHeight="1" x14ac:dyDescent="0.25">
      <c r="F791" s="177"/>
    </row>
    <row r="792" spans="6:6" ht="15.75" customHeight="1" x14ac:dyDescent="0.25">
      <c r="F792" s="177"/>
    </row>
    <row r="793" spans="6:6" ht="15.75" customHeight="1" x14ac:dyDescent="0.25">
      <c r="F793" s="177"/>
    </row>
    <row r="794" spans="6:6" ht="15.75" customHeight="1" x14ac:dyDescent="0.25">
      <c r="F794" s="177"/>
    </row>
    <row r="795" spans="6:6" ht="15.75" customHeight="1" x14ac:dyDescent="0.25">
      <c r="F795" s="177"/>
    </row>
    <row r="796" spans="6:6" ht="15.75" customHeight="1" x14ac:dyDescent="0.25">
      <c r="F796" s="177"/>
    </row>
    <row r="797" spans="6:6" ht="15.75" customHeight="1" x14ac:dyDescent="0.25">
      <c r="F797" s="177"/>
    </row>
    <row r="798" spans="6:6" ht="15.75" customHeight="1" x14ac:dyDescent="0.25">
      <c r="F798" s="177"/>
    </row>
    <row r="799" spans="6:6" ht="15.75" customHeight="1" x14ac:dyDescent="0.25">
      <c r="F799" s="177"/>
    </row>
    <row r="800" spans="6:6" ht="15.75" customHeight="1" x14ac:dyDescent="0.25">
      <c r="F800" s="177"/>
    </row>
    <row r="801" spans="6:6" ht="15.75" customHeight="1" x14ac:dyDescent="0.25">
      <c r="F801" s="177"/>
    </row>
    <row r="802" spans="6:6" ht="15.75" customHeight="1" x14ac:dyDescent="0.25">
      <c r="F802" s="177"/>
    </row>
    <row r="803" spans="6:6" ht="15.75" customHeight="1" x14ac:dyDescent="0.25">
      <c r="F803" s="177"/>
    </row>
    <row r="804" spans="6:6" ht="15.75" customHeight="1" x14ac:dyDescent="0.25">
      <c r="F804" s="177"/>
    </row>
    <row r="805" spans="6:6" ht="15.75" customHeight="1" x14ac:dyDescent="0.25">
      <c r="F805" s="177"/>
    </row>
    <row r="806" spans="6:6" ht="15.75" customHeight="1" x14ac:dyDescent="0.25">
      <c r="F806" s="177"/>
    </row>
    <row r="807" spans="6:6" ht="15.75" customHeight="1" x14ac:dyDescent="0.25">
      <c r="F807" s="177"/>
    </row>
    <row r="808" spans="6:6" ht="15.75" customHeight="1" x14ac:dyDescent="0.25">
      <c r="F808" s="177"/>
    </row>
    <row r="809" spans="6:6" ht="15.75" customHeight="1" x14ac:dyDescent="0.25">
      <c r="F809" s="177"/>
    </row>
    <row r="810" spans="6:6" ht="15.75" customHeight="1" x14ac:dyDescent="0.25">
      <c r="F810" s="177"/>
    </row>
    <row r="811" spans="6:6" ht="15.75" customHeight="1" x14ac:dyDescent="0.25">
      <c r="F811" s="177"/>
    </row>
    <row r="812" spans="6:6" ht="15.75" customHeight="1" x14ac:dyDescent="0.25">
      <c r="F812" s="177"/>
    </row>
    <row r="813" spans="6:6" ht="15.75" customHeight="1" x14ac:dyDescent="0.25">
      <c r="F813" s="177"/>
    </row>
    <row r="814" spans="6:6" ht="15.75" customHeight="1" x14ac:dyDescent="0.25">
      <c r="F814" s="177"/>
    </row>
    <row r="815" spans="6:6" ht="15.75" customHeight="1" x14ac:dyDescent="0.25">
      <c r="F815" s="177"/>
    </row>
    <row r="816" spans="6:6" ht="15.75" customHeight="1" x14ac:dyDescent="0.25">
      <c r="F816" s="177"/>
    </row>
    <row r="817" spans="6:6" ht="15.75" customHeight="1" x14ac:dyDescent="0.25">
      <c r="F817" s="177"/>
    </row>
    <row r="818" spans="6:6" ht="15.75" customHeight="1" x14ac:dyDescent="0.25">
      <c r="F818" s="177"/>
    </row>
    <row r="819" spans="6:6" ht="15.75" customHeight="1" x14ac:dyDescent="0.25">
      <c r="F819" s="177"/>
    </row>
    <row r="820" spans="6:6" ht="15.75" customHeight="1" x14ac:dyDescent="0.25">
      <c r="F820" s="177"/>
    </row>
    <row r="821" spans="6:6" ht="15.75" customHeight="1" x14ac:dyDescent="0.25">
      <c r="F821" s="177"/>
    </row>
    <row r="822" spans="6:6" ht="15.75" customHeight="1" x14ac:dyDescent="0.25">
      <c r="F822" s="177"/>
    </row>
    <row r="823" spans="6:6" ht="15.75" customHeight="1" x14ac:dyDescent="0.25">
      <c r="F823" s="177"/>
    </row>
    <row r="824" spans="6:6" ht="15.75" customHeight="1" x14ac:dyDescent="0.25">
      <c r="F824" s="177"/>
    </row>
    <row r="825" spans="6:6" ht="15.75" customHeight="1" x14ac:dyDescent="0.25">
      <c r="F825" s="177"/>
    </row>
    <row r="826" spans="6:6" ht="15.75" customHeight="1" x14ac:dyDescent="0.25">
      <c r="F826" s="177"/>
    </row>
    <row r="827" spans="6:6" ht="15.75" customHeight="1" x14ac:dyDescent="0.25">
      <c r="F827" s="177"/>
    </row>
    <row r="828" spans="6:6" ht="15.75" customHeight="1" x14ac:dyDescent="0.25">
      <c r="F828" s="177"/>
    </row>
    <row r="829" spans="6:6" ht="15.75" customHeight="1" x14ac:dyDescent="0.25">
      <c r="F829" s="177"/>
    </row>
    <row r="830" spans="6:6" ht="15.75" customHeight="1" x14ac:dyDescent="0.25">
      <c r="F830" s="177"/>
    </row>
    <row r="831" spans="6:6" ht="15.75" customHeight="1" x14ac:dyDescent="0.25">
      <c r="F831" s="177"/>
    </row>
    <row r="832" spans="6:6" ht="15.75" customHeight="1" x14ac:dyDescent="0.25">
      <c r="F832" s="177"/>
    </row>
    <row r="833" spans="6:6" ht="15.75" customHeight="1" x14ac:dyDescent="0.25">
      <c r="F833" s="177"/>
    </row>
    <row r="834" spans="6:6" ht="15.75" customHeight="1" x14ac:dyDescent="0.25">
      <c r="F834" s="177"/>
    </row>
    <row r="835" spans="6:6" ht="15.75" customHeight="1" x14ac:dyDescent="0.25">
      <c r="F835" s="177"/>
    </row>
    <row r="836" spans="6:6" ht="15.75" customHeight="1" x14ac:dyDescent="0.25">
      <c r="F836" s="177"/>
    </row>
    <row r="837" spans="6:6" ht="15.75" customHeight="1" x14ac:dyDescent="0.25">
      <c r="F837" s="177"/>
    </row>
    <row r="838" spans="6:6" ht="15.75" customHeight="1" x14ac:dyDescent="0.25">
      <c r="F838" s="177"/>
    </row>
    <row r="839" spans="6:6" ht="15.75" customHeight="1" x14ac:dyDescent="0.25">
      <c r="F839" s="177"/>
    </row>
    <row r="840" spans="6:6" ht="15.75" customHeight="1" x14ac:dyDescent="0.25">
      <c r="F840" s="177"/>
    </row>
    <row r="841" spans="6:6" ht="15.75" customHeight="1" x14ac:dyDescent="0.25">
      <c r="F841" s="177"/>
    </row>
    <row r="842" spans="6:6" ht="15.75" customHeight="1" x14ac:dyDescent="0.25">
      <c r="F842" s="177"/>
    </row>
    <row r="843" spans="6:6" ht="15.75" customHeight="1" x14ac:dyDescent="0.25">
      <c r="F843" s="177"/>
    </row>
    <row r="844" spans="6:6" ht="15.75" customHeight="1" x14ac:dyDescent="0.25">
      <c r="F844" s="177"/>
    </row>
    <row r="845" spans="6:6" ht="15.75" customHeight="1" x14ac:dyDescent="0.25">
      <c r="F845" s="177"/>
    </row>
    <row r="846" spans="6:6" ht="15.75" customHeight="1" x14ac:dyDescent="0.25">
      <c r="F846" s="177"/>
    </row>
    <row r="847" spans="6:6" ht="15.75" customHeight="1" x14ac:dyDescent="0.25">
      <c r="F847" s="177"/>
    </row>
    <row r="848" spans="6:6" ht="15.75" customHeight="1" x14ac:dyDescent="0.25">
      <c r="F848" s="177"/>
    </row>
    <row r="849" spans="6:6" ht="15.75" customHeight="1" x14ac:dyDescent="0.25">
      <c r="F849" s="177"/>
    </row>
    <row r="850" spans="6:6" ht="15.75" customHeight="1" x14ac:dyDescent="0.25">
      <c r="F850" s="177"/>
    </row>
    <row r="851" spans="6:6" ht="15.75" customHeight="1" x14ac:dyDescent="0.25">
      <c r="F851" s="177"/>
    </row>
    <row r="852" spans="6:6" ht="15.75" customHeight="1" x14ac:dyDescent="0.25">
      <c r="F852" s="177"/>
    </row>
    <row r="853" spans="6:6" ht="15.75" customHeight="1" x14ac:dyDescent="0.25">
      <c r="F853" s="177"/>
    </row>
    <row r="854" spans="6:6" ht="15.75" customHeight="1" x14ac:dyDescent="0.25">
      <c r="F854" s="177"/>
    </row>
    <row r="855" spans="6:6" ht="15.75" customHeight="1" x14ac:dyDescent="0.25">
      <c r="F855" s="177"/>
    </row>
    <row r="856" spans="6:6" ht="15.75" customHeight="1" x14ac:dyDescent="0.25">
      <c r="F856" s="177"/>
    </row>
    <row r="857" spans="6:6" ht="15.75" customHeight="1" x14ac:dyDescent="0.25">
      <c r="F857" s="177"/>
    </row>
    <row r="858" spans="6:6" ht="15.75" customHeight="1" x14ac:dyDescent="0.25">
      <c r="F858" s="177"/>
    </row>
    <row r="859" spans="6:6" ht="15.75" customHeight="1" x14ac:dyDescent="0.25">
      <c r="F859" s="177"/>
    </row>
    <row r="860" spans="6:6" ht="15.75" customHeight="1" x14ac:dyDescent="0.25">
      <c r="F860" s="177"/>
    </row>
    <row r="861" spans="6:6" ht="15.75" customHeight="1" x14ac:dyDescent="0.25">
      <c r="F861" s="177"/>
    </row>
    <row r="862" spans="6:6" ht="15.75" customHeight="1" x14ac:dyDescent="0.25">
      <c r="F862" s="177"/>
    </row>
    <row r="863" spans="6:6" ht="15.75" customHeight="1" x14ac:dyDescent="0.25">
      <c r="F863" s="177"/>
    </row>
    <row r="864" spans="6:6" ht="15.75" customHeight="1" x14ac:dyDescent="0.25">
      <c r="F864" s="177"/>
    </row>
    <row r="865" spans="6:6" ht="15.75" customHeight="1" x14ac:dyDescent="0.25">
      <c r="F865" s="177"/>
    </row>
    <row r="866" spans="6:6" ht="15.75" customHeight="1" x14ac:dyDescent="0.25">
      <c r="F866" s="177"/>
    </row>
    <row r="867" spans="6:6" ht="15.75" customHeight="1" x14ac:dyDescent="0.25">
      <c r="F867" s="177"/>
    </row>
    <row r="868" spans="6:6" ht="15.75" customHeight="1" x14ac:dyDescent="0.25">
      <c r="F868" s="177"/>
    </row>
    <row r="869" spans="6:6" ht="15.75" customHeight="1" x14ac:dyDescent="0.25">
      <c r="F869" s="177"/>
    </row>
    <row r="870" spans="6:6" ht="15.75" customHeight="1" x14ac:dyDescent="0.25">
      <c r="F870" s="177"/>
    </row>
    <row r="871" spans="6:6" ht="15.75" customHeight="1" x14ac:dyDescent="0.25">
      <c r="F871" s="177"/>
    </row>
    <row r="872" spans="6:6" ht="15.75" customHeight="1" x14ac:dyDescent="0.25">
      <c r="F872" s="177"/>
    </row>
    <row r="873" spans="6:6" ht="15.75" customHeight="1" x14ac:dyDescent="0.25">
      <c r="F873" s="177"/>
    </row>
    <row r="874" spans="6:6" ht="15.75" customHeight="1" x14ac:dyDescent="0.25">
      <c r="F874" s="177"/>
    </row>
    <row r="875" spans="6:6" ht="15.75" customHeight="1" x14ac:dyDescent="0.25">
      <c r="F875" s="177"/>
    </row>
    <row r="876" spans="6:6" ht="15.75" customHeight="1" x14ac:dyDescent="0.25">
      <c r="F876" s="177"/>
    </row>
    <row r="877" spans="6:6" ht="15.75" customHeight="1" x14ac:dyDescent="0.25">
      <c r="F877" s="177"/>
    </row>
    <row r="878" spans="6:6" ht="15.75" customHeight="1" x14ac:dyDescent="0.25">
      <c r="F878" s="177"/>
    </row>
    <row r="879" spans="6:6" ht="15.75" customHeight="1" x14ac:dyDescent="0.25">
      <c r="F879" s="177"/>
    </row>
    <row r="880" spans="6:6" ht="15.75" customHeight="1" x14ac:dyDescent="0.25">
      <c r="F880" s="177"/>
    </row>
    <row r="881" spans="6:6" ht="15.75" customHeight="1" x14ac:dyDescent="0.25">
      <c r="F881" s="177"/>
    </row>
    <row r="882" spans="6:6" ht="15.75" customHeight="1" x14ac:dyDescent="0.25">
      <c r="F882" s="177"/>
    </row>
    <row r="883" spans="6:6" ht="15.75" customHeight="1" x14ac:dyDescent="0.25">
      <c r="F883" s="177"/>
    </row>
    <row r="884" spans="6:6" ht="15.75" customHeight="1" x14ac:dyDescent="0.25">
      <c r="F884" s="177"/>
    </row>
    <row r="885" spans="6:6" ht="15.75" customHeight="1" x14ac:dyDescent="0.25">
      <c r="F885" s="177"/>
    </row>
    <row r="886" spans="6:6" ht="15.75" customHeight="1" x14ac:dyDescent="0.25">
      <c r="F886" s="177"/>
    </row>
    <row r="887" spans="6:6" ht="15.75" customHeight="1" x14ac:dyDescent="0.25">
      <c r="F887" s="177"/>
    </row>
    <row r="888" spans="6:6" ht="15.75" customHeight="1" x14ac:dyDescent="0.25">
      <c r="F888" s="177"/>
    </row>
    <row r="889" spans="6:6" ht="15.75" customHeight="1" x14ac:dyDescent="0.25">
      <c r="F889" s="177"/>
    </row>
    <row r="890" spans="6:6" ht="15.75" customHeight="1" x14ac:dyDescent="0.25">
      <c r="F890" s="177"/>
    </row>
    <row r="891" spans="6:6" ht="15.75" customHeight="1" x14ac:dyDescent="0.25">
      <c r="F891" s="177"/>
    </row>
    <row r="892" spans="6:6" ht="15.75" customHeight="1" x14ac:dyDescent="0.25">
      <c r="F892" s="177"/>
    </row>
    <row r="893" spans="6:6" ht="15.75" customHeight="1" x14ac:dyDescent="0.25">
      <c r="F893" s="177"/>
    </row>
    <row r="894" spans="6:6" ht="15.75" customHeight="1" x14ac:dyDescent="0.25">
      <c r="F894" s="177"/>
    </row>
    <row r="895" spans="6:6" ht="15.75" customHeight="1" x14ac:dyDescent="0.25">
      <c r="F895" s="177"/>
    </row>
    <row r="896" spans="6:6" ht="15.75" customHeight="1" x14ac:dyDescent="0.25">
      <c r="F896" s="177"/>
    </row>
    <row r="897" spans="6:6" ht="15.75" customHeight="1" x14ac:dyDescent="0.25">
      <c r="F897" s="177"/>
    </row>
    <row r="898" spans="6:6" ht="15.75" customHeight="1" x14ac:dyDescent="0.25">
      <c r="F898" s="177"/>
    </row>
    <row r="899" spans="6:6" ht="15.75" customHeight="1" x14ac:dyDescent="0.25">
      <c r="F899" s="177"/>
    </row>
    <row r="900" spans="6:6" ht="15.75" customHeight="1" x14ac:dyDescent="0.25">
      <c r="F900" s="177"/>
    </row>
    <row r="901" spans="6:6" ht="15.75" customHeight="1" x14ac:dyDescent="0.25">
      <c r="F901" s="177"/>
    </row>
    <row r="902" spans="6:6" ht="15.75" customHeight="1" x14ac:dyDescent="0.25">
      <c r="F902" s="177"/>
    </row>
    <row r="903" spans="6:6" ht="15.75" customHeight="1" x14ac:dyDescent="0.25">
      <c r="F903" s="177"/>
    </row>
    <row r="904" spans="6:6" ht="15.75" customHeight="1" x14ac:dyDescent="0.25">
      <c r="F904" s="177"/>
    </row>
    <row r="905" spans="6:6" ht="15.75" customHeight="1" x14ac:dyDescent="0.25">
      <c r="F905" s="177"/>
    </row>
    <row r="906" spans="6:6" ht="15.75" customHeight="1" x14ac:dyDescent="0.25">
      <c r="F906" s="177"/>
    </row>
    <row r="907" spans="6:6" ht="15.75" customHeight="1" x14ac:dyDescent="0.25">
      <c r="F907" s="177"/>
    </row>
    <row r="908" spans="6:6" ht="15.75" customHeight="1" x14ac:dyDescent="0.25">
      <c r="F908" s="177"/>
    </row>
    <row r="909" spans="6:6" ht="15.75" customHeight="1" x14ac:dyDescent="0.25">
      <c r="F909" s="177"/>
    </row>
    <row r="910" spans="6:6" ht="15.75" customHeight="1" x14ac:dyDescent="0.25">
      <c r="F910" s="177"/>
    </row>
    <row r="911" spans="6:6" ht="15.75" customHeight="1" x14ac:dyDescent="0.25">
      <c r="F911" s="177"/>
    </row>
    <row r="912" spans="6:6" ht="15.75" customHeight="1" x14ac:dyDescent="0.25">
      <c r="F912" s="177"/>
    </row>
    <row r="913" spans="6:6" ht="15.75" customHeight="1" x14ac:dyDescent="0.25">
      <c r="F913" s="177"/>
    </row>
    <row r="914" spans="6:6" ht="15.75" customHeight="1" x14ac:dyDescent="0.25">
      <c r="F914" s="177"/>
    </row>
    <row r="915" spans="6:6" ht="15.75" customHeight="1" x14ac:dyDescent="0.25">
      <c r="F915" s="177"/>
    </row>
    <row r="916" spans="6:6" ht="15.75" customHeight="1" x14ac:dyDescent="0.25">
      <c r="F916" s="177"/>
    </row>
    <row r="917" spans="6:6" ht="15.75" customHeight="1" x14ac:dyDescent="0.25">
      <c r="F917" s="177"/>
    </row>
    <row r="918" spans="6:6" ht="15.75" customHeight="1" x14ac:dyDescent="0.25">
      <c r="F918" s="177"/>
    </row>
    <row r="919" spans="6:6" ht="15.75" customHeight="1" x14ac:dyDescent="0.25">
      <c r="F919" s="177"/>
    </row>
    <row r="920" spans="6:6" ht="15.75" customHeight="1" x14ac:dyDescent="0.25">
      <c r="F920" s="177"/>
    </row>
    <row r="921" spans="6:6" ht="15.75" customHeight="1" x14ac:dyDescent="0.25">
      <c r="F921" s="177"/>
    </row>
    <row r="922" spans="6:6" ht="15.75" customHeight="1" x14ac:dyDescent="0.25">
      <c r="F922" s="177"/>
    </row>
    <row r="923" spans="6:6" ht="15.75" customHeight="1" x14ac:dyDescent="0.25">
      <c r="F923" s="177"/>
    </row>
    <row r="924" spans="6:6" ht="15.75" customHeight="1" x14ac:dyDescent="0.25">
      <c r="F924" s="177"/>
    </row>
    <row r="925" spans="6:6" ht="15.75" customHeight="1" x14ac:dyDescent="0.25">
      <c r="F925" s="177"/>
    </row>
    <row r="926" spans="6:6" ht="15.75" customHeight="1" x14ac:dyDescent="0.25">
      <c r="F926" s="177"/>
    </row>
    <row r="927" spans="6:6" ht="15.75" customHeight="1" x14ac:dyDescent="0.25">
      <c r="F927" s="177"/>
    </row>
    <row r="928" spans="6:6" ht="15.75" customHeight="1" x14ac:dyDescent="0.25">
      <c r="F928" s="177"/>
    </row>
    <row r="929" spans="6:6" ht="15.75" customHeight="1" x14ac:dyDescent="0.25">
      <c r="F929" s="177"/>
    </row>
    <row r="930" spans="6:6" ht="15.75" customHeight="1" x14ac:dyDescent="0.25">
      <c r="F930" s="177"/>
    </row>
    <row r="931" spans="6:6" ht="15.75" customHeight="1" x14ac:dyDescent="0.25">
      <c r="F931" s="177"/>
    </row>
    <row r="932" spans="6:6" ht="15.75" customHeight="1" x14ac:dyDescent="0.25">
      <c r="F932" s="177"/>
    </row>
    <row r="933" spans="6:6" ht="15.75" customHeight="1" x14ac:dyDescent="0.25">
      <c r="F933" s="177"/>
    </row>
    <row r="934" spans="6:6" ht="15.75" customHeight="1" x14ac:dyDescent="0.25">
      <c r="F934" s="177"/>
    </row>
    <row r="935" spans="6:6" ht="15.75" customHeight="1" x14ac:dyDescent="0.25">
      <c r="F935" s="177"/>
    </row>
    <row r="936" spans="6:6" ht="15.75" customHeight="1" x14ac:dyDescent="0.25">
      <c r="F936" s="177"/>
    </row>
    <row r="937" spans="6:6" ht="15.75" customHeight="1" x14ac:dyDescent="0.25">
      <c r="F937" s="177"/>
    </row>
    <row r="938" spans="6:6" ht="15.75" customHeight="1" x14ac:dyDescent="0.25">
      <c r="F938" s="177"/>
    </row>
    <row r="939" spans="6:6" ht="15.75" customHeight="1" x14ac:dyDescent="0.25">
      <c r="F939" s="177"/>
    </row>
    <row r="940" spans="6:6" ht="15.75" customHeight="1" x14ac:dyDescent="0.25">
      <c r="F940" s="177"/>
    </row>
    <row r="941" spans="6:6" ht="15.75" customHeight="1" x14ac:dyDescent="0.25">
      <c r="F941" s="177"/>
    </row>
    <row r="942" spans="6:6" ht="15.75" customHeight="1" x14ac:dyDescent="0.25">
      <c r="F942" s="177"/>
    </row>
    <row r="943" spans="6:6" ht="15.75" customHeight="1" x14ac:dyDescent="0.25">
      <c r="F943" s="177"/>
    </row>
    <row r="944" spans="6:6" ht="15.75" customHeight="1" x14ac:dyDescent="0.25">
      <c r="F944" s="177"/>
    </row>
    <row r="945" spans="6:6" ht="15.75" customHeight="1" x14ac:dyDescent="0.25">
      <c r="F945" s="177"/>
    </row>
    <row r="946" spans="6:6" ht="15.75" customHeight="1" x14ac:dyDescent="0.25">
      <c r="F946" s="177"/>
    </row>
    <row r="947" spans="6:6" ht="15.75" customHeight="1" x14ac:dyDescent="0.25">
      <c r="F947" s="177"/>
    </row>
    <row r="948" spans="6:6" ht="15.75" customHeight="1" x14ac:dyDescent="0.25">
      <c r="F948" s="177"/>
    </row>
    <row r="949" spans="6:6" ht="15.75" customHeight="1" x14ac:dyDescent="0.25">
      <c r="F949" s="177"/>
    </row>
    <row r="950" spans="6:6" ht="15.75" customHeight="1" x14ac:dyDescent="0.25">
      <c r="F950" s="177"/>
    </row>
    <row r="951" spans="6:6" ht="15.75" customHeight="1" x14ac:dyDescent="0.25">
      <c r="F951" s="177"/>
    </row>
    <row r="952" spans="6:6" ht="15.75" customHeight="1" x14ac:dyDescent="0.25">
      <c r="F952" s="177"/>
    </row>
    <row r="953" spans="6:6" ht="15.75" customHeight="1" x14ac:dyDescent="0.25">
      <c r="F953" s="177"/>
    </row>
    <row r="954" spans="6:6" ht="15.75" customHeight="1" x14ac:dyDescent="0.25">
      <c r="F954" s="177"/>
    </row>
    <row r="955" spans="6:6" ht="15.75" customHeight="1" x14ac:dyDescent="0.25">
      <c r="F955" s="177"/>
    </row>
    <row r="956" spans="6:6" ht="15.75" customHeight="1" x14ac:dyDescent="0.25">
      <c r="F956" s="177"/>
    </row>
    <row r="957" spans="6:6" ht="15.75" customHeight="1" x14ac:dyDescent="0.25">
      <c r="F957" s="177"/>
    </row>
    <row r="958" spans="6:6" ht="15.75" customHeight="1" x14ac:dyDescent="0.25">
      <c r="F958" s="177"/>
    </row>
    <row r="959" spans="6:6" ht="15.75" customHeight="1" x14ac:dyDescent="0.25">
      <c r="F959" s="177"/>
    </row>
    <row r="960" spans="6:6" ht="15.75" customHeight="1" x14ac:dyDescent="0.25">
      <c r="F960" s="177"/>
    </row>
    <row r="961" spans="6:6" ht="15.75" customHeight="1" x14ac:dyDescent="0.25">
      <c r="F961" s="177"/>
    </row>
    <row r="962" spans="6:6" ht="15.75" customHeight="1" x14ac:dyDescent="0.25">
      <c r="F962" s="177"/>
    </row>
    <row r="963" spans="6:6" ht="15.75" customHeight="1" x14ac:dyDescent="0.25">
      <c r="F963" s="177"/>
    </row>
    <row r="964" spans="6:6" ht="15.75" customHeight="1" x14ac:dyDescent="0.25">
      <c r="F964" s="177"/>
    </row>
    <row r="965" spans="6:6" ht="15.75" customHeight="1" x14ac:dyDescent="0.25">
      <c r="F965" s="177"/>
    </row>
    <row r="966" spans="6:6" ht="15.75" customHeight="1" x14ac:dyDescent="0.25">
      <c r="F966" s="177"/>
    </row>
    <row r="967" spans="6:6" ht="15.75" customHeight="1" x14ac:dyDescent="0.25">
      <c r="F967" s="177"/>
    </row>
    <row r="968" spans="6:6" ht="15.75" customHeight="1" x14ac:dyDescent="0.25">
      <c r="F968" s="177"/>
    </row>
    <row r="969" spans="6:6" ht="15.75" customHeight="1" x14ac:dyDescent="0.25">
      <c r="F969" s="177"/>
    </row>
    <row r="970" spans="6:6" ht="15.75" customHeight="1" x14ac:dyDescent="0.25">
      <c r="F970" s="177"/>
    </row>
    <row r="971" spans="6:6" ht="15.75" customHeight="1" x14ac:dyDescent="0.25">
      <c r="F971" s="177"/>
    </row>
    <row r="972" spans="6:6" ht="15.75" customHeight="1" x14ac:dyDescent="0.25">
      <c r="F972" s="177"/>
    </row>
    <row r="973" spans="6:6" ht="15.75" customHeight="1" x14ac:dyDescent="0.25">
      <c r="F973" s="177"/>
    </row>
    <row r="974" spans="6:6" ht="15.75" customHeight="1" x14ac:dyDescent="0.25">
      <c r="F974" s="177"/>
    </row>
    <row r="975" spans="6:6" ht="15.75" customHeight="1" x14ac:dyDescent="0.25">
      <c r="F975" s="177"/>
    </row>
    <row r="976" spans="6:6" ht="15.75" customHeight="1" x14ac:dyDescent="0.25">
      <c r="F976" s="177"/>
    </row>
    <row r="977" spans="6:6" ht="15.75" customHeight="1" x14ac:dyDescent="0.25">
      <c r="F977" s="177"/>
    </row>
    <row r="978" spans="6:6" ht="15.75" customHeight="1" x14ac:dyDescent="0.25">
      <c r="F978" s="177"/>
    </row>
    <row r="979" spans="6:6" ht="15.75" customHeight="1" x14ac:dyDescent="0.25">
      <c r="F979" s="177"/>
    </row>
    <row r="980" spans="6:6" ht="15.75" customHeight="1" x14ac:dyDescent="0.25">
      <c r="F980" s="177"/>
    </row>
    <row r="981" spans="6:6" ht="15.75" customHeight="1" x14ac:dyDescent="0.25">
      <c r="F981" s="177"/>
    </row>
    <row r="982" spans="6:6" ht="15.75" customHeight="1" x14ac:dyDescent="0.25">
      <c r="F982" s="177"/>
    </row>
    <row r="983" spans="6:6" ht="15.75" customHeight="1" x14ac:dyDescent="0.25">
      <c r="F983" s="177"/>
    </row>
    <row r="984" spans="6:6" ht="15.75" customHeight="1" x14ac:dyDescent="0.25">
      <c r="F984" s="177"/>
    </row>
    <row r="985" spans="6:6" ht="15.75" customHeight="1" x14ac:dyDescent="0.25">
      <c r="F985" s="177"/>
    </row>
    <row r="986" spans="6:6" ht="15.75" customHeight="1" x14ac:dyDescent="0.25">
      <c r="F986" s="177"/>
    </row>
    <row r="987" spans="6:6" ht="15.75" customHeight="1" x14ac:dyDescent="0.25">
      <c r="F987" s="177"/>
    </row>
    <row r="988" spans="6:6" ht="15.75" customHeight="1" x14ac:dyDescent="0.25">
      <c r="F988" s="177"/>
    </row>
    <row r="989" spans="6:6" ht="15.75" customHeight="1" x14ac:dyDescent="0.25">
      <c r="F989" s="177"/>
    </row>
    <row r="990" spans="6:6" ht="15.75" customHeight="1" x14ac:dyDescent="0.25">
      <c r="F990" s="177"/>
    </row>
    <row r="991" spans="6:6" ht="15.75" customHeight="1" x14ac:dyDescent="0.25">
      <c r="F991" s="177"/>
    </row>
    <row r="992" spans="6:6" ht="15.75" customHeight="1" x14ac:dyDescent="0.25">
      <c r="F992" s="177"/>
    </row>
    <row r="993" spans="6:6" ht="15.75" customHeight="1" x14ac:dyDescent="0.25">
      <c r="F993" s="177"/>
    </row>
    <row r="994" spans="6:6" ht="15.75" customHeight="1" x14ac:dyDescent="0.25">
      <c r="F994" s="177"/>
    </row>
    <row r="995" spans="6:6" ht="15.75" customHeight="1" x14ac:dyDescent="0.25">
      <c r="F995" s="177"/>
    </row>
    <row r="996" spans="6:6" ht="15.75" customHeight="1" x14ac:dyDescent="0.25">
      <c r="F996" s="177"/>
    </row>
    <row r="997" spans="6:6" ht="15.75" customHeight="1" x14ac:dyDescent="0.25">
      <c r="F997" s="177"/>
    </row>
    <row r="998" spans="6:6" ht="15.75" customHeight="1" x14ac:dyDescent="0.25">
      <c r="F998" s="177"/>
    </row>
    <row r="999" spans="6:6" ht="15.75" customHeight="1" x14ac:dyDescent="0.25">
      <c r="F999" s="177"/>
    </row>
    <row r="1000" spans="6:6" ht="15.75" customHeight="1" x14ac:dyDescent="0.25">
      <c r="F1000" s="177"/>
    </row>
  </sheetData>
  <mergeCells count="18">
    <mergeCell ref="E52:E53"/>
    <mergeCell ref="H52:H53"/>
    <mergeCell ref="F3:F4"/>
    <mergeCell ref="G3:I3"/>
    <mergeCell ref="A51:H51"/>
    <mergeCell ref="A52:A53"/>
    <mergeCell ref="B52:B53"/>
    <mergeCell ref="C52:C53"/>
    <mergeCell ref="D52:D53"/>
    <mergeCell ref="F52:G52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sqref="A1:J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10" width="16.5703125" customWidth="1"/>
    <col min="11" max="26" width="8.7109375" customWidth="1"/>
  </cols>
  <sheetData>
    <row r="1" spans="1:10" ht="42" customHeight="1" x14ac:dyDescent="0.25">
      <c r="A1" s="179" t="s">
        <v>192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</row>
    <row r="3" spans="1:10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7.75" customHeight="1" x14ac:dyDescent="0.25">
      <c r="A4" s="3" t="s">
        <v>19</v>
      </c>
      <c r="B4" s="3" t="s">
        <v>20</v>
      </c>
      <c r="C4" s="4">
        <v>121</v>
      </c>
      <c r="D4" s="3" t="s">
        <v>21</v>
      </c>
      <c r="E4" s="3" t="s">
        <v>22</v>
      </c>
      <c r="F4" s="3" t="s">
        <v>23</v>
      </c>
      <c r="G4" s="4" t="s">
        <v>17</v>
      </c>
      <c r="H4" s="4" t="s">
        <v>18</v>
      </c>
      <c r="I4" s="6">
        <v>44392</v>
      </c>
      <c r="J4" s="7" t="s">
        <v>24</v>
      </c>
    </row>
    <row r="5" spans="1:10" ht="27.75" customHeight="1" x14ac:dyDescent="0.25">
      <c r="A5" s="3" t="s">
        <v>25</v>
      </c>
      <c r="B5" s="3" t="s">
        <v>26</v>
      </c>
      <c r="C5" s="4">
        <v>127</v>
      </c>
      <c r="D5" s="3" t="s">
        <v>27</v>
      </c>
      <c r="E5" s="3" t="s">
        <v>28</v>
      </c>
      <c r="F5" s="3" t="s">
        <v>29</v>
      </c>
      <c r="G5" s="4" t="s">
        <v>17</v>
      </c>
      <c r="H5" s="4" t="s">
        <v>18</v>
      </c>
      <c r="I5" s="6">
        <v>44480</v>
      </c>
      <c r="J5" s="7" t="s">
        <v>24</v>
      </c>
    </row>
    <row r="6" spans="1:10" ht="27" customHeight="1" x14ac:dyDescent="0.25">
      <c r="A6" s="3" t="s">
        <v>30</v>
      </c>
      <c r="B6" s="3" t="s">
        <v>31</v>
      </c>
      <c r="C6" s="4">
        <v>67</v>
      </c>
      <c r="D6" s="3" t="s">
        <v>21</v>
      </c>
      <c r="E6" s="3" t="s">
        <v>32</v>
      </c>
      <c r="F6" s="3" t="s">
        <v>33</v>
      </c>
      <c r="G6" s="4" t="s">
        <v>17</v>
      </c>
      <c r="H6" s="4" t="s">
        <v>18</v>
      </c>
      <c r="I6" s="6">
        <v>43426</v>
      </c>
      <c r="J6" s="7" t="s">
        <v>24</v>
      </c>
    </row>
    <row r="7" spans="1:10" ht="27" customHeight="1" x14ac:dyDescent="0.25">
      <c r="A7" s="3" t="s">
        <v>34</v>
      </c>
      <c r="B7" s="3" t="s">
        <v>35</v>
      </c>
      <c r="C7" s="4">
        <v>102</v>
      </c>
      <c r="D7" s="3" t="s">
        <v>36</v>
      </c>
      <c r="E7" s="3" t="s">
        <v>37</v>
      </c>
      <c r="F7" s="3" t="s">
        <v>38</v>
      </c>
      <c r="G7" s="4" t="s">
        <v>17</v>
      </c>
      <c r="H7" s="4" t="s">
        <v>18</v>
      </c>
      <c r="I7" s="6">
        <v>43844</v>
      </c>
      <c r="J7" s="7" t="s">
        <v>24</v>
      </c>
    </row>
    <row r="8" spans="1:10" ht="27" customHeight="1" x14ac:dyDescent="0.25">
      <c r="A8" s="3" t="s">
        <v>39</v>
      </c>
      <c r="B8" s="3" t="s">
        <v>40</v>
      </c>
      <c r="C8" s="4">
        <v>91</v>
      </c>
      <c r="D8" s="3" t="s">
        <v>21</v>
      </c>
      <c r="E8" s="3" t="s">
        <v>41</v>
      </c>
      <c r="F8" s="3" t="s">
        <v>42</v>
      </c>
      <c r="G8" s="4" t="s">
        <v>17</v>
      </c>
      <c r="H8" s="4" t="s">
        <v>18</v>
      </c>
      <c r="I8" s="6">
        <v>43678</v>
      </c>
      <c r="J8" s="7" t="s">
        <v>24</v>
      </c>
    </row>
    <row r="9" spans="1:10" ht="27" customHeight="1" x14ac:dyDescent="0.25">
      <c r="A9" s="3" t="s">
        <v>43</v>
      </c>
      <c r="B9" s="3" t="s">
        <v>44</v>
      </c>
      <c r="C9" s="4">
        <v>33</v>
      </c>
      <c r="D9" s="3" t="s">
        <v>21</v>
      </c>
      <c r="E9" s="3" t="s">
        <v>32</v>
      </c>
      <c r="F9" s="3" t="s">
        <v>45</v>
      </c>
      <c r="G9" s="4" t="s">
        <v>17</v>
      </c>
      <c r="H9" s="4" t="s">
        <v>18</v>
      </c>
      <c r="I9" s="6">
        <v>42809</v>
      </c>
      <c r="J9" s="7" t="s">
        <v>24</v>
      </c>
    </row>
    <row r="10" spans="1:10" ht="27" customHeight="1" x14ac:dyDescent="0.25">
      <c r="A10" s="3" t="s">
        <v>46</v>
      </c>
      <c r="B10" s="3" t="s">
        <v>47</v>
      </c>
      <c r="C10" s="4">
        <v>83</v>
      </c>
      <c r="D10" s="3" t="s">
        <v>48</v>
      </c>
      <c r="E10" s="3" t="s">
        <v>49</v>
      </c>
      <c r="F10" s="3" t="s">
        <v>50</v>
      </c>
      <c r="G10" s="4" t="s">
        <v>17</v>
      </c>
      <c r="H10" s="4" t="s">
        <v>18</v>
      </c>
      <c r="I10" s="6">
        <v>43775</v>
      </c>
      <c r="J10" s="7" t="s">
        <v>24</v>
      </c>
    </row>
    <row r="11" spans="1:10" ht="27" customHeight="1" x14ac:dyDescent="0.25">
      <c r="A11" s="3" t="s">
        <v>51</v>
      </c>
      <c r="B11" s="3" t="s">
        <v>52</v>
      </c>
      <c r="C11" s="4">
        <v>97</v>
      </c>
      <c r="D11" s="3" t="s">
        <v>53</v>
      </c>
      <c r="E11" s="3" t="s">
        <v>54</v>
      </c>
      <c r="F11" s="3" t="s">
        <v>38</v>
      </c>
      <c r="G11" s="4" t="s">
        <v>17</v>
      </c>
      <c r="H11" s="4" t="s">
        <v>18</v>
      </c>
      <c r="I11" s="6">
        <v>43724</v>
      </c>
      <c r="J11" s="7" t="s">
        <v>24</v>
      </c>
    </row>
    <row r="12" spans="1:10" ht="27" customHeight="1" x14ac:dyDescent="0.25">
      <c r="A12" s="3" t="s">
        <v>55</v>
      </c>
      <c r="B12" s="3" t="s">
        <v>56</v>
      </c>
      <c r="C12" s="4">
        <v>28</v>
      </c>
      <c r="D12" s="3" t="s">
        <v>21</v>
      </c>
      <c r="E12" s="3" t="s">
        <v>22</v>
      </c>
      <c r="F12" s="3" t="s">
        <v>23</v>
      </c>
      <c r="G12" s="4" t="s">
        <v>17</v>
      </c>
      <c r="H12" s="4" t="s">
        <v>18</v>
      </c>
      <c r="I12" s="6">
        <v>42759</v>
      </c>
      <c r="J12" s="7" t="s">
        <v>24</v>
      </c>
    </row>
    <row r="13" spans="1:10" ht="27" customHeight="1" x14ac:dyDescent="0.25">
      <c r="A13" s="3" t="s">
        <v>57</v>
      </c>
      <c r="B13" s="3" t="s">
        <v>58</v>
      </c>
      <c r="C13" s="4">
        <v>134</v>
      </c>
      <c r="D13" s="3" t="s">
        <v>59</v>
      </c>
      <c r="E13" s="3" t="s">
        <v>60</v>
      </c>
      <c r="F13" s="3" t="s">
        <v>61</v>
      </c>
      <c r="G13" s="4" t="s">
        <v>17</v>
      </c>
      <c r="H13" s="4" t="s">
        <v>18</v>
      </c>
      <c r="I13" s="6">
        <v>44567</v>
      </c>
      <c r="J13" s="7" t="s">
        <v>24</v>
      </c>
    </row>
    <row r="14" spans="1:10" ht="27" customHeight="1" x14ac:dyDescent="0.25">
      <c r="A14" s="3" t="s">
        <v>62</v>
      </c>
      <c r="B14" s="3" t="s">
        <v>63</v>
      </c>
      <c r="C14" s="4">
        <v>87</v>
      </c>
      <c r="D14" s="3" t="s">
        <v>59</v>
      </c>
      <c r="E14" s="3" t="s">
        <v>64</v>
      </c>
      <c r="F14" s="3" t="s">
        <v>65</v>
      </c>
      <c r="G14" s="4" t="s">
        <v>17</v>
      </c>
      <c r="H14" s="4" t="s">
        <v>18</v>
      </c>
      <c r="I14" s="6">
        <v>43684</v>
      </c>
      <c r="J14" s="7" t="s">
        <v>24</v>
      </c>
    </row>
    <row r="15" spans="1:10" ht="27" customHeight="1" x14ac:dyDescent="0.25">
      <c r="A15" s="3" t="s">
        <v>66</v>
      </c>
      <c r="B15" s="3" t="s">
        <v>67</v>
      </c>
      <c r="C15" s="4">
        <v>110</v>
      </c>
      <c r="D15" s="3" t="s">
        <v>68</v>
      </c>
      <c r="E15" s="3" t="s">
        <v>60</v>
      </c>
      <c r="F15" s="3" t="s">
        <v>61</v>
      </c>
      <c r="G15" s="4" t="s">
        <v>17</v>
      </c>
      <c r="H15" s="4" t="s">
        <v>18</v>
      </c>
      <c r="I15" s="6">
        <v>43926</v>
      </c>
      <c r="J15" s="7" t="s">
        <v>24</v>
      </c>
    </row>
    <row r="16" spans="1:10" ht="27" customHeight="1" x14ac:dyDescent="0.25">
      <c r="A16" s="3" t="s">
        <v>69</v>
      </c>
      <c r="B16" s="3" t="s">
        <v>70</v>
      </c>
      <c r="C16" s="4">
        <v>130</v>
      </c>
      <c r="D16" s="3" t="s">
        <v>14</v>
      </c>
      <c r="E16" s="3" t="s">
        <v>71</v>
      </c>
      <c r="F16" s="3" t="s">
        <v>61</v>
      </c>
      <c r="G16" s="4" t="s">
        <v>17</v>
      </c>
      <c r="H16" s="4" t="s">
        <v>18</v>
      </c>
      <c r="I16" s="6">
        <v>44533</v>
      </c>
      <c r="J16" s="5">
        <v>44617</v>
      </c>
    </row>
    <row r="17" spans="1:10" ht="27" customHeight="1" x14ac:dyDescent="0.25">
      <c r="A17" s="3" t="s">
        <v>193</v>
      </c>
      <c r="B17" s="3" t="s">
        <v>194</v>
      </c>
      <c r="C17" s="4">
        <v>139</v>
      </c>
      <c r="D17" s="3" t="s">
        <v>27</v>
      </c>
      <c r="E17" s="3" t="s">
        <v>28</v>
      </c>
      <c r="F17" s="3" t="s">
        <v>16</v>
      </c>
      <c r="G17" s="4" t="s">
        <v>17</v>
      </c>
      <c r="H17" s="4" t="s">
        <v>18</v>
      </c>
      <c r="I17" s="6">
        <v>44609</v>
      </c>
      <c r="J17" s="5"/>
    </row>
    <row r="18" spans="1:10" ht="27" customHeight="1" x14ac:dyDescent="0.25">
      <c r="A18" s="3" t="s">
        <v>72</v>
      </c>
      <c r="B18" s="3" t="s">
        <v>73</v>
      </c>
      <c r="C18" s="4">
        <v>107</v>
      </c>
      <c r="D18" s="3" t="s">
        <v>59</v>
      </c>
      <c r="E18" s="3" t="s">
        <v>74</v>
      </c>
      <c r="F18" s="3" t="s">
        <v>50</v>
      </c>
      <c r="G18" s="4" t="s">
        <v>17</v>
      </c>
      <c r="H18" s="4" t="s">
        <v>18</v>
      </c>
      <c r="I18" s="6">
        <v>43986</v>
      </c>
      <c r="J18" s="7" t="s">
        <v>24</v>
      </c>
    </row>
    <row r="19" spans="1:10" ht="27" customHeight="1" x14ac:dyDescent="0.25">
      <c r="A19" s="3" t="s">
        <v>75</v>
      </c>
      <c r="B19" s="3" t="s">
        <v>76</v>
      </c>
      <c r="C19" s="4">
        <v>118</v>
      </c>
      <c r="D19" s="3" t="s">
        <v>36</v>
      </c>
      <c r="E19" s="3" t="s">
        <v>77</v>
      </c>
      <c r="F19" s="3" t="s">
        <v>50</v>
      </c>
      <c r="G19" s="4" t="s">
        <v>17</v>
      </c>
      <c r="H19" s="4" t="s">
        <v>18</v>
      </c>
      <c r="I19" s="6">
        <v>43962</v>
      </c>
      <c r="J19" s="7" t="s">
        <v>24</v>
      </c>
    </row>
    <row r="20" spans="1:10" ht="26.25" customHeight="1" x14ac:dyDescent="0.25">
      <c r="A20" s="3" t="s">
        <v>78</v>
      </c>
      <c r="B20" s="3" t="s">
        <v>79</v>
      </c>
      <c r="C20" s="4">
        <v>76</v>
      </c>
      <c r="D20" s="3" t="s">
        <v>36</v>
      </c>
      <c r="E20" s="3" t="s">
        <v>32</v>
      </c>
      <c r="F20" s="3" t="s">
        <v>45</v>
      </c>
      <c r="G20" s="4" t="s">
        <v>17</v>
      </c>
      <c r="H20" s="4" t="s">
        <v>18</v>
      </c>
      <c r="I20" s="6">
        <v>43803</v>
      </c>
      <c r="J20" s="7" t="s">
        <v>24</v>
      </c>
    </row>
    <row r="21" spans="1:10" ht="27" customHeight="1" x14ac:dyDescent="0.25">
      <c r="A21" s="3" t="s">
        <v>80</v>
      </c>
      <c r="B21" s="3" t="s">
        <v>81</v>
      </c>
      <c r="C21" s="4">
        <v>101</v>
      </c>
      <c r="D21" s="3" t="s">
        <v>36</v>
      </c>
      <c r="E21" s="3" t="s">
        <v>64</v>
      </c>
      <c r="F21" s="3" t="s">
        <v>65</v>
      </c>
      <c r="G21" s="4" t="s">
        <v>17</v>
      </c>
      <c r="H21" s="4" t="s">
        <v>18</v>
      </c>
      <c r="I21" s="6">
        <v>43843</v>
      </c>
      <c r="J21" s="7" t="s">
        <v>24</v>
      </c>
    </row>
    <row r="22" spans="1:10" ht="27" customHeight="1" x14ac:dyDescent="0.25">
      <c r="A22" s="3" t="s">
        <v>82</v>
      </c>
      <c r="B22" s="3" t="s">
        <v>83</v>
      </c>
      <c r="C22" s="4">
        <v>48</v>
      </c>
      <c r="D22" s="3" t="s">
        <v>36</v>
      </c>
      <c r="E22" s="3" t="s">
        <v>22</v>
      </c>
      <c r="F22" s="3" t="s">
        <v>23</v>
      </c>
      <c r="G22" s="4" t="s">
        <v>17</v>
      </c>
      <c r="H22" s="4" t="s">
        <v>18</v>
      </c>
      <c r="I22" s="6">
        <v>42940</v>
      </c>
      <c r="J22" s="7" t="s">
        <v>24</v>
      </c>
    </row>
    <row r="23" spans="1:10" ht="27" customHeight="1" x14ac:dyDescent="0.25">
      <c r="A23" s="3" t="s">
        <v>84</v>
      </c>
      <c r="B23" s="3" t="s">
        <v>85</v>
      </c>
      <c r="C23" s="4">
        <v>125</v>
      </c>
      <c r="D23" s="3" t="s">
        <v>86</v>
      </c>
      <c r="E23" s="3" t="s">
        <v>87</v>
      </c>
      <c r="F23" s="3" t="s">
        <v>16</v>
      </c>
      <c r="G23" s="4" t="s">
        <v>17</v>
      </c>
      <c r="H23" s="4" t="s">
        <v>88</v>
      </c>
      <c r="I23" s="6">
        <v>44124</v>
      </c>
      <c r="J23" s="7" t="s">
        <v>24</v>
      </c>
    </row>
    <row r="24" spans="1:10" ht="27" customHeight="1" x14ac:dyDescent="0.25">
      <c r="A24" s="3" t="s">
        <v>89</v>
      </c>
      <c r="B24" s="3" t="s">
        <v>90</v>
      </c>
      <c r="C24" s="4">
        <v>137</v>
      </c>
      <c r="D24" s="3" t="s">
        <v>91</v>
      </c>
      <c r="E24" s="3" t="s">
        <v>92</v>
      </c>
      <c r="F24" s="3" t="s">
        <v>50</v>
      </c>
      <c r="G24" s="4" t="s">
        <v>17</v>
      </c>
      <c r="H24" s="4" t="s">
        <v>18</v>
      </c>
      <c r="I24" s="6">
        <v>44581</v>
      </c>
      <c r="J24" s="7" t="s">
        <v>24</v>
      </c>
    </row>
    <row r="25" spans="1:10" ht="27" customHeight="1" x14ac:dyDescent="0.25">
      <c r="A25" s="3" t="s">
        <v>93</v>
      </c>
      <c r="B25" s="3" t="s">
        <v>94</v>
      </c>
      <c r="C25" s="4">
        <v>50</v>
      </c>
      <c r="D25" s="3" t="s">
        <v>36</v>
      </c>
      <c r="E25" s="8" t="s">
        <v>41</v>
      </c>
      <c r="F25" s="3" t="s">
        <v>95</v>
      </c>
      <c r="G25" s="4" t="s">
        <v>17</v>
      </c>
      <c r="H25" s="4" t="s">
        <v>18</v>
      </c>
      <c r="I25" s="6">
        <v>42954</v>
      </c>
      <c r="J25" s="7" t="s">
        <v>24</v>
      </c>
    </row>
    <row r="26" spans="1:10" ht="27" customHeight="1" x14ac:dyDescent="0.25">
      <c r="A26" s="3" t="s">
        <v>96</v>
      </c>
      <c r="B26" s="3" t="s">
        <v>97</v>
      </c>
      <c r="C26" s="4">
        <v>27</v>
      </c>
      <c r="D26" s="3" t="s">
        <v>36</v>
      </c>
      <c r="E26" s="3" t="s">
        <v>41</v>
      </c>
      <c r="F26" s="3" t="s">
        <v>95</v>
      </c>
      <c r="G26" s="4" t="s">
        <v>17</v>
      </c>
      <c r="H26" s="4" t="s">
        <v>18</v>
      </c>
      <c r="I26" s="6">
        <v>42725</v>
      </c>
      <c r="J26" s="7" t="s">
        <v>24</v>
      </c>
    </row>
    <row r="27" spans="1:10" ht="27" customHeight="1" x14ac:dyDescent="0.25">
      <c r="A27" s="3" t="s">
        <v>98</v>
      </c>
      <c r="B27" s="3" t="s">
        <v>99</v>
      </c>
      <c r="C27" s="4">
        <v>65</v>
      </c>
      <c r="D27" s="3" t="s">
        <v>14</v>
      </c>
      <c r="E27" s="3" t="s">
        <v>15</v>
      </c>
      <c r="F27" s="3" t="s">
        <v>16</v>
      </c>
      <c r="G27" s="4" t="s">
        <v>17</v>
      </c>
      <c r="H27" s="4" t="s">
        <v>18</v>
      </c>
      <c r="I27" s="6">
        <v>43323</v>
      </c>
      <c r="J27" s="7" t="s">
        <v>24</v>
      </c>
    </row>
    <row r="28" spans="1:10" ht="27" customHeight="1" x14ac:dyDescent="0.25">
      <c r="A28" s="3" t="s">
        <v>100</v>
      </c>
      <c r="B28" s="3" t="s">
        <v>101</v>
      </c>
      <c r="C28" s="4">
        <v>129</v>
      </c>
      <c r="D28" s="3" t="s">
        <v>91</v>
      </c>
      <c r="E28" s="3" t="s">
        <v>92</v>
      </c>
      <c r="F28" s="3" t="s">
        <v>50</v>
      </c>
      <c r="G28" s="4" t="s">
        <v>17</v>
      </c>
      <c r="H28" s="4" t="s">
        <v>18</v>
      </c>
      <c r="I28" s="6">
        <v>44531</v>
      </c>
      <c r="J28" s="7" t="s">
        <v>24</v>
      </c>
    </row>
    <row r="29" spans="1:10" ht="27" customHeight="1" x14ac:dyDescent="0.25">
      <c r="A29" s="3" t="s">
        <v>102</v>
      </c>
      <c r="B29" s="3" t="s">
        <v>103</v>
      </c>
      <c r="C29" s="4">
        <v>106</v>
      </c>
      <c r="D29" s="3" t="s">
        <v>36</v>
      </c>
      <c r="E29" s="3" t="s">
        <v>32</v>
      </c>
      <c r="F29" s="3" t="s">
        <v>104</v>
      </c>
      <c r="G29" s="4" t="s">
        <v>17</v>
      </c>
      <c r="H29" s="4" t="s">
        <v>18</v>
      </c>
      <c r="I29" s="6">
        <v>43986</v>
      </c>
      <c r="J29" s="7" t="s">
        <v>24</v>
      </c>
    </row>
    <row r="30" spans="1:10" ht="27" customHeight="1" x14ac:dyDescent="0.25">
      <c r="A30" s="3" t="s">
        <v>105</v>
      </c>
      <c r="B30" s="3" t="s">
        <v>106</v>
      </c>
      <c r="C30" s="4">
        <v>56</v>
      </c>
      <c r="D30" s="3" t="s">
        <v>53</v>
      </c>
      <c r="E30" s="3" t="s">
        <v>107</v>
      </c>
      <c r="F30" s="3" t="s">
        <v>61</v>
      </c>
      <c r="G30" s="4" t="s">
        <v>17</v>
      </c>
      <c r="H30" s="4" t="s">
        <v>18</v>
      </c>
      <c r="I30" s="6">
        <v>43501</v>
      </c>
      <c r="J30" s="5">
        <v>44608</v>
      </c>
    </row>
    <row r="31" spans="1:10" ht="27" customHeight="1" x14ac:dyDescent="0.25">
      <c r="A31" s="3" t="s">
        <v>113</v>
      </c>
      <c r="B31" s="3" t="s">
        <v>114</v>
      </c>
      <c r="C31" s="4">
        <v>114</v>
      </c>
      <c r="D31" s="3" t="s">
        <v>36</v>
      </c>
      <c r="E31" s="3" t="s">
        <v>32</v>
      </c>
      <c r="F31" s="3" t="s">
        <v>104</v>
      </c>
      <c r="G31" s="4" t="s">
        <v>17</v>
      </c>
      <c r="H31" s="4" t="s">
        <v>18</v>
      </c>
      <c r="I31" s="6">
        <v>44049</v>
      </c>
      <c r="J31" s="5">
        <v>44610</v>
      </c>
    </row>
    <row r="32" spans="1:10" ht="27" customHeight="1" x14ac:dyDescent="0.25">
      <c r="A32" s="3" t="s">
        <v>119</v>
      </c>
      <c r="B32" s="3" t="s">
        <v>120</v>
      </c>
      <c r="C32" s="4">
        <v>135</v>
      </c>
      <c r="D32" s="3" t="s">
        <v>121</v>
      </c>
      <c r="E32" s="3" t="s">
        <v>122</v>
      </c>
      <c r="F32" s="3" t="s">
        <v>112</v>
      </c>
      <c r="G32" s="4" t="s">
        <v>17</v>
      </c>
      <c r="H32" s="4" t="s">
        <v>18</v>
      </c>
      <c r="I32" s="6">
        <v>44572</v>
      </c>
      <c r="J32" s="7" t="s">
        <v>24</v>
      </c>
    </row>
    <row r="33" spans="1:10" ht="27" customHeight="1" x14ac:dyDescent="0.25">
      <c r="A33" s="3" t="s">
        <v>123</v>
      </c>
      <c r="B33" s="3" t="s">
        <v>124</v>
      </c>
      <c r="C33" s="4">
        <v>53</v>
      </c>
      <c r="D33" s="3" t="s">
        <v>53</v>
      </c>
      <c r="E33" s="3" t="s">
        <v>125</v>
      </c>
      <c r="F33" s="3" t="s">
        <v>50</v>
      </c>
      <c r="G33" s="4" t="s">
        <v>17</v>
      </c>
      <c r="H33" s="4" t="s">
        <v>18</v>
      </c>
      <c r="I33" s="6">
        <v>43034</v>
      </c>
      <c r="J33" s="7" t="s">
        <v>24</v>
      </c>
    </row>
    <row r="34" spans="1:10" ht="27" customHeight="1" x14ac:dyDescent="0.25">
      <c r="A34" s="3" t="s">
        <v>126</v>
      </c>
      <c r="B34" s="3" t="s">
        <v>127</v>
      </c>
      <c r="C34" s="4">
        <v>14</v>
      </c>
      <c r="D34" s="3" t="s">
        <v>36</v>
      </c>
      <c r="E34" s="3" t="s">
        <v>22</v>
      </c>
      <c r="F34" s="3" t="s">
        <v>23</v>
      </c>
      <c r="G34" s="4" t="s">
        <v>17</v>
      </c>
      <c r="H34" s="4" t="s">
        <v>18</v>
      </c>
      <c r="I34" s="6">
        <v>42646</v>
      </c>
      <c r="J34" s="7" t="s">
        <v>24</v>
      </c>
    </row>
    <row r="35" spans="1:10" ht="27" customHeight="1" x14ac:dyDescent="0.25">
      <c r="A35" s="3" t="s">
        <v>128</v>
      </c>
      <c r="B35" s="3" t="s">
        <v>129</v>
      </c>
      <c r="C35" s="4">
        <v>89</v>
      </c>
      <c r="D35" s="3" t="s">
        <v>14</v>
      </c>
      <c r="E35" s="3" t="s">
        <v>130</v>
      </c>
      <c r="F35" s="3" t="s">
        <v>95</v>
      </c>
      <c r="G35" s="4" t="s">
        <v>17</v>
      </c>
      <c r="H35" s="4" t="s">
        <v>18</v>
      </c>
      <c r="I35" s="6">
        <v>43715</v>
      </c>
      <c r="J35" s="7" t="s">
        <v>24</v>
      </c>
    </row>
    <row r="36" spans="1:10" ht="27" customHeight="1" x14ac:dyDescent="0.25">
      <c r="A36" s="3" t="s">
        <v>131</v>
      </c>
      <c r="B36" s="3" t="s">
        <v>132</v>
      </c>
      <c r="C36" s="4">
        <v>120</v>
      </c>
      <c r="D36" s="3" t="s">
        <v>68</v>
      </c>
      <c r="E36" s="3" t="s">
        <v>64</v>
      </c>
      <c r="F36" s="3" t="s">
        <v>133</v>
      </c>
      <c r="G36" s="4" t="s">
        <v>17</v>
      </c>
      <c r="H36" s="4" t="s">
        <v>18</v>
      </c>
      <c r="I36" s="6">
        <v>44392</v>
      </c>
      <c r="J36" s="7" t="s">
        <v>24</v>
      </c>
    </row>
    <row r="37" spans="1:10" ht="27" customHeight="1" x14ac:dyDescent="0.25">
      <c r="A37" s="3" t="s">
        <v>134</v>
      </c>
      <c r="B37" s="3" t="s">
        <v>135</v>
      </c>
      <c r="C37" s="4">
        <v>124</v>
      </c>
      <c r="D37" s="3" t="s">
        <v>136</v>
      </c>
      <c r="E37" s="3" t="s">
        <v>137</v>
      </c>
      <c r="F37" s="3" t="s">
        <v>16</v>
      </c>
      <c r="G37" s="4" t="s">
        <v>17</v>
      </c>
      <c r="H37" s="4" t="s">
        <v>18</v>
      </c>
      <c r="I37" s="6">
        <v>44473</v>
      </c>
      <c r="J37" s="7" t="s">
        <v>24</v>
      </c>
    </row>
    <row r="38" spans="1:10" ht="27" customHeight="1" x14ac:dyDescent="0.25">
      <c r="A38" s="3" t="s">
        <v>138</v>
      </c>
      <c r="B38" s="3" t="s">
        <v>139</v>
      </c>
      <c r="C38" s="4">
        <v>49</v>
      </c>
      <c r="D38" s="3" t="s">
        <v>36</v>
      </c>
      <c r="E38" s="3" t="s">
        <v>41</v>
      </c>
      <c r="F38" s="3" t="s">
        <v>42</v>
      </c>
      <c r="G38" s="4" t="s">
        <v>17</v>
      </c>
      <c r="H38" s="4" t="s">
        <v>18</v>
      </c>
      <c r="I38" s="6">
        <v>42948</v>
      </c>
      <c r="J38" s="7" t="s">
        <v>24</v>
      </c>
    </row>
    <row r="39" spans="1:10" ht="27" customHeight="1" x14ac:dyDescent="0.25">
      <c r="A39" s="3" t="s">
        <v>140</v>
      </c>
      <c r="B39" s="3" t="s">
        <v>141</v>
      </c>
      <c r="C39" s="4">
        <v>128</v>
      </c>
      <c r="D39" s="3" t="s">
        <v>86</v>
      </c>
      <c r="E39" s="3" t="s">
        <v>87</v>
      </c>
      <c r="F39" s="3" t="s">
        <v>61</v>
      </c>
      <c r="G39" s="4" t="s">
        <v>17</v>
      </c>
      <c r="H39" s="4" t="s">
        <v>88</v>
      </c>
      <c r="I39" s="6">
        <v>44522</v>
      </c>
      <c r="J39" s="7" t="s">
        <v>24</v>
      </c>
    </row>
    <row r="40" spans="1:10" ht="27" customHeight="1" x14ac:dyDescent="0.25">
      <c r="A40" s="3" t="s">
        <v>142</v>
      </c>
      <c r="B40" s="3" t="s">
        <v>143</v>
      </c>
      <c r="C40" s="4">
        <v>138</v>
      </c>
      <c r="D40" s="3" t="s">
        <v>144</v>
      </c>
      <c r="E40" s="3" t="s">
        <v>145</v>
      </c>
      <c r="F40" s="3" t="s">
        <v>104</v>
      </c>
      <c r="G40" s="4" t="s">
        <v>17</v>
      </c>
      <c r="H40" s="4" t="s">
        <v>18</v>
      </c>
      <c r="I40" s="6">
        <v>44582</v>
      </c>
      <c r="J40" s="7" t="s">
        <v>24</v>
      </c>
    </row>
    <row r="41" spans="1:10" ht="27" customHeight="1" x14ac:dyDescent="0.25">
      <c r="A41" s="3" t="s">
        <v>146</v>
      </c>
      <c r="B41" s="3" t="s">
        <v>147</v>
      </c>
      <c r="C41" s="4">
        <v>80</v>
      </c>
      <c r="D41" s="3" t="s">
        <v>14</v>
      </c>
      <c r="E41" s="3" t="s">
        <v>148</v>
      </c>
      <c r="F41" s="3" t="s">
        <v>65</v>
      </c>
      <c r="G41" s="4" t="s">
        <v>17</v>
      </c>
      <c r="H41" s="4" t="s">
        <v>18</v>
      </c>
      <c r="I41" s="6">
        <v>43713</v>
      </c>
      <c r="J41" s="7" t="s">
        <v>24</v>
      </c>
    </row>
    <row r="42" spans="1:10" ht="27" customHeight="1" x14ac:dyDescent="0.25">
      <c r="A42" s="3" t="s">
        <v>149</v>
      </c>
      <c r="B42" s="3" t="s">
        <v>150</v>
      </c>
      <c r="C42" s="4">
        <v>36</v>
      </c>
      <c r="D42" s="3" t="s">
        <v>36</v>
      </c>
      <c r="E42" s="3" t="s">
        <v>41</v>
      </c>
      <c r="F42" s="3" t="s">
        <v>95</v>
      </c>
      <c r="G42" s="4" t="s">
        <v>17</v>
      </c>
      <c r="H42" s="4" t="s">
        <v>18</v>
      </c>
      <c r="I42" s="6">
        <v>42829</v>
      </c>
      <c r="J42" s="7" t="s">
        <v>24</v>
      </c>
    </row>
    <row r="43" spans="1:10" ht="27" customHeight="1" x14ac:dyDescent="0.25">
      <c r="A43" s="3" t="s">
        <v>151</v>
      </c>
      <c r="B43" s="3" t="s">
        <v>152</v>
      </c>
      <c r="C43" s="4">
        <v>109</v>
      </c>
      <c r="D43" s="3" t="s">
        <v>36</v>
      </c>
      <c r="E43" s="3" t="s">
        <v>153</v>
      </c>
      <c r="F43" s="3" t="s">
        <v>50</v>
      </c>
      <c r="G43" s="4" t="s">
        <v>17</v>
      </c>
      <c r="H43" s="4" t="s">
        <v>18</v>
      </c>
      <c r="I43" s="6">
        <v>44078</v>
      </c>
      <c r="J43" s="7" t="s">
        <v>24</v>
      </c>
    </row>
    <row r="44" spans="1:10" ht="27" customHeight="1" x14ac:dyDescent="0.25">
      <c r="A44" s="3" t="s">
        <v>154</v>
      </c>
      <c r="B44" s="3" t="s">
        <v>155</v>
      </c>
      <c r="C44" s="4">
        <v>42</v>
      </c>
      <c r="D44" s="3" t="s">
        <v>36</v>
      </c>
      <c r="E44" s="8" t="s">
        <v>41</v>
      </c>
      <c r="F44" s="3" t="s">
        <v>95</v>
      </c>
      <c r="G44" s="4" t="s">
        <v>17</v>
      </c>
      <c r="H44" s="4" t="s">
        <v>18</v>
      </c>
      <c r="I44" s="6">
        <v>42926</v>
      </c>
      <c r="J44" s="7" t="s">
        <v>24</v>
      </c>
    </row>
    <row r="45" spans="1:10" ht="27" customHeight="1" x14ac:dyDescent="0.25">
      <c r="A45" s="3" t="s">
        <v>156</v>
      </c>
      <c r="B45" s="3" t="s">
        <v>157</v>
      </c>
      <c r="C45" s="4">
        <v>122</v>
      </c>
      <c r="D45" s="3" t="s">
        <v>53</v>
      </c>
      <c r="E45" s="3" t="s">
        <v>158</v>
      </c>
      <c r="F45" s="3" t="s">
        <v>50</v>
      </c>
      <c r="G45" s="4" t="s">
        <v>17</v>
      </c>
      <c r="H45" s="4" t="s">
        <v>18</v>
      </c>
      <c r="I45" s="6">
        <v>44397</v>
      </c>
      <c r="J45" s="7" t="s">
        <v>24</v>
      </c>
    </row>
    <row r="46" spans="1:10" ht="27" customHeight="1" x14ac:dyDescent="0.25">
      <c r="A46" s="3" t="s">
        <v>159</v>
      </c>
      <c r="B46" s="3" t="s">
        <v>160</v>
      </c>
      <c r="C46" s="4">
        <v>136</v>
      </c>
      <c r="D46" s="3" t="s">
        <v>161</v>
      </c>
      <c r="E46" s="3" t="s">
        <v>137</v>
      </c>
      <c r="F46" s="3" t="s">
        <v>16</v>
      </c>
      <c r="G46" s="4" t="s">
        <v>17</v>
      </c>
      <c r="H46" s="4" t="s">
        <v>18</v>
      </c>
      <c r="I46" s="6">
        <v>44579</v>
      </c>
      <c r="J46" s="7" t="s">
        <v>24</v>
      </c>
    </row>
    <row r="47" spans="1:10" ht="27" customHeight="1" x14ac:dyDescent="0.25">
      <c r="A47" s="3" t="s">
        <v>162</v>
      </c>
      <c r="B47" s="3" t="s">
        <v>163</v>
      </c>
      <c r="C47" s="4">
        <v>126</v>
      </c>
      <c r="D47" s="3" t="s">
        <v>36</v>
      </c>
      <c r="E47" s="3" t="s">
        <v>22</v>
      </c>
      <c r="F47" s="3" t="s">
        <v>23</v>
      </c>
      <c r="G47" s="4" t="s">
        <v>17</v>
      </c>
      <c r="H47" s="4" t="s">
        <v>18</v>
      </c>
      <c r="I47" s="6">
        <v>44504</v>
      </c>
      <c r="J47" s="7" t="s">
        <v>24</v>
      </c>
    </row>
    <row r="48" spans="1:10" ht="27" customHeight="1" x14ac:dyDescent="0.25">
      <c r="A48" s="3" t="s">
        <v>164</v>
      </c>
      <c r="B48" s="3" t="s">
        <v>165</v>
      </c>
      <c r="C48" s="4">
        <v>58</v>
      </c>
      <c r="D48" s="3" t="s">
        <v>36</v>
      </c>
      <c r="E48" s="3" t="s">
        <v>32</v>
      </c>
      <c r="F48" s="3" t="s">
        <v>33</v>
      </c>
      <c r="G48" s="4" t="s">
        <v>17</v>
      </c>
      <c r="H48" s="4" t="s">
        <v>18</v>
      </c>
      <c r="I48" s="6">
        <v>44566</v>
      </c>
      <c r="J48" s="7" t="s">
        <v>24</v>
      </c>
    </row>
    <row r="49" spans="1:10" ht="27" customHeight="1" x14ac:dyDescent="0.25">
      <c r="A49" s="3" t="s">
        <v>166</v>
      </c>
      <c r="B49" s="3" t="s">
        <v>167</v>
      </c>
      <c r="C49" s="4">
        <v>133</v>
      </c>
      <c r="D49" s="3" t="s">
        <v>168</v>
      </c>
      <c r="E49" s="3" t="s">
        <v>169</v>
      </c>
      <c r="F49" s="3" t="s">
        <v>112</v>
      </c>
      <c r="G49" s="4" t="s">
        <v>17</v>
      </c>
      <c r="H49" s="4" t="s">
        <v>18</v>
      </c>
      <c r="I49" s="6">
        <v>44566</v>
      </c>
      <c r="J49" s="7" t="s">
        <v>24</v>
      </c>
    </row>
    <row r="50" spans="1:10" ht="27" customHeight="1" x14ac:dyDescent="0.25">
      <c r="A50" s="3" t="s">
        <v>170</v>
      </c>
      <c r="B50" s="3" t="s">
        <v>171</v>
      </c>
      <c r="C50" s="4">
        <v>43</v>
      </c>
      <c r="D50" s="3" t="s">
        <v>36</v>
      </c>
      <c r="E50" s="3" t="s">
        <v>137</v>
      </c>
      <c r="F50" s="3" t="s">
        <v>16</v>
      </c>
      <c r="G50" s="4" t="s">
        <v>17</v>
      </c>
      <c r="H50" s="4" t="s">
        <v>18</v>
      </c>
      <c r="I50" s="6">
        <v>42928</v>
      </c>
      <c r="J50" s="7" t="s">
        <v>24</v>
      </c>
    </row>
    <row r="51" spans="1:10" ht="27" customHeight="1" x14ac:dyDescent="0.25">
      <c r="A51" s="3" t="s">
        <v>172</v>
      </c>
      <c r="B51" s="3" t="s">
        <v>173</v>
      </c>
      <c r="C51" s="4">
        <v>73</v>
      </c>
      <c r="D51" s="3" t="s">
        <v>36</v>
      </c>
      <c r="E51" s="3" t="s">
        <v>32</v>
      </c>
      <c r="F51" s="3" t="s">
        <v>104</v>
      </c>
      <c r="G51" s="4" t="s">
        <v>17</v>
      </c>
      <c r="H51" s="4" t="s">
        <v>18</v>
      </c>
      <c r="I51" s="6">
        <v>43742</v>
      </c>
      <c r="J51" s="7" t="s">
        <v>24</v>
      </c>
    </row>
    <row r="52" spans="1:10" ht="15.75" customHeight="1" x14ac:dyDescent="0.25">
      <c r="A52" s="10"/>
      <c r="G52" s="11"/>
      <c r="H52" s="11"/>
      <c r="I52" s="11"/>
      <c r="J52" s="12"/>
    </row>
    <row r="53" spans="1:10" ht="42" customHeight="1" x14ac:dyDescent="0.25">
      <c r="A53" s="181" t="s">
        <v>195</v>
      </c>
      <c r="B53" s="182"/>
      <c r="C53" s="182"/>
      <c r="D53" s="182"/>
      <c r="E53" s="182"/>
      <c r="F53" s="182"/>
      <c r="G53" s="183"/>
      <c r="H53" s="13"/>
      <c r="I53" s="13"/>
      <c r="J53" s="13"/>
    </row>
    <row r="54" spans="1:10" ht="28.5" customHeight="1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 t="s">
        <v>7</v>
      </c>
      <c r="F54" s="1" t="s">
        <v>8</v>
      </c>
      <c r="G54" s="17" t="s">
        <v>175</v>
      </c>
      <c r="H54" s="14"/>
      <c r="I54" s="11"/>
      <c r="J54" s="12"/>
    </row>
    <row r="55" spans="1:10" ht="27" customHeight="1" x14ac:dyDescent="0.25">
      <c r="A55" s="3" t="s">
        <v>176</v>
      </c>
      <c r="B55" s="3" t="s">
        <v>177</v>
      </c>
      <c r="C55" s="4">
        <v>75</v>
      </c>
      <c r="D55" s="3" t="s">
        <v>178</v>
      </c>
      <c r="E55" s="3" t="s">
        <v>50</v>
      </c>
      <c r="F55" s="4" t="s">
        <v>179</v>
      </c>
      <c r="G55" s="15">
        <v>43566</v>
      </c>
      <c r="H55" s="16"/>
      <c r="I55" s="11"/>
      <c r="J55" s="12"/>
    </row>
    <row r="56" spans="1:10" ht="45.75" customHeight="1" x14ac:dyDescent="0.25">
      <c r="A56" s="3" t="s">
        <v>180</v>
      </c>
      <c r="B56" s="3" t="s">
        <v>181</v>
      </c>
      <c r="C56" s="4" t="s">
        <v>24</v>
      </c>
      <c r="D56" s="3" t="s">
        <v>182</v>
      </c>
      <c r="E56" s="3" t="s">
        <v>183</v>
      </c>
      <c r="F56" s="4" t="s">
        <v>184</v>
      </c>
      <c r="G56" s="5">
        <v>43948</v>
      </c>
      <c r="H56" s="12"/>
      <c r="I56" s="11"/>
      <c r="J56" s="12"/>
    </row>
    <row r="57" spans="1:10" ht="31.5" customHeight="1" x14ac:dyDescent="0.25">
      <c r="A57" s="3" t="s">
        <v>185</v>
      </c>
      <c r="B57" s="3" t="s">
        <v>186</v>
      </c>
      <c r="C57" s="4">
        <v>132</v>
      </c>
      <c r="D57" s="3" t="s">
        <v>187</v>
      </c>
      <c r="E57" s="3" t="s">
        <v>112</v>
      </c>
      <c r="F57" s="4" t="s">
        <v>179</v>
      </c>
      <c r="G57" s="15">
        <v>44532</v>
      </c>
      <c r="H57" s="16"/>
      <c r="I57" s="11"/>
      <c r="J57" s="12"/>
    </row>
    <row r="58" spans="1:10" ht="31.5" customHeight="1" x14ac:dyDescent="0.25">
      <c r="A58" s="3" t="s">
        <v>188</v>
      </c>
      <c r="B58" s="3" t="s">
        <v>189</v>
      </c>
      <c r="C58" s="4">
        <v>131</v>
      </c>
      <c r="D58" s="3" t="s">
        <v>190</v>
      </c>
      <c r="E58" s="3" t="s">
        <v>191</v>
      </c>
      <c r="F58" s="4" t="s">
        <v>179</v>
      </c>
      <c r="G58" s="15">
        <v>44532</v>
      </c>
      <c r="H58" s="16"/>
      <c r="I58" s="11"/>
      <c r="J58" s="12"/>
    </row>
    <row r="59" spans="1:10" ht="15.75" customHeight="1" x14ac:dyDescent="0.25">
      <c r="G59" s="11"/>
      <c r="H59" s="11"/>
      <c r="I59" s="11"/>
      <c r="J59" s="12"/>
    </row>
    <row r="60" spans="1:10" ht="15.75" customHeight="1" x14ac:dyDescent="0.25">
      <c r="G60" s="11"/>
      <c r="H60" s="11"/>
      <c r="I60" s="11"/>
      <c r="J60" s="12"/>
    </row>
    <row r="61" spans="1:10" ht="15.75" customHeight="1" x14ac:dyDescent="0.25">
      <c r="G61" s="11"/>
      <c r="H61" s="11"/>
      <c r="I61" s="11"/>
      <c r="J61" s="12"/>
    </row>
    <row r="62" spans="1:10" ht="15.75" customHeight="1" x14ac:dyDescent="0.25">
      <c r="G62" s="11"/>
      <c r="H62" s="11"/>
      <c r="I62" s="11"/>
      <c r="J62" s="12"/>
    </row>
    <row r="63" spans="1:10" ht="15.75" customHeight="1" x14ac:dyDescent="0.25">
      <c r="G63" s="11"/>
      <c r="H63" s="11"/>
      <c r="I63" s="11"/>
      <c r="J63" s="12"/>
    </row>
    <row r="64" spans="1:10" ht="15.75" customHeight="1" x14ac:dyDescent="0.25">
      <c r="G64" s="11"/>
      <c r="H64" s="11"/>
      <c r="I64" s="11"/>
      <c r="J64" s="12"/>
    </row>
    <row r="65" spans="7:10" ht="15.75" customHeight="1" x14ac:dyDescent="0.25">
      <c r="G65" s="11"/>
      <c r="H65" s="11"/>
      <c r="I65" s="11"/>
      <c r="J65" s="12"/>
    </row>
    <row r="66" spans="7:10" ht="15.75" customHeight="1" x14ac:dyDescent="0.25">
      <c r="G66" s="11"/>
      <c r="H66" s="11"/>
      <c r="I66" s="11"/>
      <c r="J66" s="12"/>
    </row>
    <row r="67" spans="7:10" ht="15.75" customHeight="1" x14ac:dyDescent="0.25">
      <c r="G67" s="11"/>
      <c r="H67" s="11"/>
      <c r="I67" s="11"/>
      <c r="J67" s="12"/>
    </row>
    <row r="68" spans="7:10" ht="15.75" customHeight="1" x14ac:dyDescent="0.25">
      <c r="G68" s="11"/>
      <c r="H68" s="11"/>
      <c r="I68" s="11"/>
      <c r="J68" s="12"/>
    </row>
    <row r="69" spans="7:10" ht="15.75" customHeight="1" x14ac:dyDescent="0.25">
      <c r="G69" s="11"/>
      <c r="H69" s="11"/>
      <c r="I69" s="11"/>
      <c r="J69" s="12"/>
    </row>
    <row r="70" spans="7:10" ht="15.75" customHeight="1" x14ac:dyDescent="0.25">
      <c r="G70" s="11"/>
      <c r="H70" s="11"/>
      <c r="I70" s="11"/>
      <c r="J70" s="12"/>
    </row>
    <row r="71" spans="7:10" ht="15.75" customHeight="1" x14ac:dyDescent="0.25">
      <c r="G71" s="11"/>
      <c r="H71" s="11"/>
      <c r="I71" s="11"/>
      <c r="J71" s="12"/>
    </row>
    <row r="72" spans="7:10" ht="15.75" customHeight="1" x14ac:dyDescent="0.25">
      <c r="G72" s="11"/>
      <c r="H72" s="11"/>
      <c r="I72" s="11"/>
      <c r="J72" s="12"/>
    </row>
    <row r="73" spans="7:10" ht="15.75" customHeight="1" x14ac:dyDescent="0.25">
      <c r="G73" s="11"/>
      <c r="H73" s="11"/>
      <c r="I73" s="11"/>
      <c r="J73" s="12"/>
    </row>
    <row r="74" spans="7:10" ht="15.75" customHeight="1" x14ac:dyDescent="0.25">
      <c r="G74" s="11"/>
      <c r="H74" s="11"/>
      <c r="I74" s="11"/>
      <c r="J74" s="12"/>
    </row>
    <row r="75" spans="7:10" ht="15.75" customHeight="1" x14ac:dyDescent="0.25">
      <c r="G75" s="11"/>
      <c r="H75" s="11"/>
      <c r="I75" s="11"/>
      <c r="J75" s="12"/>
    </row>
    <row r="76" spans="7:10" ht="15.75" customHeight="1" x14ac:dyDescent="0.25">
      <c r="G76" s="11"/>
      <c r="H76" s="11"/>
      <c r="I76" s="11"/>
      <c r="J76" s="12"/>
    </row>
    <row r="77" spans="7:10" ht="15.75" customHeight="1" x14ac:dyDescent="0.25">
      <c r="G77" s="11"/>
      <c r="H77" s="11"/>
      <c r="I77" s="11"/>
      <c r="J77" s="12"/>
    </row>
    <row r="78" spans="7:10" ht="15.75" customHeight="1" x14ac:dyDescent="0.25">
      <c r="G78" s="11"/>
      <c r="H78" s="11"/>
      <c r="I78" s="11"/>
      <c r="J78" s="12"/>
    </row>
    <row r="79" spans="7:10" ht="15.75" customHeight="1" x14ac:dyDescent="0.25">
      <c r="G79" s="11"/>
      <c r="H79" s="11"/>
      <c r="I79" s="11"/>
      <c r="J79" s="12"/>
    </row>
    <row r="80" spans="7:10" ht="15.75" customHeight="1" x14ac:dyDescent="0.25">
      <c r="G80" s="11"/>
      <c r="H80" s="11"/>
      <c r="I80" s="11"/>
      <c r="J80" s="12"/>
    </row>
    <row r="81" spans="7:10" ht="15.75" customHeight="1" x14ac:dyDescent="0.25">
      <c r="G81" s="11"/>
      <c r="H81" s="11"/>
      <c r="I81" s="11"/>
      <c r="J81" s="12"/>
    </row>
    <row r="82" spans="7:10" ht="15.75" customHeight="1" x14ac:dyDescent="0.25">
      <c r="G82" s="11"/>
      <c r="H82" s="11"/>
      <c r="I82" s="11"/>
      <c r="J82" s="12"/>
    </row>
    <row r="83" spans="7:10" ht="15.75" customHeight="1" x14ac:dyDescent="0.25">
      <c r="G83" s="11"/>
      <c r="H83" s="11"/>
      <c r="I83" s="11"/>
      <c r="J83" s="12"/>
    </row>
    <row r="84" spans="7:10" ht="15.75" customHeight="1" x14ac:dyDescent="0.25">
      <c r="G84" s="11"/>
      <c r="H84" s="11"/>
      <c r="I84" s="11"/>
      <c r="J84" s="12"/>
    </row>
    <row r="85" spans="7:10" ht="15.75" customHeight="1" x14ac:dyDescent="0.25">
      <c r="G85" s="11"/>
      <c r="H85" s="11"/>
      <c r="I85" s="11"/>
      <c r="J85" s="12"/>
    </row>
    <row r="86" spans="7:10" ht="15.75" customHeight="1" x14ac:dyDescent="0.25">
      <c r="G86" s="11"/>
      <c r="H86" s="11"/>
      <c r="I86" s="11"/>
      <c r="J86" s="12"/>
    </row>
    <row r="87" spans="7:10" ht="15.75" customHeight="1" x14ac:dyDescent="0.25">
      <c r="G87" s="11"/>
      <c r="H87" s="11"/>
      <c r="I87" s="11"/>
      <c r="J87" s="12"/>
    </row>
    <row r="88" spans="7:10" ht="15.75" customHeight="1" x14ac:dyDescent="0.25">
      <c r="G88" s="11"/>
      <c r="H88" s="11"/>
      <c r="I88" s="11"/>
      <c r="J88" s="12"/>
    </row>
    <row r="89" spans="7:10" ht="15.75" customHeight="1" x14ac:dyDescent="0.25">
      <c r="G89" s="11"/>
      <c r="H89" s="11"/>
      <c r="I89" s="11"/>
      <c r="J89" s="12"/>
    </row>
    <row r="90" spans="7:10" ht="15.75" customHeight="1" x14ac:dyDescent="0.25">
      <c r="G90" s="11"/>
      <c r="H90" s="11"/>
      <c r="I90" s="11"/>
      <c r="J90" s="12"/>
    </row>
    <row r="91" spans="7:10" ht="15.75" customHeight="1" x14ac:dyDescent="0.25">
      <c r="G91" s="11"/>
      <c r="H91" s="11"/>
      <c r="I91" s="11"/>
      <c r="J91" s="12"/>
    </row>
    <row r="92" spans="7:10" ht="15.75" customHeight="1" x14ac:dyDescent="0.25">
      <c r="G92" s="11"/>
      <c r="H92" s="11"/>
      <c r="I92" s="11"/>
      <c r="J92" s="12"/>
    </row>
    <row r="93" spans="7:10" ht="15.75" customHeight="1" x14ac:dyDescent="0.25">
      <c r="G93" s="11"/>
      <c r="H93" s="11"/>
      <c r="I93" s="11"/>
      <c r="J93" s="12"/>
    </row>
    <row r="94" spans="7:10" ht="15.75" customHeight="1" x14ac:dyDescent="0.25">
      <c r="G94" s="11"/>
      <c r="H94" s="11"/>
      <c r="I94" s="11"/>
      <c r="J94" s="12"/>
    </row>
    <row r="95" spans="7:10" ht="15.75" customHeight="1" x14ac:dyDescent="0.25">
      <c r="G95" s="11"/>
      <c r="H95" s="11"/>
      <c r="I95" s="11"/>
      <c r="J95" s="12"/>
    </row>
    <row r="96" spans="7:10" ht="15.75" customHeight="1" x14ac:dyDescent="0.25">
      <c r="G96" s="11"/>
      <c r="H96" s="11"/>
      <c r="I96" s="11"/>
      <c r="J96" s="12"/>
    </row>
    <row r="97" spans="7:10" ht="15.75" customHeight="1" x14ac:dyDescent="0.25">
      <c r="G97" s="11"/>
      <c r="H97" s="11"/>
      <c r="I97" s="11"/>
      <c r="J97" s="12"/>
    </row>
    <row r="98" spans="7:10" ht="15.75" customHeight="1" x14ac:dyDescent="0.25">
      <c r="G98" s="11"/>
      <c r="H98" s="11"/>
      <c r="I98" s="11"/>
      <c r="J98" s="12"/>
    </row>
    <row r="99" spans="7:10" ht="15.75" customHeight="1" x14ac:dyDescent="0.25">
      <c r="G99" s="11"/>
      <c r="H99" s="11"/>
      <c r="I99" s="11"/>
      <c r="J99" s="12"/>
    </row>
    <row r="100" spans="7:10" ht="15.75" customHeight="1" x14ac:dyDescent="0.25">
      <c r="G100" s="11"/>
      <c r="H100" s="11"/>
      <c r="I100" s="11"/>
      <c r="J100" s="12"/>
    </row>
    <row r="101" spans="7:10" ht="15.75" customHeight="1" x14ac:dyDescent="0.25">
      <c r="G101" s="11"/>
      <c r="H101" s="11"/>
      <c r="I101" s="11"/>
      <c r="J101" s="12"/>
    </row>
    <row r="102" spans="7:10" ht="15.75" customHeight="1" x14ac:dyDescent="0.25">
      <c r="G102" s="11"/>
      <c r="H102" s="11"/>
      <c r="I102" s="11"/>
      <c r="J102" s="12"/>
    </row>
    <row r="103" spans="7:10" ht="15.75" customHeight="1" x14ac:dyDescent="0.25">
      <c r="G103" s="11"/>
      <c r="H103" s="11"/>
      <c r="I103" s="11"/>
      <c r="J103" s="12"/>
    </row>
    <row r="104" spans="7:10" ht="15.75" customHeight="1" x14ac:dyDescent="0.25">
      <c r="G104" s="11"/>
      <c r="H104" s="11"/>
      <c r="I104" s="11"/>
      <c r="J104" s="12"/>
    </row>
    <row r="105" spans="7:10" ht="15.75" customHeight="1" x14ac:dyDescent="0.25">
      <c r="G105" s="11"/>
      <c r="H105" s="11"/>
      <c r="I105" s="11"/>
      <c r="J105" s="12"/>
    </row>
    <row r="106" spans="7:10" ht="15.75" customHeight="1" x14ac:dyDescent="0.25">
      <c r="G106" s="11"/>
      <c r="H106" s="11"/>
      <c r="I106" s="11"/>
      <c r="J106" s="12"/>
    </row>
    <row r="107" spans="7:10" ht="15.75" customHeight="1" x14ac:dyDescent="0.25">
      <c r="G107" s="11"/>
      <c r="H107" s="11"/>
      <c r="I107" s="11"/>
      <c r="J107" s="12"/>
    </row>
    <row r="108" spans="7:10" ht="15.75" customHeight="1" x14ac:dyDescent="0.25">
      <c r="G108" s="11"/>
      <c r="H108" s="11"/>
      <c r="I108" s="11"/>
      <c r="J108" s="12"/>
    </row>
    <row r="109" spans="7:10" ht="15.75" customHeight="1" x14ac:dyDescent="0.25">
      <c r="G109" s="11"/>
      <c r="H109" s="11"/>
      <c r="I109" s="11"/>
      <c r="J109" s="12"/>
    </row>
    <row r="110" spans="7:10" ht="15.75" customHeight="1" x14ac:dyDescent="0.25">
      <c r="G110" s="11"/>
      <c r="H110" s="11"/>
      <c r="I110" s="11"/>
      <c r="J110" s="12"/>
    </row>
    <row r="111" spans="7:10" ht="15.75" customHeight="1" x14ac:dyDescent="0.25">
      <c r="G111" s="11"/>
      <c r="H111" s="11"/>
      <c r="I111" s="11"/>
      <c r="J111" s="12"/>
    </row>
    <row r="112" spans="7:10" ht="15.75" customHeight="1" x14ac:dyDescent="0.25">
      <c r="G112" s="11"/>
      <c r="H112" s="11"/>
      <c r="I112" s="11"/>
      <c r="J112" s="12"/>
    </row>
    <row r="113" spans="7:10" ht="15.75" customHeight="1" x14ac:dyDescent="0.25">
      <c r="G113" s="11"/>
      <c r="H113" s="11"/>
      <c r="I113" s="11"/>
      <c r="J113" s="12"/>
    </row>
    <row r="114" spans="7:10" ht="15.75" customHeight="1" x14ac:dyDescent="0.25">
      <c r="G114" s="11"/>
      <c r="H114" s="11"/>
      <c r="I114" s="11"/>
      <c r="J114" s="12"/>
    </row>
    <row r="115" spans="7:10" ht="15.75" customHeight="1" x14ac:dyDescent="0.25">
      <c r="G115" s="11"/>
      <c r="H115" s="11"/>
      <c r="I115" s="11"/>
      <c r="J115" s="12"/>
    </row>
    <row r="116" spans="7:10" ht="15.75" customHeight="1" x14ac:dyDescent="0.25">
      <c r="G116" s="11"/>
      <c r="H116" s="11"/>
      <c r="I116" s="11"/>
      <c r="J116" s="12"/>
    </row>
    <row r="117" spans="7:10" ht="15.75" customHeight="1" x14ac:dyDescent="0.25">
      <c r="G117" s="11"/>
      <c r="H117" s="11"/>
      <c r="I117" s="11"/>
      <c r="J117" s="12"/>
    </row>
    <row r="118" spans="7:10" ht="15.75" customHeight="1" x14ac:dyDescent="0.25">
      <c r="G118" s="11"/>
      <c r="H118" s="11"/>
      <c r="I118" s="11"/>
      <c r="J118" s="12"/>
    </row>
    <row r="119" spans="7:10" ht="15.75" customHeight="1" x14ac:dyDescent="0.25">
      <c r="G119" s="11"/>
      <c r="H119" s="11"/>
      <c r="I119" s="11"/>
      <c r="J119" s="12"/>
    </row>
    <row r="120" spans="7:10" ht="15.75" customHeight="1" x14ac:dyDescent="0.25">
      <c r="G120" s="11"/>
      <c r="H120" s="11"/>
      <c r="I120" s="11"/>
      <c r="J120" s="12"/>
    </row>
    <row r="121" spans="7:10" ht="15.75" customHeight="1" x14ac:dyDescent="0.25">
      <c r="G121" s="11"/>
      <c r="H121" s="11"/>
      <c r="I121" s="11"/>
      <c r="J121" s="12"/>
    </row>
    <row r="122" spans="7:10" ht="15.75" customHeight="1" x14ac:dyDescent="0.25">
      <c r="G122" s="11"/>
      <c r="H122" s="11"/>
      <c r="I122" s="11"/>
      <c r="J122" s="12"/>
    </row>
    <row r="123" spans="7:10" ht="15.75" customHeight="1" x14ac:dyDescent="0.25">
      <c r="G123" s="11"/>
      <c r="H123" s="11"/>
      <c r="I123" s="11"/>
      <c r="J123" s="12"/>
    </row>
    <row r="124" spans="7:10" ht="15.75" customHeight="1" x14ac:dyDescent="0.25">
      <c r="G124" s="11"/>
      <c r="H124" s="11"/>
      <c r="I124" s="11"/>
      <c r="J124" s="12"/>
    </row>
    <row r="125" spans="7:10" ht="15.75" customHeight="1" x14ac:dyDescent="0.25">
      <c r="G125" s="11"/>
      <c r="H125" s="11"/>
      <c r="I125" s="11"/>
      <c r="J125" s="12"/>
    </row>
    <row r="126" spans="7:10" ht="15.75" customHeight="1" x14ac:dyDescent="0.25">
      <c r="G126" s="11"/>
      <c r="H126" s="11"/>
      <c r="I126" s="11"/>
      <c r="J126" s="12"/>
    </row>
    <row r="127" spans="7:10" ht="15.75" customHeight="1" x14ac:dyDescent="0.25">
      <c r="G127" s="11"/>
      <c r="H127" s="11"/>
      <c r="I127" s="11"/>
      <c r="J127" s="12"/>
    </row>
    <row r="128" spans="7:10" ht="15.75" customHeight="1" x14ac:dyDescent="0.25">
      <c r="G128" s="11"/>
      <c r="H128" s="11"/>
      <c r="I128" s="11"/>
      <c r="J128" s="12"/>
    </row>
    <row r="129" spans="7:10" ht="15.75" customHeight="1" x14ac:dyDescent="0.25">
      <c r="G129" s="11"/>
      <c r="H129" s="11"/>
      <c r="I129" s="11"/>
      <c r="J129" s="12"/>
    </row>
    <row r="130" spans="7:10" ht="15.75" customHeight="1" x14ac:dyDescent="0.25">
      <c r="G130" s="11"/>
      <c r="H130" s="11"/>
      <c r="I130" s="11"/>
      <c r="J130" s="12"/>
    </row>
    <row r="131" spans="7:10" ht="15.75" customHeight="1" x14ac:dyDescent="0.25">
      <c r="G131" s="11"/>
      <c r="H131" s="11"/>
      <c r="I131" s="11"/>
      <c r="J131" s="12"/>
    </row>
    <row r="132" spans="7:10" ht="15.75" customHeight="1" x14ac:dyDescent="0.25">
      <c r="G132" s="11"/>
      <c r="H132" s="11"/>
      <c r="I132" s="11"/>
      <c r="J132" s="12"/>
    </row>
    <row r="133" spans="7:10" ht="15.75" customHeight="1" x14ac:dyDescent="0.25">
      <c r="G133" s="11"/>
      <c r="H133" s="11"/>
      <c r="I133" s="11"/>
      <c r="J133" s="12"/>
    </row>
    <row r="134" spans="7:10" ht="15.75" customHeight="1" x14ac:dyDescent="0.25">
      <c r="G134" s="11"/>
      <c r="H134" s="11"/>
      <c r="I134" s="11"/>
      <c r="J134" s="12"/>
    </row>
    <row r="135" spans="7:10" ht="15.75" customHeight="1" x14ac:dyDescent="0.25">
      <c r="G135" s="11"/>
      <c r="H135" s="11"/>
      <c r="I135" s="11"/>
      <c r="J135" s="12"/>
    </row>
    <row r="136" spans="7:10" ht="15.75" customHeight="1" x14ac:dyDescent="0.25">
      <c r="G136" s="11"/>
      <c r="H136" s="11"/>
      <c r="I136" s="11"/>
      <c r="J136" s="12"/>
    </row>
    <row r="137" spans="7:10" ht="15.75" customHeight="1" x14ac:dyDescent="0.25">
      <c r="G137" s="11"/>
      <c r="H137" s="11"/>
      <c r="I137" s="11"/>
      <c r="J137" s="12"/>
    </row>
    <row r="138" spans="7:10" ht="15.75" customHeight="1" x14ac:dyDescent="0.25">
      <c r="G138" s="11"/>
      <c r="H138" s="11"/>
      <c r="I138" s="11"/>
      <c r="J138" s="12"/>
    </row>
    <row r="139" spans="7:10" ht="15.75" customHeight="1" x14ac:dyDescent="0.25">
      <c r="G139" s="11"/>
      <c r="H139" s="11"/>
      <c r="I139" s="11"/>
      <c r="J139" s="12"/>
    </row>
    <row r="140" spans="7:10" ht="15.75" customHeight="1" x14ac:dyDescent="0.25">
      <c r="G140" s="11"/>
      <c r="H140" s="11"/>
      <c r="I140" s="11"/>
      <c r="J140" s="12"/>
    </row>
    <row r="141" spans="7:10" ht="15.75" customHeight="1" x14ac:dyDescent="0.25">
      <c r="G141" s="11"/>
      <c r="H141" s="11"/>
      <c r="I141" s="11"/>
      <c r="J141" s="12"/>
    </row>
    <row r="142" spans="7:10" ht="15.75" customHeight="1" x14ac:dyDescent="0.25">
      <c r="G142" s="11"/>
      <c r="H142" s="11"/>
      <c r="I142" s="11"/>
      <c r="J142" s="12"/>
    </row>
    <row r="143" spans="7:10" ht="15.75" customHeight="1" x14ac:dyDescent="0.25">
      <c r="G143" s="11"/>
      <c r="H143" s="11"/>
      <c r="I143" s="11"/>
      <c r="J143" s="12"/>
    </row>
    <row r="144" spans="7:10" ht="15.75" customHeight="1" x14ac:dyDescent="0.25">
      <c r="G144" s="11"/>
      <c r="H144" s="11"/>
      <c r="I144" s="11"/>
      <c r="J144" s="12"/>
    </row>
    <row r="145" spans="7:10" ht="15.75" customHeight="1" x14ac:dyDescent="0.25">
      <c r="G145" s="11"/>
      <c r="H145" s="11"/>
      <c r="I145" s="11"/>
      <c r="J145" s="12"/>
    </row>
    <row r="146" spans="7:10" ht="15.75" customHeight="1" x14ac:dyDescent="0.25">
      <c r="G146" s="11"/>
      <c r="H146" s="11"/>
      <c r="I146" s="11"/>
      <c r="J146" s="12"/>
    </row>
    <row r="147" spans="7:10" ht="15.75" customHeight="1" x14ac:dyDescent="0.25">
      <c r="G147" s="11"/>
      <c r="H147" s="11"/>
      <c r="I147" s="11"/>
      <c r="J147" s="12"/>
    </row>
    <row r="148" spans="7:10" ht="15.75" customHeight="1" x14ac:dyDescent="0.25">
      <c r="G148" s="11"/>
      <c r="H148" s="11"/>
      <c r="I148" s="11"/>
      <c r="J148" s="12"/>
    </row>
    <row r="149" spans="7:10" ht="15.75" customHeight="1" x14ac:dyDescent="0.25">
      <c r="G149" s="11"/>
      <c r="H149" s="11"/>
      <c r="I149" s="11"/>
      <c r="J149" s="12"/>
    </row>
    <row r="150" spans="7:10" ht="15.75" customHeight="1" x14ac:dyDescent="0.25">
      <c r="G150" s="11"/>
      <c r="H150" s="11"/>
      <c r="I150" s="11"/>
      <c r="J150" s="12"/>
    </row>
    <row r="151" spans="7:10" ht="15.75" customHeight="1" x14ac:dyDescent="0.25">
      <c r="G151" s="11"/>
      <c r="H151" s="11"/>
      <c r="I151" s="11"/>
      <c r="J151" s="12"/>
    </row>
    <row r="152" spans="7:10" ht="15.75" customHeight="1" x14ac:dyDescent="0.25">
      <c r="G152" s="11"/>
      <c r="H152" s="11"/>
      <c r="I152" s="11"/>
      <c r="J152" s="12"/>
    </row>
    <row r="153" spans="7:10" ht="15.75" customHeight="1" x14ac:dyDescent="0.25">
      <c r="G153" s="11"/>
      <c r="H153" s="11"/>
      <c r="I153" s="11"/>
      <c r="J153" s="12"/>
    </row>
    <row r="154" spans="7:10" ht="15.75" customHeight="1" x14ac:dyDescent="0.25">
      <c r="G154" s="11"/>
      <c r="H154" s="11"/>
      <c r="I154" s="11"/>
      <c r="J154" s="12"/>
    </row>
    <row r="155" spans="7:10" ht="15.75" customHeight="1" x14ac:dyDescent="0.25">
      <c r="G155" s="11"/>
      <c r="H155" s="11"/>
      <c r="I155" s="11"/>
      <c r="J155" s="12"/>
    </row>
    <row r="156" spans="7:10" ht="15.75" customHeight="1" x14ac:dyDescent="0.25">
      <c r="G156" s="11"/>
      <c r="H156" s="11"/>
      <c r="I156" s="11"/>
      <c r="J156" s="12"/>
    </row>
    <row r="157" spans="7:10" ht="15.75" customHeight="1" x14ac:dyDescent="0.25">
      <c r="G157" s="11"/>
      <c r="H157" s="11"/>
      <c r="I157" s="11"/>
      <c r="J157" s="12"/>
    </row>
    <row r="158" spans="7:10" ht="15.75" customHeight="1" x14ac:dyDescent="0.25">
      <c r="G158" s="11"/>
      <c r="H158" s="11"/>
      <c r="I158" s="11"/>
      <c r="J158" s="12"/>
    </row>
    <row r="159" spans="7:10" ht="15.75" customHeight="1" x14ac:dyDescent="0.25">
      <c r="G159" s="11"/>
      <c r="H159" s="11"/>
      <c r="I159" s="11"/>
      <c r="J159" s="12"/>
    </row>
    <row r="160" spans="7:10" ht="15.75" customHeight="1" x14ac:dyDescent="0.25">
      <c r="G160" s="11"/>
      <c r="H160" s="11"/>
      <c r="I160" s="11"/>
      <c r="J160" s="12"/>
    </row>
    <row r="161" spans="7:10" ht="15.75" customHeight="1" x14ac:dyDescent="0.25">
      <c r="G161" s="11"/>
      <c r="H161" s="11"/>
      <c r="I161" s="11"/>
      <c r="J161" s="12"/>
    </row>
    <row r="162" spans="7:10" ht="15.75" customHeight="1" x14ac:dyDescent="0.25">
      <c r="G162" s="11"/>
      <c r="H162" s="11"/>
      <c r="I162" s="11"/>
      <c r="J162" s="12"/>
    </row>
    <row r="163" spans="7:10" ht="15.75" customHeight="1" x14ac:dyDescent="0.25">
      <c r="G163" s="11"/>
      <c r="H163" s="11"/>
      <c r="I163" s="11"/>
      <c r="J163" s="12"/>
    </row>
    <row r="164" spans="7:10" ht="15.75" customHeight="1" x14ac:dyDescent="0.25">
      <c r="G164" s="11"/>
      <c r="H164" s="11"/>
      <c r="I164" s="11"/>
      <c r="J164" s="12"/>
    </row>
    <row r="165" spans="7:10" ht="15.75" customHeight="1" x14ac:dyDescent="0.25">
      <c r="G165" s="11"/>
      <c r="H165" s="11"/>
      <c r="I165" s="11"/>
      <c r="J165" s="12"/>
    </row>
    <row r="166" spans="7:10" ht="15.75" customHeight="1" x14ac:dyDescent="0.25">
      <c r="G166" s="11"/>
      <c r="H166" s="11"/>
      <c r="I166" s="11"/>
      <c r="J166" s="12"/>
    </row>
    <row r="167" spans="7:10" ht="15.75" customHeight="1" x14ac:dyDescent="0.25">
      <c r="G167" s="11"/>
      <c r="H167" s="11"/>
      <c r="I167" s="11"/>
      <c r="J167" s="12"/>
    </row>
    <row r="168" spans="7:10" ht="15.75" customHeight="1" x14ac:dyDescent="0.25">
      <c r="G168" s="11"/>
      <c r="H168" s="11"/>
      <c r="I168" s="11"/>
      <c r="J168" s="12"/>
    </row>
    <row r="169" spans="7:10" ht="15.75" customHeight="1" x14ac:dyDescent="0.25">
      <c r="G169" s="11"/>
      <c r="H169" s="11"/>
      <c r="I169" s="11"/>
      <c r="J169" s="12"/>
    </row>
    <row r="170" spans="7:10" ht="15.75" customHeight="1" x14ac:dyDescent="0.25">
      <c r="G170" s="11"/>
      <c r="H170" s="11"/>
      <c r="I170" s="11"/>
      <c r="J170" s="12"/>
    </row>
    <row r="171" spans="7:10" ht="15.75" customHeight="1" x14ac:dyDescent="0.25">
      <c r="G171" s="11"/>
      <c r="H171" s="11"/>
      <c r="I171" s="11"/>
      <c r="J171" s="12"/>
    </row>
    <row r="172" spans="7:10" ht="15.75" customHeight="1" x14ac:dyDescent="0.25">
      <c r="G172" s="11"/>
      <c r="H172" s="11"/>
      <c r="I172" s="11"/>
      <c r="J172" s="12"/>
    </row>
    <row r="173" spans="7:10" ht="15.75" customHeight="1" x14ac:dyDescent="0.25">
      <c r="G173" s="11"/>
      <c r="H173" s="11"/>
      <c r="I173" s="11"/>
      <c r="J173" s="12"/>
    </row>
    <row r="174" spans="7:10" ht="15.75" customHeight="1" x14ac:dyDescent="0.25">
      <c r="G174" s="11"/>
      <c r="H174" s="11"/>
      <c r="I174" s="11"/>
      <c r="J174" s="12"/>
    </row>
    <row r="175" spans="7:10" ht="15.75" customHeight="1" x14ac:dyDescent="0.25">
      <c r="G175" s="11"/>
      <c r="H175" s="11"/>
      <c r="I175" s="11"/>
      <c r="J175" s="12"/>
    </row>
    <row r="176" spans="7:10" ht="15.75" customHeight="1" x14ac:dyDescent="0.25">
      <c r="G176" s="11"/>
      <c r="H176" s="11"/>
      <c r="I176" s="11"/>
      <c r="J176" s="12"/>
    </row>
    <row r="177" spans="7:10" ht="15.75" customHeight="1" x14ac:dyDescent="0.25">
      <c r="G177" s="11"/>
      <c r="H177" s="11"/>
      <c r="I177" s="11"/>
      <c r="J177" s="12"/>
    </row>
    <row r="178" spans="7:10" ht="15.75" customHeight="1" x14ac:dyDescent="0.25">
      <c r="G178" s="11"/>
      <c r="H178" s="11"/>
      <c r="I178" s="11"/>
      <c r="J178" s="12"/>
    </row>
    <row r="179" spans="7:10" ht="15.75" customHeight="1" x14ac:dyDescent="0.25">
      <c r="G179" s="11"/>
      <c r="H179" s="11"/>
      <c r="I179" s="11"/>
      <c r="J179" s="12"/>
    </row>
    <row r="180" spans="7:10" ht="15.75" customHeight="1" x14ac:dyDescent="0.25">
      <c r="G180" s="11"/>
      <c r="H180" s="11"/>
      <c r="I180" s="11"/>
      <c r="J180" s="12"/>
    </row>
    <row r="181" spans="7:10" ht="15.75" customHeight="1" x14ac:dyDescent="0.25">
      <c r="G181" s="11"/>
      <c r="H181" s="11"/>
      <c r="I181" s="11"/>
      <c r="J181" s="12"/>
    </row>
    <row r="182" spans="7:10" ht="15.75" customHeight="1" x14ac:dyDescent="0.25">
      <c r="G182" s="11"/>
      <c r="H182" s="11"/>
      <c r="I182" s="11"/>
      <c r="J182" s="12"/>
    </row>
    <row r="183" spans="7:10" ht="15.75" customHeight="1" x14ac:dyDescent="0.25">
      <c r="G183" s="11"/>
      <c r="H183" s="11"/>
      <c r="I183" s="11"/>
      <c r="J183" s="12"/>
    </row>
    <row r="184" spans="7:10" ht="15.75" customHeight="1" x14ac:dyDescent="0.25">
      <c r="G184" s="11"/>
      <c r="H184" s="11"/>
      <c r="I184" s="11"/>
      <c r="J184" s="12"/>
    </row>
    <row r="185" spans="7:10" ht="15.75" customHeight="1" x14ac:dyDescent="0.25">
      <c r="G185" s="11"/>
      <c r="H185" s="11"/>
      <c r="I185" s="11"/>
      <c r="J185" s="12"/>
    </row>
    <row r="186" spans="7:10" ht="15.75" customHeight="1" x14ac:dyDescent="0.25">
      <c r="G186" s="11"/>
      <c r="H186" s="11"/>
      <c r="I186" s="11"/>
      <c r="J186" s="12"/>
    </row>
    <row r="187" spans="7:10" ht="15.75" customHeight="1" x14ac:dyDescent="0.25">
      <c r="G187" s="11"/>
      <c r="H187" s="11"/>
      <c r="I187" s="11"/>
      <c r="J187" s="12"/>
    </row>
    <row r="188" spans="7:10" ht="15.75" customHeight="1" x14ac:dyDescent="0.25">
      <c r="G188" s="11"/>
      <c r="H188" s="11"/>
      <c r="I188" s="11"/>
      <c r="J188" s="12"/>
    </row>
    <row r="189" spans="7:10" ht="15.75" customHeight="1" x14ac:dyDescent="0.25">
      <c r="G189" s="11"/>
      <c r="H189" s="11"/>
      <c r="I189" s="11"/>
      <c r="J189" s="12"/>
    </row>
    <row r="190" spans="7:10" ht="15.75" customHeight="1" x14ac:dyDescent="0.25">
      <c r="G190" s="11"/>
      <c r="H190" s="11"/>
      <c r="I190" s="11"/>
      <c r="J190" s="12"/>
    </row>
    <row r="191" spans="7:10" ht="15.75" customHeight="1" x14ac:dyDescent="0.25">
      <c r="G191" s="11"/>
      <c r="H191" s="11"/>
      <c r="I191" s="11"/>
      <c r="J191" s="12"/>
    </row>
    <row r="192" spans="7:10" ht="15.75" customHeight="1" x14ac:dyDescent="0.25">
      <c r="G192" s="11"/>
      <c r="H192" s="11"/>
      <c r="I192" s="11"/>
      <c r="J192" s="12"/>
    </row>
    <row r="193" spans="7:10" ht="15.75" customHeight="1" x14ac:dyDescent="0.25">
      <c r="G193" s="11"/>
      <c r="H193" s="11"/>
      <c r="I193" s="11"/>
      <c r="J193" s="12"/>
    </row>
    <row r="194" spans="7:10" ht="15.75" customHeight="1" x14ac:dyDescent="0.25">
      <c r="G194" s="11"/>
      <c r="H194" s="11"/>
      <c r="I194" s="11"/>
      <c r="J194" s="12"/>
    </row>
    <row r="195" spans="7:10" ht="15.75" customHeight="1" x14ac:dyDescent="0.25">
      <c r="G195" s="11"/>
      <c r="H195" s="11"/>
      <c r="I195" s="11"/>
      <c r="J195" s="12"/>
    </row>
    <row r="196" spans="7:10" ht="15.75" customHeight="1" x14ac:dyDescent="0.25">
      <c r="G196" s="11"/>
      <c r="H196" s="11"/>
      <c r="I196" s="11"/>
      <c r="J196" s="12"/>
    </row>
    <row r="197" spans="7:10" ht="15.75" customHeight="1" x14ac:dyDescent="0.25">
      <c r="G197" s="11"/>
      <c r="H197" s="11"/>
      <c r="I197" s="11"/>
      <c r="J197" s="12"/>
    </row>
    <row r="198" spans="7:10" ht="15.75" customHeight="1" x14ac:dyDescent="0.25">
      <c r="G198" s="11"/>
      <c r="H198" s="11"/>
      <c r="I198" s="11"/>
      <c r="J198" s="12"/>
    </row>
    <row r="199" spans="7:10" ht="15.75" customHeight="1" x14ac:dyDescent="0.25">
      <c r="G199" s="11"/>
      <c r="H199" s="11"/>
      <c r="I199" s="11"/>
      <c r="J199" s="12"/>
    </row>
    <row r="200" spans="7:10" ht="15.75" customHeight="1" x14ac:dyDescent="0.25">
      <c r="G200" s="11"/>
      <c r="H200" s="11"/>
      <c r="I200" s="11"/>
      <c r="J200" s="12"/>
    </row>
    <row r="201" spans="7:10" ht="15.75" customHeight="1" x14ac:dyDescent="0.25">
      <c r="G201" s="11"/>
      <c r="H201" s="11"/>
      <c r="I201" s="11"/>
      <c r="J201" s="12"/>
    </row>
    <row r="202" spans="7:10" ht="15.75" customHeight="1" x14ac:dyDescent="0.25">
      <c r="G202" s="11"/>
      <c r="H202" s="11"/>
      <c r="I202" s="11"/>
      <c r="J202" s="12"/>
    </row>
    <row r="203" spans="7:10" ht="15.75" customHeight="1" x14ac:dyDescent="0.25">
      <c r="G203" s="11"/>
      <c r="H203" s="11"/>
      <c r="I203" s="11"/>
      <c r="J203" s="12"/>
    </row>
    <row r="204" spans="7:10" ht="15.75" customHeight="1" x14ac:dyDescent="0.25">
      <c r="G204" s="11"/>
      <c r="H204" s="11"/>
      <c r="I204" s="11"/>
      <c r="J204" s="12"/>
    </row>
    <row r="205" spans="7:10" ht="15.75" customHeight="1" x14ac:dyDescent="0.25">
      <c r="G205" s="11"/>
      <c r="H205" s="11"/>
      <c r="I205" s="11"/>
      <c r="J205" s="12"/>
    </row>
    <row r="206" spans="7:10" ht="15.75" customHeight="1" x14ac:dyDescent="0.25">
      <c r="G206" s="11"/>
      <c r="H206" s="11"/>
      <c r="I206" s="11"/>
      <c r="J206" s="12"/>
    </row>
    <row r="207" spans="7:10" ht="15.75" customHeight="1" x14ac:dyDescent="0.25">
      <c r="G207" s="11"/>
      <c r="H207" s="11"/>
      <c r="I207" s="11"/>
      <c r="J207" s="12"/>
    </row>
    <row r="208" spans="7:10" ht="15.75" customHeight="1" x14ac:dyDescent="0.25">
      <c r="G208" s="11"/>
      <c r="H208" s="11"/>
      <c r="I208" s="11"/>
      <c r="J208" s="12"/>
    </row>
    <row r="209" spans="7:10" ht="15.75" customHeight="1" x14ac:dyDescent="0.25">
      <c r="G209" s="11"/>
      <c r="H209" s="11"/>
      <c r="I209" s="11"/>
      <c r="J209" s="12"/>
    </row>
    <row r="210" spans="7:10" ht="15.75" customHeight="1" x14ac:dyDescent="0.25">
      <c r="G210" s="11"/>
      <c r="H210" s="11"/>
      <c r="I210" s="11"/>
      <c r="J210" s="12"/>
    </row>
    <row r="211" spans="7:10" ht="15.75" customHeight="1" x14ac:dyDescent="0.25">
      <c r="G211" s="11"/>
      <c r="H211" s="11"/>
      <c r="I211" s="11"/>
      <c r="J211" s="12"/>
    </row>
    <row r="212" spans="7:10" ht="15.75" customHeight="1" x14ac:dyDescent="0.25">
      <c r="G212" s="11"/>
      <c r="H212" s="11"/>
      <c r="I212" s="11"/>
      <c r="J212" s="12"/>
    </row>
    <row r="213" spans="7:10" ht="15.75" customHeight="1" x14ac:dyDescent="0.25">
      <c r="G213" s="11"/>
      <c r="H213" s="11"/>
      <c r="I213" s="11"/>
      <c r="J213" s="12"/>
    </row>
    <row r="214" spans="7:10" ht="15.75" customHeight="1" x14ac:dyDescent="0.25">
      <c r="G214" s="11"/>
      <c r="H214" s="11"/>
      <c r="I214" s="11"/>
      <c r="J214" s="12"/>
    </row>
    <row r="215" spans="7:10" ht="15.75" customHeight="1" x14ac:dyDescent="0.25">
      <c r="G215" s="11"/>
      <c r="H215" s="11"/>
      <c r="I215" s="11"/>
      <c r="J215" s="12"/>
    </row>
    <row r="216" spans="7:10" ht="15.75" customHeight="1" x14ac:dyDescent="0.25">
      <c r="G216" s="11"/>
      <c r="H216" s="11"/>
      <c r="I216" s="11"/>
      <c r="J216" s="12"/>
    </row>
    <row r="217" spans="7:10" ht="15.75" customHeight="1" x14ac:dyDescent="0.25">
      <c r="G217" s="11"/>
      <c r="H217" s="11"/>
      <c r="I217" s="11"/>
      <c r="J217" s="12"/>
    </row>
    <row r="218" spans="7:10" ht="15.75" customHeight="1" x14ac:dyDescent="0.25">
      <c r="G218" s="11"/>
      <c r="H218" s="11"/>
      <c r="I218" s="11"/>
      <c r="J218" s="12"/>
    </row>
    <row r="219" spans="7:10" ht="15.75" customHeight="1" x14ac:dyDescent="0.25">
      <c r="G219" s="11"/>
      <c r="H219" s="11"/>
      <c r="I219" s="11"/>
      <c r="J219" s="12"/>
    </row>
    <row r="220" spans="7:10" ht="15.75" customHeight="1" x14ac:dyDescent="0.25">
      <c r="G220" s="11"/>
      <c r="H220" s="11"/>
      <c r="I220" s="11"/>
      <c r="J220" s="12"/>
    </row>
    <row r="221" spans="7:10" ht="15.75" customHeight="1" x14ac:dyDescent="0.25">
      <c r="G221" s="11"/>
      <c r="H221" s="11"/>
      <c r="I221" s="11"/>
      <c r="J221" s="12"/>
    </row>
    <row r="222" spans="7:10" ht="15.75" customHeight="1" x14ac:dyDescent="0.25">
      <c r="G222" s="11"/>
      <c r="H222" s="11"/>
      <c r="I222" s="11"/>
      <c r="J222" s="12"/>
    </row>
    <row r="223" spans="7:10" ht="15.75" customHeight="1" x14ac:dyDescent="0.25">
      <c r="G223" s="11"/>
      <c r="H223" s="11"/>
      <c r="I223" s="11"/>
      <c r="J223" s="12"/>
    </row>
    <row r="224" spans="7:10" ht="15.75" customHeight="1" x14ac:dyDescent="0.25">
      <c r="G224" s="11"/>
      <c r="H224" s="11"/>
      <c r="I224" s="11"/>
      <c r="J224" s="12"/>
    </row>
    <row r="225" spans="7:10" ht="15.75" customHeight="1" x14ac:dyDescent="0.25">
      <c r="G225" s="11"/>
      <c r="H225" s="11"/>
      <c r="I225" s="11"/>
      <c r="J225" s="12"/>
    </row>
    <row r="226" spans="7:10" ht="15.75" customHeight="1" x14ac:dyDescent="0.25">
      <c r="G226" s="11"/>
      <c r="H226" s="11"/>
      <c r="I226" s="11"/>
      <c r="J226" s="12"/>
    </row>
    <row r="227" spans="7:10" ht="15.75" customHeight="1" x14ac:dyDescent="0.25">
      <c r="G227" s="11"/>
      <c r="H227" s="11"/>
      <c r="I227" s="11"/>
      <c r="J227" s="12"/>
    </row>
    <row r="228" spans="7:10" ht="15.75" customHeight="1" x14ac:dyDescent="0.25">
      <c r="G228" s="11"/>
      <c r="H228" s="11"/>
      <c r="I228" s="11"/>
      <c r="J228" s="12"/>
    </row>
    <row r="229" spans="7:10" ht="15.75" customHeight="1" x14ac:dyDescent="0.25">
      <c r="G229" s="11"/>
      <c r="H229" s="11"/>
      <c r="I229" s="11"/>
      <c r="J229" s="12"/>
    </row>
    <row r="230" spans="7:10" ht="15.75" customHeight="1" x14ac:dyDescent="0.25">
      <c r="G230" s="11"/>
      <c r="H230" s="11"/>
      <c r="I230" s="11"/>
      <c r="J230" s="12"/>
    </row>
    <row r="231" spans="7:10" ht="15.75" customHeight="1" x14ac:dyDescent="0.25">
      <c r="G231" s="11"/>
      <c r="H231" s="11"/>
      <c r="I231" s="11"/>
      <c r="J231" s="12"/>
    </row>
    <row r="232" spans="7:10" ht="15.75" customHeight="1" x14ac:dyDescent="0.25">
      <c r="G232" s="11"/>
      <c r="H232" s="11"/>
      <c r="I232" s="11"/>
      <c r="J232" s="12"/>
    </row>
    <row r="233" spans="7:10" ht="15.75" customHeight="1" x14ac:dyDescent="0.25">
      <c r="G233" s="11"/>
      <c r="H233" s="11"/>
      <c r="I233" s="11"/>
      <c r="J233" s="12"/>
    </row>
    <row r="234" spans="7:10" ht="15.75" customHeight="1" x14ac:dyDescent="0.25">
      <c r="G234" s="11"/>
      <c r="H234" s="11"/>
      <c r="I234" s="11"/>
      <c r="J234" s="12"/>
    </row>
    <row r="235" spans="7:10" ht="15.75" customHeight="1" x14ac:dyDescent="0.25">
      <c r="G235" s="11"/>
      <c r="H235" s="11"/>
      <c r="I235" s="11"/>
      <c r="J235" s="12"/>
    </row>
    <row r="236" spans="7:10" ht="15.75" customHeight="1" x14ac:dyDescent="0.25">
      <c r="G236" s="11"/>
      <c r="H236" s="11"/>
      <c r="I236" s="11"/>
      <c r="J236" s="12"/>
    </row>
    <row r="237" spans="7:10" ht="15.75" customHeight="1" x14ac:dyDescent="0.25">
      <c r="G237" s="11"/>
      <c r="H237" s="11"/>
      <c r="I237" s="11"/>
      <c r="J237" s="12"/>
    </row>
    <row r="238" spans="7:10" ht="15.75" customHeight="1" x14ac:dyDescent="0.25">
      <c r="G238" s="11"/>
      <c r="H238" s="11"/>
      <c r="I238" s="11"/>
      <c r="J238" s="12"/>
    </row>
    <row r="239" spans="7:10" ht="15.75" customHeight="1" x14ac:dyDescent="0.25">
      <c r="G239" s="11"/>
      <c r="H239" s="11"/>
      <c r="I239" s="11"/>
      <c r="J239" s="12"/>
    </row>
    <row r="240" spans="7:10" ht="15.75" customHeight="1" x14ac:dyDescent="0.25">
      <c r="G240" s="11"/>
      <c r="H240" s="11"/>
      <c r="I240" s="11"/>
      <c r="J240" s="12"/>
    </row>
    <row r="241" spans="7:10" ht="15.75" customHeight="1" x14ac:dyDescent="0.25">
      <c r="G241" s="11"/>
      <c r="H241" s="11"/>
      <c r="I241" s="11"/>
      <c r="J241" s="12"/>
    </row>
    <row r="242" spans="7:10" ht="15.75" customHeight="1" x14ac:dyDescent="0.25">
      <c r="G242" s="11"/>
      <c r="H242" s="11"/>
      <c r="I242" s="11"/>
      <c r="J242" s="12"/>
    </row>
    <row r="243" spans="7:10" ht="15.75" customHeight="1" x14ac:dyDescent="0.25">
      <c r="G243" s="11"/>
      <c r="H243" s="11"/>
      <c r="I243" s="11"/>
      <c r="J243" s="12"/>
    </row>
    <row r="244" spans="7:10" ht="15.75" customHeight="1" x14ac:dyDescent="0.25">
      <c r="G244" s="11"/>
      <c r="H244" s="11"/>
      <c r="I244" s="11"/>
      <c r="J244" s="12"/>
    </row>
    <row r="245" spans="7:10" ht="15.75" customHeight="1" x14ac:dyDescent="0.25">
      <c r="G245" s="11"/>
      <c r="H245" s="11"/>
      <c r="I245" s="11"/>
      <c r="J245" s="12"/>
    </row>
    <row r="246" spans="7:10" ht="15.75" customHeight="1" x14ac:dyDescent="0.25">
      <c r="G246" s="11"/>
      <c r="H246" s="11"/>
      <c r="I246" s="11"/>
      <c r="J246" s="12"/>
    </row>
    <row r="247" spans="7:10" ht="15.75" customHeight="1" x14ac:dyDescent="0.25">
      <c r="G247" s="11"/>
      <c r="H247" s="11"/>
      <c r="I247" s="11"/>
      <c r="J247" s="12"/>
    </row>
    <row r="248" spans="7:10" ht="15.75" customHeight="1" x14ac:dyDescent="0.25">
      <c r="G248" s="11"/>
      <c r="H248" s="11"/>
      <c r="I248" s="11"/>
      <c r="J248" s="12"/>
    </row>
    <row r="249" spans="7:10" ht="15.75" customHeight="1" x14ac:dyDescent="0.25">
      <c r="G249" s="11"/>
      <c r="H249" s="11"/>
      <c r="I249" s="11"/>
      <c r="J249" s="12"/>
    </row>
    <row r="250" spans="7:10" ht="15.75" customHeight="1" x14ac:dyDescent="0.25">
      <c r="G250" s="11"/>
      <c r="H250" s="11"/>
      <c r="I250" s="11"/>
      <c r="J250" s="12"/>
    </row>
    <row r="251" spans="7:10" ht="15.75" customHeight="1" x14ac:dyDescent="0.25">
      <c r="G251" s="11"/>
      <c r="H251" s="11"/>
      <c r="I251" s="11"/>
      <c r="J251" s="12"/>
    </row>
    <row r="252" spans="7:10" ht="15.75" customHeight="1" x14ac:dyDescent="0.25">
      <c r="G252" s="11"/>
      <c r="H252" s="11"/>
      <c r="I252" s="11"/>
      <c r="J252" s="12"/>
    </row>
    <row r="253" spans="7:10" ht="15.75" customHeight="1" x14ac:dyDescent="0.25">
      <c r="G253" s="11"/>
      <c r="H253" s="11"/>
      <c r="I253" s="11"/>
      <c r="J253" s="12"/>
    </row>
    <row r="254" spans="7:10" ht="15.75" customHeight="1" x14ac:dyDescent="0.25">
      <c r="G254" s="11"/>
      <c r="H254" s="11"/>
      <c r="I254" s="11"/>
      <c r="J254" s="12"/>
    </row>
    <row r="255" spans="7:10" ht="15.75" customHeight="1" x14ac:dyDescent="0.25">
      <c r="G255" s="11"/>
      <c r="H255" s="11"/>
      <c r="I255" s="11"/>
      <c r="J255" s="12"/>
    </row>
    <row r="256" spans="7:10" ht="15.75" customHeight="1" x14ac:dyDescent="0.25">
      <c r="G256" s="11"/>
      <c r="H256" s="11"/>
      <c r="I256" s="11"/>
      <c r="J256" s="12"/>
    </row>
    <row r="257" spans="7:10" ht="15.75" customHeight="1" x14ac:dyDescent="0.25">
      <c r="G257" s="11"/>
      <c r="H257" s="11"/>
      <c r="I257" s="11"/>
      <c r="J257" s="12"/>
    </row>
    <row r="258" spans="7:10" ht="15.75" customHeight="1" x14ac:dyDescent="0.25">
      <c r="G258" s="11"/>
      <c r="H258" s="11"/>
      <c r="I258" s="11"/>
      <c r="J258" s="12"/>
    </row>
    <row r="259" spans="7:10" ht="15.75" customHeight="1" x14ac:dyDescent="0.25">
      <c r="G259" s="11"/>
      <c r="H259" s="11"/>
      <c r="I259" s="11"/>
      <c r="J259" s="12"/>
    </row>
    <row r="260" spans="7:10" ht="15.75" customHeight="1" x14ac:dyDescent="0.25">
      <c r="G260" s="11"/>
      <c r="H260" s="11"/>
      <c r="I260" s="11"/>
      <c r="J260" s="12"/>
    </row>
    <row r="261" spans="7:10" ht="15.75" customHeight="1" x14ac:dyDescent="0.25">
      <c r="G261" s="11"/>
      <c r="H261" s="11"/>
      <c r="I261" s="11"/>
      <c r="J261" s="12"/>
    </row>
    <row r="262" spans="7:10" ht="15.75" customHeight="1" x14ac:dyDescent="0.25">
      <c r="G262" s="11"/>
      <c r="H262" s="11"/>
      <c r="I262" s="11"/>
      <c r="J262" s="12"/>
    </row>
    <row r="263" spans="7:10" ht="15.75" customHeight="1" x14ac:dyDescent="0.25">
      <c r="G263" s="11"/>
      <c r="H263" s="11"/>
      <c r="I263" s="11"/>
      <c r="J263" s="12"/>
    </row>
    <row r="264" spans="7:10" ht="15.75" customHeight="1" x14ac:dyDescent="0.25">
      <c r="G264" s="11"/>
      <c r="H264" s="11"/>
      <c r="I264" s="11"/>
      <c r="J264" s="12"/>
    </row>
    <row r="265" spans="7:10" ht="15.75" customHeight="1" x14ac:dyDescent="0.25">
      <c r="G265" s="11"/>
      <c r="H265" s="11"/>
      <c r="I265" s="11"/>
      <c r="J265" s="12"/>
    </row>
    <row r="266" spans="7:10" ht="15.75" customHeight="1" x14ac:dyDescent="0.25">
      <c r="G266" s="11"/>
      <c r="H266" s="11"/>
      <c r="I266" s="11"/>
      <c r="J266" s="12"/>
    </row>
    <row r="267" spans="7:10" ht="15.75" customHeight="1" x14ac:dyDescent="0.25">
      <c r="G267" s="11"/>
      <c r="H267" s="11"/>
      <c r="I267" s="11"/>
      <c r="J267" s="12"/>
    </row>
    <row r="268" spans="7:10" ht="15.75" customHeight="1" x14ac:dyDescent="0.25">
      <c r="G268" s="11"/>
      <c r="H268" s="11"/>
      <c r="I268" s="11"/>
      <c r="J268" s="12"/>
    </row>
    <row r="269" spans="7:10" ht="15.75" customHeight="1" x14ac:dyDescent="0.25">
      <c r="G269" s="11"/>
      <c r="H269" s="11"/>
      <c r="I269" s="11"/>
      <c r="J269" s="12"/>
    </row>
    <row r="270" spans="7:10" ht="15.75" customHeight="1" x14ac:dyDescent="0.25">
      <c r="G270" s="11"/>
      <c r="H270" s="11"/>
      <c r="I270" s="11"/>
      <c r="J270" s="12"/>
    </row>
    <row r="271" spans="7:10" ht="15.75" customHeight="1" x14ac:dyDescent="0.25">
      <c r="G271" s="11"/>
      <c r="H271" s="11"/>
      <c r="I271" s="11"/>
      <c r="J271" s="12"/>
    </row>
    <row r="272" spans="7:10" ht="15.75" customHeight="1" x14ac:dyDescent="0.25">
      <c r="G272" s="11"/>
      <c r="H272" s="11"/>
      <c r="I272" s="11"/>
      <c r="J272" s="12"/>
    </row>
    <row r="273" spans="7:10" ht="15.75" customHeight="1" x14ac:dyDescent="0.25">
      <c r="G273" s="11"/>
      <c r="H273" s="11"/>
      <c r="I273" s="11"/>
      <c r="J273" s="12"/>
    </row>
    <row r="274" spans="7:10" ht="15.75" customHeight="1" x14ac:dyDescent="0.25">
      <c r="G274" s="11"/>
      <c r="H274" s="11"/>
      <c r="I274" s="11"/>
      <c r="J274" s="12"/>
    </row>
    <row r="275" spans="7:10" ht="15.75" customHeight="1" x14ac:dyDescent="0.25">
      <c r="G275" s="11"/>
      <c r="H275" s="11"/>
      <c r="I275" s="11"/>
      <c r="J275" s="12"/>
    </row>
    <row r="276" spans="7:10" ht="15.75" customHeight="1" x14ac:dyDescent="0.25">
      <c r="G276" s="11"/>
      <c r="H276" s="11"/>
      <c r="I276" s="11"/>
      <c r="J276" s="12"/>
    </row>
    <row r="277" spans="7:10" ht="15.75" customHeight="1" x14ac:dyDescent="0.25">
      <c r="G277" s="11"/>
      <c r="H277" s="11"/>
      <c r="I277" s="11"/>
      <c r="J277" s="12"/>
    </row>
    <row r="278" spans="7:10" ht="15.75" customHeight="1" x14ac:dyDescent="0.25">
      <c r="G278" s="11"/>
      <c r="H278" s="11"/>
      <c r="I278" s="11"/>
      <c r="J278" s="12"/>
    </row>
    <row r="279" spans="7:10" ht="15.75" customHeight="1" x14ac:dyDescent="0.25">
      <c r="G279" s="11"/>
      <c r="H279" s="11"/>
      <c r="I279" s="11"/>
      <c r="J279" s="12"/>
    </row>
    <row r="280" spans="7:10" ht="15.75" customHeight="1" x14ac:dyDescent="0.25">
      <c r="G280" s="11"/>
      <c r="H280" s="11"/>
      <c r="I280" s="11"/>
      <c r="J280" s="12"/>
    </row>
    <row r="281" spans="7:10" ht="15.75" customHeight="1" x14ac:dyDescent="0.25">
      <c r="G281" s="11"/>
      <c r="H281" s="11"/>
      <c r="I281" s="11"/>
      <c r="J281" s="12"/>
    </row>
    <row r="282" spans="7:10" ht="15.75" customHeight="1" x14ac:dyDescent="0.25">
      <c r="G282" s="11"/>
      <c r="H282" s="11"/>
      <c r="I282" s="11"/>
      <c r="J282" s="12"/>
    </row>
    <row r="283" spans="7:10" ht="15.75" customHeight="1" x14ac:dyDescent="0.25">
      <c r="G283" s="11"/>
      <c r="H283" s="11"/>
      <c r="I283" s="11"/>
      <c r="J283" s="12"/>
    </row>
    <row r="284" spans="7:10" ht="15.75" customHeight="1" x14ac:dyDescent="0.25">
      <c r="G284" s="11"/>
      <c r="H284" s="11"/>
      <c r="I284" s="11"/>
      <c r="J284" s="12"/>
    </row>
    <row r="285" spans="7:10" ht="15.75" customHeight="1" x14ac:dyDescent="0.25">
      <c r="G285" s="11"/>
      <c r="H285" s="11"/>
      <c r="I285" s="11"/>
      <c r="J285" s="12"/>
    </row>
    <row r="286" spans="7:10" ht="15.75" customHeight="1" x14ac:dyDescent="0.25">
      <c r="G286" s="11"/>
      <c r="H286" s="11"/>
      <c r="I286" s="11"/>
      <c r="J286" s="12"/>
    </row>
    <row r="287" spans="7:10" ht="15.75" customHeight="1" x14ac:dyDescent="0.25">
      <c r="G287" s="11"/>
      <c r="H287" s="11"/>
      <c r="I287" s="11"/>
      <c r="J287" s="12"/>
    </row>
    <row r="288" spans="7:10" ht="15.75" customHeight="1" x14ac:dyDescent="0.25">
      <c r="G288" s="11"/>
      <c r="H288" s="11"/>
      <c r="I288" s="11"/>
      <c r="J288" s="12"/>
    </row>
    <row r="289" spans="7:10" ht="15.75" customHeight="1" x14ac:dyDescent="0.25">
      <c r="G289" s="11"/>
      <c r="H289" s="11"/>
      <c r="I289" s="11"/>
      <c r="J289" s="12"/>
    </row>
    <row r="290" spans="7:10" ht="15.75" customHeight="1" x14ac:dyDescent="0.25">
      <c r="G290" s="11"/>
      <c r="H290" s="11"/>
      <c r="I290" s="11"/>
      <c r="J290" s="12"/>
    </row>
    <row r="291" spans="7:10" ht="15.75" customHeight="1" x14ac:dyDescent="0.25">
      <c r="G291" s="11"/>
      <c r="H291" s="11"/>
      <c r="I291" s="11"/>
      <c r="J291" s="12"/>
    </row>
    <row r="292" spans="7:10" ht="15.75" customHeight="1" x14ac:dyDescent="0.25">
      <c r="G292" s="11"/>
      <c r="H292" s="11"/>
      <c r="I292" s="11"/>
      <c r="J292" s="12"/>
    </row>
    <row r="293" spans="7:10" ht="15.75" customHeight="1" x14ac:dyDescent="0.25">
      <c r="G293" s="11"/>
      <c r="H293" s="11"/>
      <c r="I293" s="11"/>
      <c r="J293" s="12"/>
    </row>
    <row r="294" spans="7:10" ht="15.75" customHeight="1" x14ac:dyDescent="0.25">
      <c r="G294" s="11"/>
      <c r="H294" s="11"/>
      <c r="I294" s="11"/>
      <c r="J294" s="12"/>
    </row>
    <row r="295" spans="7:10" ht="15.75" customHeight="1" x14ac:dyDescent="0.25">
      <c r="G295" s="11"/>
      <c r="H295" s="11"/>
      <c r="I295" s="11"/>
      <c r="J295" s="12"/>
    </row>
    <row r="296" spans="7:10" ht="15.75" customHeight="1" x14ac:dyDescent="0.25">
      <c r="G296" s="11"/>
      <c r="H296" s="11"/>
      <c r="I296" s="11"/>
      <c r="J296" s="12"/>
    </row>
    <row r="297" spans="7:10" ht="15.75" customHeight="1" x14ac:dyDescent="0.25">
      <c r="G297" s="11"/>
      <c r="H297" s="11"/>
      <c r="I297" s="11"/>
      <c r="J297" s="12"/>
    </row>
    <row r="298" spans="7:10" ht="15.75" customHeight="1" x14ac:dyDescent="0.25">
      <c r="G298" s="11"/>
      <c r="H298" s="11"/>
      <c r="I298" s="11"/>
      <c r="J298" s="12"/>
    </row>
    <row r="299" spans="7:10" ht="15.75" customHeight="1" x14ac:dyDescent="0.25">
      <c r="G299" s="11"/>
      <c r="H299" s="11"/>
      <c r="I299" s="11"/>
      <c r="J299" s="12"/>
    </row>
    <row r="300" spans="7:10" ht="15.75" customHeight="1" x14ac:dyDescent="0.25">
      <c r="G300" s="11"/>
      <c r="H300" s="11"/>
      <c r="I300" s="11"/>
      <c r="J300" s="12"/>
    </row>
    <row r="301" spans="7:10" ht="15.75" customHeight="1" x14ac:dyDescent="0.25">
      <c r="G301" s="11"/>
      <c r="H301" s="11"/>
      <c r="I301" s="11"/>
      <c r="J301" s="12"/>
    </row>
    <row r="302" spans="7:10" ht="15.75" customHeight="1" x14ac:dyDescent="0.25">
      <c r="G302" s="11"/>
      <c r="H302" s="11"/>
      <c r="I302" s="11"/>
      <c r="J302" s="12"/>
    </row>
    <row r="303" spans="7:10" ht="15.75" customHeight="1" x14ac:dyDescent="0.25">
      <c r="G303" s="11"/>
      <c r="H303" s="11"/>
      <c r="I303" s="11"/>
      <c r="J303" s="12"/>
    </row>
    <row r="304" spans="7:10" ht="15.75" customHeight="1" x14ac:dyDescent="0.25">
      <c r="G304" s="11"/>
      <c r="H304" s="11"/>
      <c r="I304" s="11"/>
      <c r="J304" s="12"/>
    </row>
    <row r="305" spans="7:10" ht="15.75" customHeight="1" x14ac:dyDescent="0.25">
      <c r="G305" s="11"/>
      <c r="H305" s="11"/>
      <c r="I305" s="11"/>
      <c r="J305" s="12"/>
    </row>
    <row r="306" spans="7:10" ht="15.75" customHeight="1" x14ac:dyDescent="0.25">
      <c r="G306" s="11"/>
      <c r="H306" s="11"/>
      <c r="I306" s="11"/>
      <c r="J306" s="12"/>
    </row>
    <row r="307" spans="7:10" ht="15.75" customHeight="1" x14ac:dyDescent="0.25">
      <c r="G307" s="11"/>
      <c r="H307" s="11"/>
      <c r="I307" s="11"/>
      <c r="J307" s="12"/>
    </row>
    <row r="308" spans="7:10" ht="15.75" customHeight="1" x14ac:dyDescent="0.25">
      <c r="G308" s="11"/>
      <c r="H308" s="11"/>
      <c r="I308" s="11"/>
      <c r="J308" s="12"/>
    </row>
    <row r="309" spans="7:10" ht="15.75" customHeight="1" x14ac:dyDescent="0.25">
      <c r="G309" s="11"/>
      <c r="H309" s="11"/>
      <c r="I309" s="11"/>
      <c r="J309" s="12"/>
    </row>
    <row r="310" spans="7:10" ht="15.75" customHeight="1" x14ac:dyDescent="0.25">
      <c r="G310" s="11"/>
      <c r="H310" s="11"/>
      <c r="I310" s="11"/>
      <c r="J310" s="12"/>
    </row>
    <row r="311" spans="7:10" ht="15.75" customHeight="1" x14ac:dyDescent="0.25">
      <c r="G311" s="11"/>
      <c r="H311" s="11"/>
      <c r="I311" s="11"/>
      <c r="J311" s="12"/>
    </row>
    <row r="312" spans="7:10" ht="15.75" customHeight="1" x14ac:dyDescent="0.25">
      <c r="G312" s="11"/>
      <c r="H312" s="11"/>
      <c r="I312" s="11"/>
      <c r="J312" s="12"/>
    </row>
    <row r="313" spans="7:10" ht="15.75" customHeight="1" x14ac:dyDescent="0.25">
      <c r="G313" s="11"/>
      <c r="H313" s="11"/>
      <c r="I313" s="11"/>
      <c r="J313" s="12"/>
    </row>
    <row r="314" spans="7:10" ht="15.75" customHeight="1" x14ac:dyDescent="0.25">
      <c r="G314" s="11"/>
      <c r="H314" s="11"/>
      <c r="I314" s="11"/>
      <c r="J314" s="12"/>
    </row>
    <row r="315" spans="7:10" ht="15.75" customHeight="1" x14ac:dyDescent="0.25">
      <c r="G315" s="11"/>
      <c r="H315" s="11"/>
      <c r="I315" s="11"/>
      <c r="J315" s="12"/>
    </row>
    <row r="316" spans="7:10" ht="15.75" customHeight="1" x14ac:dyDescent="0.25">
      <c r="G316" s="11"/>
      <c r="H316" s="11"/>
      <c r="I316" s="11"/>
      <c r="J316" s="12"/>
    </row>
    <row r="317" spans="7:10" ht="15.75" customHeight="1" x14ac:dyDescent="0.25">
      <c r="G317" s="11"/>
      <c r="H317" s="11"/>
      <c r="I317" s="11"/>
      <c r="J317" s="12"/>
    </row>
    <row r="318" spans="7:10" ht="15.75" customHeight="1" x14ac:dyDescent="0.25">
      <c r="G318" s="11"/>
      <c r="H318" s="11"/>
      <c r="I318" s="11"/>
      <c r="J318" s="12"/>
    </row>
    <row r="319" spans="7:10" ht="15.75" customHeight="1" x14ac:dyDescent="0.25">
      <c r="G319" s="11"/>
      <c r="H319" s="11"/>
      <c r="I319" s="11"/>
      <c r="J319" s="12"/>
    </row>
    <row r="320" spans="7:10" ht="15.75" customHeight="1" x14ac:dyDescent="0.25">
      <c r="G320" s="11"/>
      <c r="H320" s="11"/>
      <c r="I320" s="11"/>
      <c r="J320" s="12"/>
    </row>
    <row r="321" spans="7:10" ht="15.75" customHeight="1" x14ac:dyDescent="0.25">
      <c r="G321" s="11"/>
      <c r="H321" s="11"/>
      <c r="I321" s="11"/>
      <c r="J321" s="12"/>
    </row>
    <row r="322" spans="7:10" ht="15.75" customHeight="1" x14ac:dyDescent="0.25">
      <c r="G322" s="11"/>
      <c r="H322" s="11"/>
      <c r="I322" s="11"/>
      <c r="J322" s="12"/>
    </row>
    <row r="323" spans="7:10" ht="15.75" customHeight="1" x14ac:dyDescent="0.25">
      <c r="G323" s="11"/>
      <c r="H323" s="11"/>
      <c r="I323" s="11"/>
      <c r="J323" s="12"/>
    </row>
    <row r="324" spans="7:10" ht="15.75" customHeight="1" x14ac:dyDescent="0.25">
      <c r="G324" s="11"/>
      <c r="H324" s="11"/>
      <c r="I324" s="11"/>
      <c r="J324" s="12"/>
    </row>
    <row r="325" spans="7:10" ht="15.75" customHeight="1" x14ac:dyDescent="0.25">
      <c r="G325" s="11"/>
      <c r="H325" s="11"/>
      <c r="I325" s="11"/>
      <c r="J325" s="12"/>
    </row>
    <row r="326" spans="7:10" ht="15.75" customHeight="1" x14ac:dyDescent="0.25">
      <c r="G326" s="11"/>
      <c r="H326" s="11"/>
      <c r="I326" s="11"/>
      <c r="J326" s="12"/>
    </row>
    <row r="327" spans="7:10" ht="15.75" customHeight="1" x14ac:dyDescent="0.25">
      <c r="G327" s="11"/>
      <c r="H327" s="11"/>
      <c r="I327" s="11"/>
      <c r="J327" s="12"/>
    </row>
    <row r="328" spans="7:10" ht="15.75" customHeight="1" x14ac:dyDescent="0.25">
      <c r="G328" s="11"/>
      <c r="H328" s="11"/>
      <c r="I328" s="11"/>
      <c r="J328" s="12"/>
    </row>
    <row r="329" spans="7:10" ht="15.75" customHeight="1" x14ac:dyDescent="0.25">
      <c r="G329" s="11"/>
      <c r="H329" s="11"/>
      <c r="I329" s="11"/>
      <c r="J329" s="12"/>
    </row>
    <row r="330" spans="7:10" ht="15.75" customHeight="1" x14ac:dyDescent="0.25">
      <c r="G330" s="11"/>
      <c r="H330" s="11"/>
      <c r="I330" s="11"/>
      <c r="J330" s="12"/>
    </row>
    <row r="331" spans="7:10" ht="15.75" customHeight="1" x14ac:dyDescent="0.25">
      <c r="G331" s="11"/>
      <c r="H331" s="11"/>
      <c r="I331" s="11"/>
      <c r="J331" s="12"/>
    </row>
    <row r="332" spans="7:10" ht="15.75" customHeight="1" x14ac:dyDescent="0.25">
      <c r="G332" s="11"/>
      <c r="H332" s="11"/>
      <c r="I332" s="11"/>
      <c r="J332" s="12"/>
    </row>
    <row r="333" spans="7:10" ht="15.75" customHeight="1" x14ac:dyDescent="0.25">
      <c r="G333" s="11"/>
      <c r="H333" s="11"/>
      <c r="I333" s="11"/>
      <c r="J333" s="12"/>
    </row>
    <row r="334" spans="7:10" ht="15.75" customHeight="1" x14ac:dyDescent="0.25">
      <c r="G334" s="11"/>
      <c r="H334" s="11"/>
      <c r="I334" s="11"/>
      <c r="J334" s="12"/>
    </row>
    <row r="335" spans="7:10" ht="15.75" customHeight="1" x14ac:dyDescent="0.25">
      <c r="G335" s="11"/>
      <c r="H335" s="11"/>
      <c r="I335" s="11"/>
      <c r="J335" s="12"/>
    </row>
    <row r="336" spans="7:10" ht="15.75" customHeight="1" x14ac:dyDescent="0.25">
      <c r="G336" s="11"/>
      <c r="H336" s="11"/>
      <c r="I336" s="11"/>
      <c r="J336" s="12"/>
    </row>
    <row r="337" spans="7:10" ht="15.75" customHeight="1" x14ac:dyDescent="0.25">
      <c r="G337" s="11"/>
      <c r="H337" s="11"/>
      <c r="I337" s="11"/>
      <c r="J337" s="12"/>
    </row>
    <row r="338" spans="7:10" ht="15.75" customHeight="1" x14ac:dyDescent="0.25">
      <c r="G338" s="11"/>
      <c r="H338" s="11"/>
      <c r="I338" s="11"/>
      <c r="J338" s="12"/>
    </row>
    <row r="339" spans="7:10" ht="15.75" customHeight="1" x14ac:dyDescent="0.25">
      <c r="G339" s="11"/>
      <c r="H339" s="11"/>
      <c r="I339" s="11"/>
      <c r="J339" s="12"/>
    </row>
    <row r="340" spans="7:10" ht="15.75" customHeight="1" x14ac:dyDescent="0.25">
      <c r="G340" s="11"/>
      <c r="H340" s="11"/>
      <c r="I340" s="11"/>
      <c r="J340" s="12"/>
    </row>
    <row r="341" spans="7:10" ht="15.75" customHeight="1" x14ac:dyDescent="0.25">
      <c r="G341" s="11"/>
      <c r="H341" s="11"/>
      <c r="I341" s="11"/>
      <c r="J341" s="12"/>
    </row>
    <row r="342" spans="7:10" ht="15.75" customHeight="1" x14ac:dyDescent="0.25">
      <c r="G342" s="11"/>
      <c r="H342" s="11"/>
      <c r="I342" s="11"/>
      <c r="J342" s="12"/>
    </row>
    <row r="343" spans="7:10" ht="15.75" customHeight="1" x14ac:dyDescent="0.25">
      <c r="G343" s="11"/>
      <c r="H343" s="11"/>
      <c r="I343" s="11"/>
      <c r="J343" s="12"/>
    </row>
    <row r="344" spans="7:10" ht="15.75" customHeight="1" x14ac:dyDescent="0.25">
      <c r="G344" s="11"/>
      <c r="H344" s="11"/>
      <c r="I344" s="11"/>
      <c r="J344" s="12"/>
    </row>
    <row r="345" spans="7:10" ht="15.75" customHeight="1" x14ac:dyDescent="0.25">
      <c r="G345" s="11"/>
      <c r="H345" s="11"/>
      <c r="I345" s="11"/>
      <c r="J345" s="12"/>
    </row>
    <row r="346" spans="7:10" ht="15.75" customHeight="1" x14ac:dyDescent="0.25">
      <c r="G346" s="11"/>
      <c r="H346" s="11"/>
      <c r="I346" s="11"/>
      <c r="J346" s="12"/>
    </row>
    <row r="347" spans="7:10" ht="15.75" customHeight="1" x14ac:dyDescent="0.25">
      <c r="G347" s="11"/>
      <c r="H347" s="11"/>
      <c r="I347" s="11"/>
      <c r="J347" s="12"/>
    </row>
    <row r="348" spans="7:10" ht="15.75" customHeight="1" x14ac:dyDescent="0.25">
      <c r="G348" s="11"/>
      <c r="H348" s="11"/>
      <c r="I348" s="11"/>
      <c r="J348" s="12"/>
    </row>
    <row r="349" spans="7:10" ht="15.75" customHeight="1" x14ac:dyDescent="0.25">
      <c r="G349" s="11"/>
      <c r="H349" s="11"/>
      <c r="I349" s="11"/>
      <c r="J349" s="12"/>
    </row>
    <row r="350" spans="7:10" ht="15.75" customHeight="1" x14ac:dyDescent="0.25">
      <c r="G350" s="11"/>
      <c r="H350" s="11"/>
      <c r="I350" s="11"/>
      <c r="J350" s="12"/>
    </row>
    <row r="351" spans="7:10" ht="15.75" customHeight="1" x14ac:dyDescent="0.25">
      <c r="G351" s="11"/>
      <c r="H351" s="11"/>
      <c r="I351" s="11"/>
      <c r="J351" s="12"/>
    </row>
    <row r="352" spans="7:10" ht="15.75" customHeight="1" x14ac:dyDescent="0.25">
      <c r="G352" s="11"/>
      <c r="H352" s="11"/>
      <c r="I352" s="11"/>
      <c r="J352" s="12"/>
    </row>
    <row r="353" spans="7:10" ht="15.75" customHeight="1" x14ac:dyDescent="0.25">
      <c r="G353" s="11"/>
      <c r="H353" s="11"/>
      <c r="I353" s="11"/>
      <c r="J353" s="12"/>
    </row>
    <row r="354" spans="7:10" ht="15.75" customHeight="1" x14ac:dyDescent="0.25">
      <c r="G354" s="11"/>
      <c r="H354" s="11"/>
      <c r="I354" s="11"/>
      <c r="J354" s="12"/>
    </row>
    <row r="355" spans="7:10" ht="15.75" customHeight="1" x14ac:dyDescent="0.25">
      <c r="G355" s="11"/>
      <c r="H355" s="11"/>
      <c r="I355" s="11"/>
      <c r="J355" s="12"/>
    </row>
    <row r="356" spans="7:10" ht="15.75" customHeight="1" x14ac:dyDescent="0.25">
      <c r="G356" s="11"/>
      <c r="H356" s="11"/>
      <c r="I356" s="11"/>
      <c r="J356" s="12"/>
    </row>
    <row r="357" spans="7:10" ht="15.75" customHeight="1" x14ac:dyDescent="0.25">
      <c r="G357" s="11"/>
      <c r="H357" s="11"/>
      <c r="I357" s="11"/>
      <c r="J357" s="12"/>
    </row>
    <row r="358" spans="7:10" ht="15.75" customHeight="1" x14ac:dyDescent="0.25">
      <c r="G358" s="11"/>
      <c r="H358" s="11"/>
      <c r="I358" s="11"/>
      <c r="J358" s="12"/>
    </row>
    <row r="359" spans="7:10" ht="15.75" customHeight="1" x14ac:dyDescent="0.25">
      <c r="G359" s="11"/>
      <c r="H359" s="11"/>
      <c r="I359" s="11"/>
      <c r="J359" s="12"/>
    </row>
    <row r="360" spans="7:10" ht="15.75" customHeight="1" x14ac:dyDescent="0.25">
      <c r="G360" s="11"/>
      <c r="H360" s="11"/>
      <c r="I360" s="11"/>
      <c r="J360" s="12"/>
    </row>
    <row r="361" spans="7:10" ht="15.75" customHeight="1" x14ac:dyDescent="0.25">
      <c r="G361" s="11"/>
      <c r="H361" s="11"/>
      <c r="I361" s="11"/>
      <c r="J361" s="12"/>
    </row>
    <row r="362" spans="7:10" ht="15.75" customHeight="1" x14ac:dyDescent="0.25">
      <c r="G362" s="11"/>
      <c r="H362" s="11"/>
      <c r="I362" s="11"/>
      <c r="J362" s="12"/>
    </row>
    <row r="363" spans="7:10" ht="15.75" customHeight="1" x14ac:dyDescent="0.25">
      <c r="G363" s="11"/>
      <c r="H363" s="11"/>
      <c r="I363" s="11"/>
      <c r="J363" s="12"/>
    </row>
    <row r="364" spans="7:10" ht="15.75" customHeight="1" x14ac:dyDescent="0.25">
      <c r="G364" s="11"/>
      <c r="H364" s="11"/>
      <c r="I364" s="11"/>
      <c r="J364" s="12"/>
    </row>
    <row r="365" spans="7:10" ht="15.75" customHeight="1" x14ac:dyDescent="0.25">
      <c r="G365" s="11"/>
      <c r="H365" s="11"/>
      <c r="I365" s="11"/>
      <c r="J365" s="12"/>
    </row>
    <row r="366" spans="7:10" ht="15.75" customHeight="1" x14ac:dyDescent="0.25">
      <c r="G366" s="11"/>
      <c r="H366" s="11"/>
      <c r="I366" s="11"/>
      <c r="J366" s="12"/>
    </row>
    <row r="367" spans="7:10" ht="15.75" customHeight="1" x14ac:dyDescent="0.25">
      <c r="G367" s="11"/>
      <c r="H367" s="11"/>
      <c r="I367" s="11"/>
      <c r="J367" s="12"/>
    </row>
    <row r="368" spans="7:10" ht="15.75" customHeight="1" x14ac:dyDescent="0.25">
      <c r="G368" s="11"/>
      <c r="H368" s="11"/>
      <c r="I368" s="11"/>
      <c r="J368" s="12"/>
    </row>
    <row r="369" spans="7:10" ht="15.75" customHeight="1" x14ac:dyDescent="0.25">
      <c r="G369" s="11"/>
      <c r="H369" s="11"/>
      <c r="I369" s="11"/>
      <c r="J369" s="12"/>
    </row>
    <row r="370" spans="7:10" ht="15.75" customHeight="1" x14ac:dyDescent="0.25">
      <c r="G370" s="11"/>
      <c r="H370" s="11"/>
      <c r="I370" s="11"/>
      <c r="J370" s="12"/>
    </row>
    <row r="371" spans="7:10" ht="15.75" customHeight="1" x14ac:dyDescent="0.25">
      <c r="G371" s="11"/>
      <c r="H371" s="11"/>
      <c r="I371" s="11"/>
      <c r="J371" s="12"/>
    </row>
    <row r="372" spans="7:10" ht="15.75" customHeight="1" x14ac:dyDescent="0.25">
      <c r="G372" s="11"/>
      <c r="H372" s="11"/>
      <c r="I372" s="11"/>
      <c r="J372" s="12"/>
    </row>
    <row r="373" spans="7:10" ht="15.75" customHeight="1" x14ac:dyDescent="0.25">
      <c r="G373" s="11"/>
      <c r="H373" s="11"/>
      <c r="I373" s="11"/>
      <c r="J373" s="12"/>
    </row>
    <row r="374" spans="7:10" ht="15.75" customHeight="1" x14ac:dyDescent="0.25">
      <c r="G374" s="11"/>
      <c r="H374" s="11"/>
      <c r="I374" s="11"/>
      <c r="J374" s="12"/>
    </row>
    <row r="375" spans="7:10" ht="15.75" customHeight="1" x14ac:dyDescent="0.25">
      <c r="G375" s="11"/>
      <c r="H375" s="11"/>
      <c r="I375" s="11"/>
      <c r="J375" s="12"/>
    </row>
    <row r="376" spans="7:10" ht="15.75" customHeight="1" x14ac:dyDescent="0.25">
      <c r="G376" s="11"/>
      <c r="H376" s="11"/>
      <c r="I376" s="11"/>
      <c r="J376" s="12"/>
    </row>
    <row r="377" spans="7:10" ht="15.75" customHeight="1" x14ac:dyDescent="0.25">
      <c r="G377" s="11"/>
      <c r="H377" s="11"/>
      <c r="I377" s="11"/>
      <c r="J377" s="12"/>
    </row>
    <row r="378" spans="7:10" ht="15.75" customHeight="1" x14ac:dyDescent="0.25">
      <c r="G378" s="11"/>
      <c r="H378" s="11"/>
      <c r="I378" s="11"/>
      <c r="J378" s="12"/>
    </row>
    <row r="379" spans="7:10" ht="15.75" customHeight="1" x14ac:dyDescent="0.25">
      <c r="G379" s="11"/>
      <c r="H379" s="11"/>
      <c r="I379" s="11"/>
      <c r="J379" s="12"/>
    </row>
    <row r="380" spans="7:10" ht="15.75" customHeight="1" x14ac:dyDescent="0.25">
      <c r="G380" s="11"/>
      <c r="H380" s="11"/>
      <c r="I380" s="11"/>
      <c r="J380" s="12"/>
    </row>
    <row r="381" spans="7:10" ht="15.75" customHeight="1" x14ac:dyDescent="0.25">
      <c r="G381" s="11"/>
      <c r="H381" s="11"/>
      <c r="I381" s="11"/>
      <c r="J381" s="12"/>
    </row>
    <row r="382" spans="7:10" ht="15.75" customHeight="1" x14ac:dyDescent="0.25">
      <c r="G382" s="11"/>
      <c r="H382" s="11"/>
      <c r="I382" s="11"/>
      <c r="J382" s="12"/>
    </row>
    <row r="383" spans="7:10" ht="15.75" customHeight="1" x14ac:dyDescent="0.25">
      <c r="G383" s="11"/>
      <c r="H383" s="11"/>
      <c r="I383" s="11"/>
      <c r="J383" s="12"/>
    </row>
    <row r="384" spans="7:10" ht="15.75" customHeight="1" x14ac:dyDescent="0.25">
      <c r="G384" s="11"/>
      <c r="H384" s="11"/>
      <c r="I384" s="11"/>
      <c r="J384" s="12"/>
    </row>
    <row r="385" spans="7:10" ht="15.75" customHeight="1" x14ac:dyDescent="0.25">
      <c r="G385" s="11"/>
      <c r="H385" s="11"/>
      <c r="I385" s="11"/>
      <c r="J385" s="12"/>
    </row>
    <row r="386" spans="7:10" ht="15.75" customHeight="1" x14ac:dyDescent="0.25">
      <c r="G386" s="11"/>
      <c r="H386" s="11"/>
      <c r="I386" s="11"/>
      <c r="J386" s="12"/>
    </row>
    <row r="387" spans="7:10" ht="15.75" customHeight="1" x14ac:dyDescent="0.25">
      <c r="G387" s="11"/>
      <c r="H387" s="11"/>
      <c r="I387" s="11"/>
      <c r="J387" s="12"/>
    </row>
    <row r="388" spans="7:10" ht="15.75" customHeight="1" x14ac:dyDescent="0.25">
      <c r="G388" s="11"/>
      <c r="H388" s="11"/>
      <c r="I388" s="11"/>
      <c r="J388" s="12"/>
    </row>
    <row r="389" spans="7:10" ht="15.75" customHeight="1" x14ac:dyDescent="0.25">
      <c r="G389" s="11"/>
      <c r="H389" s="11"/>
      <c r="I389" s="11"/>
      <c r="J389" s="12"/>
    </row>
    <row r="390" spans="7:10" ht="15.75" customHeight="1" x14ac:dyDescent="0.25">
      <c r="G390" s="11"/>
      <c r="H390" s="11"/>
      <c r="I390" s="11"/>
      <c r="J390" s="12"/>
    </row>
    <row r="391" spans="7:10" ht="15.75" customHeight="1" x14ac:dyDescent="0.25">
      <c r="G391" s="11"/>
      <c r="H391" s="11"/>
      <c r="I391" s="11"/>
      <c r="J391" s="12"/>
    </row>
    <row r="392" spans="7:10" ht="15.75" customHeight="1" x14ac:dyDescent="0.25">
      <c r="G392" s="11"/>
      <c r="H392" s="11"/>
      <c r="I392" s="11"/>
      <c r="J392" s="12"/>
    </row>
    <row r="393" spans="7:10" ht="15.75" customHeight="1" x14ac:dyDescent="0.25">
      <c r="G393" s="11"/>
      <c r="H393" s="11"/>
      <c r="I393" s="11"/>
      <c r="J393" s="12"/>
    </row>
    <row r="394" spans="7:10" ht="15.75" customHeight="1" x14ac:dyDescent="0.25">
      <c r="G394" s="11"/>
      <c r="H394" s="11"/>
      <c r="I394" s="11"/>
      <c r="J394" s="12"/>
    </row>
    <row r="395" spans="7:10" ht="15.75" customHeight="1" x14ac:dyDescent="0.25">
      <c r="G395" s="11"/>
      <c r="H395" s="11"/>
      <c r="I395" s="11"/>
      <c r="J395" s="12"/>
    </row>
    <row r="396" spans="7:10" ht="15.75" customHeight="1" x14ac:dyDescent="0.25">
      <c r="G396" s="11"/>
      <c r="H396" s="11"/>
      <c r="I396" s="11"/>
      <c r="J396" s="12"/>
    </row>
    <row r="397" spans="7:10" ht="15.75" customHeight="1" x14ac:dyDescent="0.25">
      <c r="G397" s="11"/>
      <c r="H397" s="11"/>
      <c r="I397" s="11"/>
      <c r="J397" s="12"/>
    </row>
    <row r="398" spans="7:10" ht="15.75" customHeight="1" x14ac:dyDescent="0.25">
      <c r="G398" s="11"/>
      <c r="H398" s="11"/>
      <c r="I398" s="11"/>
      <c r="J398" s="12"/>
    </row>
    <row r="399" spans="7:10" ht="15.75" customHeight="1" x14ac:dyDescent="0.25">
      <c r="G399" s="11"/>
      <c r="H399" s="11"/>
      <c r="I399" s="11"/>
      <c r="J399" s="12"/>
    </row>
    <row r="400" spans="7:10" ht="15.75" customHeight="1" x14ac:dyDescent="0.25">
      <c r="G400" s="11"/>
      <c r="H400" s="11"/>
      <c r="I400" s="11"/>
      <c r="J400" s="12"/>
    </row>
    <row r="401" spans="7:10" ht="15.75" customHeight="1" x14ac:dyDescent="0.25">
      <c r="G401" s="11"/>
      <c r="H401" s="11"/>
      <c r="I401" s="11"/>
      <c r="J401" s="12"/>
    </row>
    <row r="402" spans="7:10" ht="15.75" customHeight="1" x14ac:dyDescent="0.25">
      <c r="G402" s="11"/>
      <c r="H402" s="11"/>
      <c r="I402" s="11"/>
      <c r="J402" s="12"/>
    </row>
    <row r="403" spans="7:10" ht="15.75" customHeight="1" x14ac:dyDescent="0.25">
      <c r="G403" s="11"/>
      <c r="H403" s="11"/>
      <c r="I403" s="11"/>
      <c r="J403" s="12"/>
    </row>
    <row r="404" spans="7:10" ht="15.75" customHeight="1" x14ac:dyDescent="0.25">
      <c r="G404" s="11"/>
      <c r="H404" s="11"/>
      <c r="I404" s="11"/>
      <c r="J404" s="12"/>
    </row>
    <row r="405" spans="7:10" ht="15.75" customHeight="1" x14ac:dyDescent="0.25">
      <c r="G405" s="11"/>
      <c r="H405" s="11"/>
      <c r="I405" s="11"/>
      <c r="J405" s="12"/>
    </row>
    <row r="406" spans="7:10" ht="15.75" customHeight="1" x14ac:dyDescent="0.25">
      <c r="G406" s="11"/>
      <c r="H406" s="11"/>
      <c r="I406" s="11"/>
      <c r="J406" s="12"/>
    </row>
    <row r="407" spans="7:10" ht="15.75" customHeight="1" x14ac:dyDescent="0.25">
      <c r="G407" s="11"/>
      <c r="H407" s="11"/>
      <c r="I407" s="11"/>
      <c r="J407" s="12"/>
    </row>
    <row r="408" spans="7:10" ht="15.75" customHeight="1" x14ac:dyDescent="0.25">
      <c r="G408" s="11"/>
      <c r="H408" s="11"/>
      <c r="I408" s="11"/>
      <c r="J408" s="12"/>
    </row>
    <row r="409" spans="7:10" ht="15.75" customHeight="1" x14ac:dyDescent="0.25">
      <c r="G409" s="11"/>
      <c r="H409" s="11"/>
      <c r="I409" s="11"/>
      <c r="J409" s="12"/>
    </row>
    <row r="410" spans="7:10" ht="15.75" customHeight="1" x14ac:dyDescent="0.25">
      <c r="G410" s="11"/>
      <c r="H410" s="11"/>
      <c r="I410" s="11"/>
      <c r="J410" s="12"/>
    </row>
    <row r="411" spans="7:10" ht="15.75" customHeight="1" x14ac:dyDescent="0.25">
      <c r="G411" s="11"/>
      <c r="H411" s="11"/>
      <c r="I411" s="11"/>
      <c r="J411" s="12"/>
    </row>
    <row r="412" spans="7:10" ht="15.75" customHeight="1" x14ac:dyDescent="0.25">
      <c r="G412" s="11"/>
      <c r="H412" s="11"/>
      <c r="I412" s="11"/>
      <c r="J412" s="12"/>
    </row>
    <row r="413" spans="7:10" ht="15.75" customHeight="1" x14ac:dyDescent="0.25">
      <c r="G413" s="11"/>
      <c r="H413" s="11"/>
      <c r="I413" s="11"/>
      <c r="J413" s="12"/>
    </row>
    <row r="414" spans="7:10" ht="15.75" customHeight="1" x14ac:dyDescent="0.25">
      <c r="G414" s="11"/>
      <c r="H414" s="11"/>
      <c r="I414" s="11"/>
      <c r="J414" s="12"/>
    </row>
    <row r="415" spans="7:10" ht="15.75" customHeight="1" x14ac:dyDescent="0.25">
      <c r="G415" s="11"/>
      <c r="H415" s="11"/>
      <c r="I415" s="11"/>
      <c r="J415" s="12"/>
    </row>
    <row r="416" spans="7:10" ht="15.75" customHeight="1" x14ac:dyDescent="0.25">
      <c r="G416" s="11"/>
      <c r="H416" s="11"/>
      <c r="I416" s="11"/>
      <c r="J416" s="12"/>
    </row>
    <row r="417" spans="7:10" ht="15.75" customHeight="1" x14ac:dyDescent="0.25">
      <c r="G417" s="11"/>
      <c r="H417" s="11"/>
      <c r="I417" s="11"/>
      <c r="J417" s="12"/>
    </row>
    <row r="418" spans="7:10" ht="15.75" customHeight="1" x14ac:dyDescent="0.25">
      <c r="G418" s="11"/>
      <c r="H418" s="11"/>
      <c r="I418" s="11"/>
      <c r="J418" s="12"/>
    </row>
    <row r="419" spans="7:10" ht="15.75" customHeight="1" x14ac:dyDescent="0.25">
      <c r="G419" s="11"/>
      <c r="H419" s="11"/>
      <c r="I419" s="11"/>
      <c r="J419" s="12"/>
    </row>
    <row r="420" spans="7:10" ht="15.75" customHeight="1" x14ac:dyDescent="0.25">
      <c r="G420" s="11"/>
      <c r="H420" s="11"/>
      <c r="I420" s="11"/>
      <c r="J420" s="12"/>
    </row>
    <row r="421" spans="7:10" ht="15.75" customHeight="1" x14ac:dyDescent="0.25">
      <c r="G421" s="11"/>
      <c r="H421" s="11"/>
      <c r="I421" s="11"/>
      <c r="J421" s="12"/>
    </row>
    <row r="422" spans="7:10" ht="15.75" customHeight="1" x14ac:dyDescent="0.25">
      <c r="G422" s="11"/>
      <c r="H422" s="11"/>
      <c r="I422" s="11"/>
      <c r="J422" s="12"/>
    </row>
    <row r="423" spans="7:10" ht="15.75" customHeight="1" x14ac:dyDescent="0.25">
      <c r="G423" s="11"/>
      <c r="H423" s="11"/>
      <c r="I423" s="11"/>
      <c r="J423" s="12"/>
    </row>
    <row r="424" spans="7:10" ht="15.75" customHeight="1" x14ac:dyDescent="0.25">
      <c r="G424" s="11"/>
      <c r="H424" s="11"/>
      <c r="I424" s="11"/>
      <c r="J424" s="12"/>
    </row>
    <row r="425" spans="7:10" ht="15.75" customHeight="1" x14ac:dyDescent="0.25">
      <c r="G425" s="11"/>
      <c r="H425" s="11"/>
      <c r="I425" s="11"/>
      <c r="J425" s="12"/>
    </row>
    <row r="426" spans="7:10" ht="15.75" customHeight="1" x14ac:dyDescent="0.25">
      <c r="G426" s="11"/>
      <c r="H426" s="11"/>
      <c r="I426" s="11"/>
      <c r="J426" s="12"/>
    </row>
    <row r="427" spans="7:10" ht="15.75" customHeight="1" x14ac:dyDescent="0.25">
      <c r="G427" s="11"/>
      <c r="H427" s="11"/>
      <c r="I427" s="11"/>
      <c r="J427" s="12"/>
    </row>
    <row r="428" spans="7:10" ht="15.75" customHeight="1" x14ac:dyDescent="0.25">
      <c r="G428" s="11"/>
      <c r="H428" s="11"/>
      <c r="I428" s="11"/>
      <c r="J428" s="12"/>
    </row>
    <row r="429" spans="7:10" ht="15.75" customHeight="1" x14ac:dyDescent="0.25">
      <c r="G429" s="11"/>
      <c r="H429" s="11"/>
      <c r="I429" s="11"/>
      <c r="J429" s="12"/>
    </row>
    <row r="430" spans="7:10" ht="15.75" customHeight="1" x14ac:dyDescent="0.25">
      <c r="G430" s="11"/>
      <c r="H430" s="11"/>
      <c r="I430" s="11"/>
      <c r="J430" s="12"/>
    </row>
    <row r="431" spans="7:10" ht="15.75" customHeight="1" x14ac:dyDescent="0.25">
      <c r="G431" s="11"/>
      <c r="H431" s="11"/>
      <c r="I431" s="11"/>
      <c r="J431" s="12"/>
    </row>
    <row r="432" spans="7:10" ht="15.75" customHeight="1" x14ac:dyDescent="0.25">
      <c r="G432" s="11"/>
      <c r="H432" s="11"/>
      <c r="I432" s="11"/>
      <c r="J432" s="12"/>
    </row>
    <row r="433" spans="7:10" ht="15.75" customHeight="1" x14ac:dyDescent="0.25">
      <c r="G433" s="11"/>
      <c r="H433" s="11"/>
      <c r="I433" s="11"/>
      <c r="J433" s="12"/>
    </row>
    <row r="434" spans="7:10" ht="15.75" customHeight="1" x14ac:dyDescent="0.25">
      <c r="G434" s="11"/>
      <c r="H434" s="11"/>
      <c r="I434" s="11"/>
      <c r="J434" s="12"/>
    </row>
    <row r="435" spans="7:10" ht="15.75" customHeight="1" x14ac:dyDescent="0.25">
      <c r="G435" s="11"/>
      <c r="H435" s="11"/>
      <c r="I435" s="11"/>
      <c r="J435" s="12"/>
    </row>
    <row r="436" spans="7:10" ht="15.75" customHeight="1" x14ac:dyDescent="0.25">
      <c r="G436" s="11"/>
      <c r="H436" s="11"/>
      <c r="I436" s="11"/>
      <c r="J436" s="12"/>
    </row>
    <row r="437" spans="7:10" ht="15.75" customHeight="1" x14ac:dyDescent="0.25">
      <c r="G437" s="11"/>
      <c r="H437" s="11"/>
      <c r="I437" s="11"/>
      <c r="J437" s="12"/>
    </row>
    <row r="438" spans="7:10" ht="15.75" customHeight="1" x14ac:dyDescent="0.25">
      <c r="G438" s="11"/>
      <c r="H438" s="11"/>
      <c r="I438" s="11"/>
      <c r="J438" s="12"/>
    </row>
    <row r="439" spans="7:10" ht="15.75" customHeight="1" x14ac:dyDescent="0.25">
      <c r="G439" s="11"/>
      <c r="H439" s="11"/>
      <c r="I439" s="11"/>
      <c r="J439" s="12"/>
    </row>
    <row r="440" spans="7:10" ht="15.75" customHeight="1" x14ac:dyDescent="0.25">
      <c r="G440" s="11"/>
      <c r="H440" s="11"/>
      <c r="I440" s="11"/>
      <c r="J440" s="12"/>
    </row>
    <row r="441" spans="7:10" ht="15.75" customHeight="1" x14ac:dyDescent="0.25">
      <c r="G441" s="11"/>
      <c r="H441" s="11"/>
      <c r="I441" s="11"/>
      <c r="J441" s="12"/>
    </row>
    <row r="442" spans="7:10" ht="15.75" customHeight="1" x14ac:dyDescent="0.25">
      <c r="G442" s="11"/>
      <c r="H442" s="11"/>
      <c r="I442" s="11"/>
      <c r="J442" s="12"/>
    </row>
    <row r="443" spans="7:10" ht="15.75" customHeight="1" x14ac:dyDescent="0.25">
      <c r="G443" s="11"/>
      <c r="H443" s="11"/>
      <c r="I443" s="11"/>
      <c r="J443" s="12"/>
    </row>
    <row r="444" spans="7:10" ht="15.75" customHeight="1" x14ac:dyDescent="0.25">
      <c r="G444" s="11"/>
      <c r="H444" s="11"/>
      <c r="I444" s="11"/>
      <c r="J444" s="12"/>
    </row>
    <row r="445" spans="7:10" ht="15.75" customHeight="1" x14ac:dyDescent="0.25">
      <c r="G445" s="11"/>
      <c r="H445" s="11"/>
      <c r="I445" s="11"/>
      <c r="J445" s="12"/>
    </row>
    <row r="446" spans="7:10" ht="15.75" customHeight="1" x14ac:dyDescent="0.25">
      <c r="G446" s="11"/>
      <c r="H446" s="11"/>
      <c r="I446" s="11"/>
      <c r="J446" s="12"/>
    </row>
    <row r="447" spans="7:10" ht="15.75" customHeight="1" x14ac:dyDescent="0.25">
      <c r="G447" s="11"/>
      <c r="H447" s="11"/>
      <c r="I447" s="11"/>
      <c r="J447" s="12"/>
    </row>
    <row r="448" spans="7:10" ht="15.75" customHeight="1" x14ac:dyDescent="0.25">
      <c r="G448" s="11"/>
      <c r="H448" s="11"/>
      <c r="I448" s="11"/>
      <c r="J448" s="12"/>
    </row>
    <row r="449" spans="7:10" ht="15.75" customHeight="1" x14ac:dyDescent="0.25">
      <c r="G449" s="11"/>
      <c r="H449" s="11"/>
      <c r="I449" s="11"/>
      <c r="J449" s="12"/>
    </row>
    <row r="450" spans="7:10" ht="15.75" customHeight="1" x14ac:dyDescent="0.25">
      <c r="G450" s="11"/>
      <c r="H450" s="11"/>
      <c r="I450" s="11"/>
      <c r="J450" s="12"/>
    </row>
    <row r="451" spans="7:10" ht="15.75" customHeight="1" x14ac:dyDescent="0.25">
      <c r="G451" s="11"/>
      <c r="H451" s="11"/>
      <c r="I451" s="11"/>
      <c r="J451" s="12"/>
    </row>
    <row r="452" spans="7:10" ht="15.75" customHeight="1" x14ac:dyDescent="0.25">
      <c r="G452" s="11"/>
      <c r="H452" s="11"/>
      <c r="I452" s="11"/>
      <c r="J452" s="12"/>
    </row>
    <row r="453" spans="7:10" ht="15.75" customHeight="1" x14ac:dyDescent="0.25">
      <c r="G453" s="11"/>
      <c r="H453" s="11"/>
      <c r="I453" s="11"/>
      <c r="J453" s="12"/>
    </row>
    <row r="454" spans="7:10" ht="15.75" customHeight="1" x14ac:dyDescent="0.25">
      <c r="G454" s="11"/>
      <c r="H454" s="11"/>
      <c r="I454" s="11"/>
      <c r="J454" s="12"/>
    </row>
    <row r="455" spans="7:10" ht="15.75" customHeight="1" x14ac:dyDescent="0.25">
      <c r="G455" s="11"/>
      <c r="H455" s="11"/>
      <c r="I455" s="11"/>
      <c r="J455" s="12"/>
    </row>
    <row r="456" spans="7:10" ht="15.75" customHeight="1" x14ac:dyDescent="0.25">
      <c r="G456" s="11"/>
      <c r="H456" s="11"/>
      <c r="I456" s="11"/>
      <c r="J456" s="12"/>
    </row>
    <row r="457" spans="7:10" ht="15.75" customHeight="1" x14ac:dyDescent="0.25">
      <c r="G457" s="11"/>
      <c r="H457" s="11"/>
      <c r="I457" s="11"/>
      <c r="J457" s="12"/>
    </row>
    <row r="458" spans="7:10" ht="15.75" customHeight="1" x14ac:dyDescent="0.25">
      <c r="G458" s="11"/>
      <c r="H458" s="11"/>
      <c r="I458" s="11"/>
      <c r="J458" s="12"/>
    </row>
    <row r="459" spans="7:10" ht="15.75" customHeight="1" x14ac:dyDescent="0.25">
      <c r="G459" s="11"/>
      <c r="H459" s="11"/>
      <c r="I459" s="11"/>
      <c r="J459" s="12"/>
    </row>
    <row r="460" spans="7:10" ht="15.75" customHeight="1" x14ac:dyDescent="0.25">
      <c r="G460" s="11"/>
      <c r="H460" s="11"/>
      <c r="I460" s="11"/>
      <c r="J460" s="12"/>
    </row>
    <row r="461" spans="7:10" ht="15.75" customHeight="1" x14ac:dyDescent="0.25">
      <c r="G461" s="11"/>
      <c r="H461" s="11"/>
      <c r="I461" s="11"/>
      <c r="J461" s="12"/>
    </row>
    <row r="462" spans="7:10" ht="15.75" customHeight="1" x14ac:dyDescent="0.25">
      <c r="G462" s="11"/>
      <c r="H462" s="11"/>
      <c r="I462" s="11"/>
      <c r="J462" s="12"/>
    </row>
    <row r="463" spans="7:10" ht="15.75" customHeight="1" x14ac:dyDescent="0.25">
      <c r="G463" s="11"/>
      <c r="H463" s="11"/>
      <c r="I463" s="11"/>
      <c r="J463" s="12"/>
    </row>
    <row r="464" spans="7:10" ht="15.75" customHeight="1" x14ac:dyDescent="0.25">
      <c r="G464" s="11"/>
      <c r="H464" s="11"/>
      <c r="I464" s="11"/>
      <c r="J464" s="12"/>
    </row>
    <row r="465" spans="7:10" ht="15.75" customHeight="1" x14ac:dyDescent="0.25">
      <c r="G465" s="11"/>
      <c r="H465" s="11"/>
      <c r="I465" s="11"/>
      <c r="J465" s="12"/>
    </row>
    <row r="466" spans="7:10" ht="15.75" customHeight="1" x14ac:dyDescent="0.25">
      <c r="G466" s="11"/>
      <c r="H466" s="11"/>
      <c r="I466" s="11"/>
      <c r="J466" s="12"/>
    </row>
    <row r="467" spans="7:10" ht="15.75" customHeight="1" x14ac:dyDescent="0.25">
      <c r="G467" s="11"/>
      <c r="H467" s="11"/>
      <c r="I467" s="11"/>
      <c r="J467" s="12"/>
    </row>
    <row r="468" spans="7:10" ht="15.75" customHeight="1" x14ac:dyDescent="0.25">
      <c r="G468" s="11"/>
      <c r="H468" s="11"/>
      <c r="I468" s="11"/>
      <c r="J468" s="12"/>
    </row>
    <row r="469" spans="7:10" ht="15.75" customHeight="1" x14ac:dyDescent="0.25">
      <c r="G469" s="11"/>
      <c r="H469" s="11"/>
      <c r="I469" s="11"/>
      <c r="J469" s="12"/>
    </row>
    <row r="470" spans="7:10" ht="15.75" customHeight="1" x14ac:dyDescent="0.25">
      <c r="G470" s="11"/>
      <c r="H470" s="11"/>
      <c r="I470" s="11"/>
      <c r="J470" s="12"/>
    </row>
    <row r="471" spans="7:10" ht="15.75" customHeight="1" x14ac:dyDescent="0.25">
      <c r="G471" s="11"/>
      <c r="H471" s="11"/>
      <c r="I471" s="11"/>
      <c r="J471" s="12"/>
    </row>
    <row r="472" spans="7:10" ht="15.75" customHeight="1" x14ac:dyDescent="0.25">
      <c r="G472" s="11"/>
      <c r="H472" s="11"/>
      <c r="I472" s="11"/>
      <c r="J472" s="12"/>
    </row>
    <row r="473" spans="7:10" ht="15.75" customHeight="1" x14ac:dyDescent="0.25">
      <c r="G473" s="11"/>
      <c r="H473" s="11"/>
      <c r="I473" s="11"/>
      <c r="J473" s="12"/>
    </row>
    <row r="474" spans="7:10" ht="15.75" customHeight="1" x14ac:dyDescent="0.25">
      <c r="G474" s="11"/>
      <c r="H474" s="11"/>
      <c r="I474" s="11"/>
      <c r="J474" s="12"/>
    </row>
    <row r="475" spans="7:10" ht="15.75" customHeight="1" x14ac:dyDescent="0.25">
      <c r="G475" s="11"/>
      <c r="H475" s="11"/>
      <c r="I475" s="11"/>
      <c r="J475" s="12"/>
    </row>
    <row r="476" spans="7:10" ht="15.75" customHeight="1" x14ac:dyDescent="0.25">
      <c r="G476" s="11"/>
      <c r="H476" s="11"/>
      <c r="I476" s="11"/>
      <c r="J476" s="12"/>
    </row>
    <row r="477" spans="7:10" ht="15.75" customHeight="1" x14ac:dyDescent="0.25">
      <c r="G477" s="11"/>
      <c r="H477" s="11"/>
      <c r="I477" s="11"/>
      <c r="J477" s="12"/>
    </row>
    <row r="478" spans="7:10" ht="15.75" customHeight="1" x14ac:dyDescent="0.25">
      <c r="G478" s="11"/>
      <c r="H478" s="11"/>
      <c r="I478" s="11"/>
      <c r="J478" s="12"/>
    </row>
    <row r="479" spans="7:10" ht="15.75" customHeight="1" x14ac:dyDescent="0.25">
      <c r="G479" s="11"/>
      <c r="H479" s="11"/>
      <c r="I479" s="11"/>
      <c r="J479" s="12"/>
    </row>
    <row r="480" spans="7:10" ht="15.75" customHeight="1" x14ac:dyDescent="0.25">
      <c r="G480" s="11"/>
      <c r="H480" s="11"/>
      <c r="I480" s="11"/>
      <c r="J480" s="12"/>
    </row>
    <row r="481" spans="7:10" ht="15.75" customHeight="1" x14ac:dyDescent="0.25">
      <c r="G481" s="11"/>
      <c r="H481" s="11"/>
      <c r="I481" s="11"/>
      <c r="J481" s="12"/>
    </row>
    <row r="482" spans="7:10" ht="15.75" customHeight="1" x14ac:dyDescent="0.25">
      <c r="G482" s="11"/>
      <c r="H482" s="11"/>
      <c r="I482" s="11"/>
      <c r="J482" s="12"/>
    </row>
    <row r="483" spans="7:10" ht="15.75" customHeight="1" x14ac:dyDescent="0.25">
      <c r="G483" s="11"/>
      <c r="H483" s="11"/>
      <c r="I483" s="11"/>
      <c r="J483" s="12"/>
    </row>
    <row r="484" spans="7:10" ht="15.75" customHeight="1" x14ac:dyDescent="0.25">
      <c r="G484" s="11"/>
      <c r="H484" s="11"/>
      <c r="I484" s="11"/>
      <c r="J484" s="12"/>
    </row>
    <row r="485" spans="7:10" ht="15.75" customHeight="1" x14ac:dyDescent="0.25">
      <c r="G485" s="11"/>
      <c r="H485" s="11"/>
      <c r="I485" s="11"/>
      <c r="J485" s="12"/>
    </row>
    <row r="486" spans="7:10" ht="15.75" customHeight="1" x14ac:dyDescent="0.25">
      <c r="G486" s="11"/>
      <c r="H486" s="11"/>
      <c r="I486" s="11"/>
      <c r="J486" s="12"/>
    </row>
    <row r="487" spans="7:10" ht="15.75" customHeight="1" x14ac:dyDescent="0.25">
      <c r="G487" s="11"/>
      <c r="H487" s="11"/>
      <c r="I487" s="11"/>
      <c r="J487" s="12"/>
    </row>
    <row r="488" spans="7:10" ht="15.75" customHeight="1" x14ac:dyDescent="0.25">
      <c r="G488" s="11"/>
      <c r="H488" s="11"/>
      <c r="I488" s="11"/>
      <c r="J488" s="12"/>
    </row>
    <row r="489" spans="7:10" ht="15.75" customHeight="1" x14ac:dyDescent="0.25">
      <c r="G489" s="11"/>
      <c r="H489" s="11"/>
      <c r="I489" s="11"/>
      <c r="J489" s="12"/>
    </row>
    <row r="490" spans="7:10" ht="15.75" customHeight="1" x14ac:dyDescent="0.25">
      <c r="G490" s="11"/>
      <c r="H490" s="11"/>
      <c r="I490" s="11"/>
      <c r="J490" s="12"/>
    </row>
    <row r="491" spans="7:10" ht="15.75" customHeight="1" x14ac:dyDescent="0.25">
      <c r="G491" s="11"/>
      <c r="H491" s="11"/>
      <c r="I491" s="11"/>
      <c r="J491" s="12"/>
    </row>
    <row r="492" spans="7:10" ht="15.75" customHeight="1" x14ac:dyDescent="0.25">
      <c r="G492" s="11"/>
      <c r="H492" s="11"/>
      <c r="I492" s="11"/>
      <c r="J492" s="12"/>
    </row>
    <row r="493" spans="7:10" ht="15.75" customHeight="1" x14ac:dyDescent="0.25">
      <c r="G493" s="11"/>
      <c r="H493" s="11"/>
      <c r="I493" s="11"/>
      <c r="J493" s="12"/>
    </row>
    <row r="494" spans="7:10" ht="15.75" customHeight="1" x14ac:dyDescent="0.25">
      <c r="G494" s="11"/>
      <c r="H494" s="11"/>
      <c r="I494" s="11"/>
      <c r="J494" s="12"/>
    </row>
    <row r="495" spans="7:10" ht="15.75" customHeight="1" x14ac:dyDescent="0.25">
      <c r="G495" s="11"/>
      <c r="H495" s="11"/>
      <c r="I495" s="11"/>
      <c r="J495" s="12"/>
    </row>
    <row r="496" spans="7:10" ht="15.75" customHeight="1" x14ac:dyDescent="0.25">
      <c r="G496" s="11"/>
      <c r="H496" s="11"/>
      <c r="I496" s="11"/>
      <c r="J496" s="12"/>
    </row>
    <row r="497" spans="7:10" ht="15.75" customHeight="1" x14ac:dyDescent="0.25">
      <c r="G497" s="11"/>
      <c r="H497" s="11"/>
      <c r="I497" s="11"/>
      <c r="J497" s="12"/>
    </row>
    <row r="498" spans="7:10" ht="15.75" customHeight="1" x14ac:dyDescent="0.25">
      <c r="G498" s="11"/>
      <c r="H498" s="11"/>
      <c r="I498" s="11"/>
      <c r="J498" s="12"/>
    </row>
    <row r="499" spans="7:10" ht="15.75" customHeight="1" x14ac:dyDescent="0.25">
      <c r="G499" s="11"/>
      <c r="H499" s="11"/>
      <c r="I499" s="11"/>
      <c r="J499" s="12"/>
    </row>
    <row r="500" spans="7:10" ht="15.75" customHeight="1" x14ac:dyDescent="0.25">
      <c r="G500" s="11"/>
      <c r="H500" s="11"/>
      <c r="I500" s="11"/>
      <c r="J500" s="12"/>
    </row>
    <row r="501" spans="7:10" ht="15.75" customHeight="1" x14ac:dyDescent="0.25">
      <c r="G501" s="11"/>
      <c r="H501" s="11"/>
      <c r="I501" s="11"/>
      <c r="J501" s="12"/>
    </row>
    <row r="502" spans="7:10" ht="15.75" customHeight="1" x14ac:dyDescent="0.25">
      <c r="G502" s="11"/>
      <c r="H502" s="11"/>
      <c r="I502" s="11"/>
      <c r="J502" s="12"/>
    </row>
    <row r="503" spans="7:10" ht="15.75" customHeight="1" x14ac:dyDescent="0.25">
      <c r="G503" s="11"/>
      <c r="H503" s="11"/>
      <c r="I503" s="11"/>
      <c r="J503" s="12"/>
    </row>
    <row r="504" spans="7:10" ht="15.75" customHeight="1" x14ac:dyDescent="0.25">
      <c r="G504" s="11"/>
      <c r="H504" s="11"/>
      <c r="I504" s="11"/>
      <c r="J504" s="12"/>
    </row>
    <row r="505" spans="7:10" ht="15.75" customHeight="1" x14ac:dyDescent="0.25">
      <c r="G505" s="11"/>
      <c r="H505" s="11"/>
      <c r="I505" s="11"/>
      <c r="J505" s="12"/>
    </row>
    <row r="506" spans="7:10" ht="15.75" customHeight="1" x14ac:dyDescent="0.25">
      <c r="G506" s="11"/>
      <c r="H506" s="11"/>
      <c r="I506" s="11"/>
      <c r="J506" s="12"/>
    </row>
    <row r="507" spans="7:10" ht="15.75" customHeight="1" x14ac:dyDescent="0.25">
      <c r="G507" s="11"/>
      <c r="H507" s="11"/>
      <c r="I507" s="11"/>
      <c r="J507" s="12"/>
    </row>
    <row r="508" spans="7:10" ht="15.75" customHeight="1" x14ac:dyDescent="0.25">
      <c r="G508" s="11"/>
      <c r="H508" s="11"/>
      <c r="I508" s="11"/>
      <c r="J508" s="12"/>
    </row>
    <row r="509" spans="7:10" ht="15.75" customHeight="1" x14ac:dyDescent="0.25">
      <c r="G509" s="11"/>
      <c r="H509" s="11"/>
      <c r="I509" s="11"/>
      <c r="J509" s="12"/>
    </row>
    <row r="510" spans="7:10" ht="15.75" customHeight="1" x14ac:dyDescent="0.25">
      <c r="G510" s="11"/>
      <c r="H510" s="11"/>
      <c r="I510" s="11"/>
      <c r="J510" s="12"/>
    </row>
    <row r="511" spans="7:10" ht="15.75" customHeight="1" x14ac:dyDescent="0.25">
      <c r="G511" s="11"/>
      <c r="H511" s="11"/>
      <c r="I511" s="11"/>
      <c r="J511" s="12"/>
    </row>
    <row r="512" spans="7:10" ht="15.75" customHeight="1" x14ac:dyDescent="0.25">
      <c r="G512" s="11"/>
      <c r="H512" s="11"/>
      <c r="I512" s="11"/>
      <c r="J512" s="12"/>
    </row>
    <row r="513" spans="7:10" ht="15.75" customHeight="1" x14ac:dyDescent="0.25">
      <c r="G513" s="11"/>
      <c r="H513" s="11"/>
      <c r="I513" s="11"/>
      <c r="J513" s="12"/>
    </row>
    <row r="514" spans="7:10" ht="15.75" customHeight="1" x14ac:dyDescent="0.25">
      <c r="G514" s="11"/>
      <c r="H514" s="11"/>
      <c r="I514" s="11"/>
      <c r="J514" s="12"/>
    </row>
    <row r="515" spans="7:10" ht="15.75" customHeight="1" x14ac:dyDescent="0.25">
      <c r="G515" s="11"/>
      <c r="H515" s="11"/>
      <c r="I515" s="11"/>
      <c r="J515" s="12"/>
    </row>
    <row r="516" spans="7:10" ht="15.75" customHeight="1" x14ac:dyDescent="0.25">
      <c r="G516" s="11"/>
      <c r="H516" s="11"/>
      <c r="I516" s="11"/>
      <c r="J516" s="12"/>
    </row>
    <row r="517" spans="7:10" ht="15.75" customHeight="1" x14ac:dyDescent="0.25">
      <c r="G517" s="11"/>
      <c r="H517" s="11"/>
      <c r="I517" s="11"/>
      <c r="J517" s="12"/>
    </row>
    <row r="518" spans="7:10" ht="15.75" customHeight="1" x14ac:dyDescent="0.25">
      <c r="G518" s="11"/>
      <c r="H518" s="11"/>
      <c r="I518" s="11"/>
      <c r="J518" s="12"/>
    </row>
    <row r="519" spans="7:10" ht="15.75" customHeight="1" x14ac:dyDescent="0.25">
      <c r="G519" s="11"/>
      <c r="H519" s="11"/>
      <c r="I519" s="11"/>
      <c r="J519" s="12"/>
    </row>
    <row r="520" spans="7:10" ht="15.75" customHeight="1" x14ac:dyDescent="0.25">
      <c r="G520" s="11"/>
      <c r="H520" s="11"/>
      <c r="I520" s="11"/>
      <c r="J520" s="12"/>
    </row>
    <row r="521" spans="7:10" ht="15.75" customHeight="1" x14ac:dyDescent="0.25">
      <c r="G521" s="11"/>
      <c r="H521" s="11"/>
      <c r="I521" s="11"/>
      <c r="J521" s="12"/>
    </row>
    <row r="522" spans="7:10" ht="15.75" customHeight="1" x14ac:dyDescent="0.25">
      <c r="G522" s="11"/>
      <c r="H522" s="11"/>
      <c r="I522" s="11"/>
      <c r="J522" s="12"/>
    </row>
    <row r="523" spans="7:10" ht="15.75" customHeight="1" x14ac:dyDescent="0.25">
      <c r="G523" s="11"/>
      <c r="H523" s="11"/>
      <c r="I523" s="11"/>
      <c r="J523" s="12"/>
    </row>
    <row r="524" spans="7:10" ht="15.75" customHeight="1" x14ac:dyDescent="0.25">
      <c r="G524" s="11"/>
      <c r="H524" s="11"/>
      <c r="I524" s="11"/>
      <c r="J524" s="12"/>
    </row>
    <row r="525" spans="7:10" ht="15.75" customHeight="1" x14ac:dyDescent="0.25">
      <c r="G525" s="11"/>
      <c r="H525" s="11"/>
      <c r="I525" s="11"/>
      <c r="J525" s="12"/>
    </row>
    <row r="526" spans="7:10" ht="15.75" customHeight="1" x14ac:dyDescent="0.25">
      <c r="G526" s="11"/>
      <c r="H526" s="11"/>
      <c r="I526" s="11"/>
      <c r="J526" s="12"/>
    </row>
    <row r="527" spans="7:10" ht="15.75" customHeight="1" x14ac:dyDescent="0.25">
      <c r="G527" s="11"/>
      <c r="H527" s="11"/>
      <c r="I527" s="11"/>
      <c r="J527" s="12"/>
    </row>
    <row r="528" spans="7:10" ht="15.75" customHeight="1" x14ac:dyDescent="0.25">
      <c r="G528" s="11"/>
      <c r="H528" s="11"/>
      <c r="I528" s="11"/>
      <c r="J528" s="12"/>
    </row>
    <row r="529" spans="7:10" ht="15.75" customHeight="1" x14ac:dyDescent="0.25">
      <c r="G529" s="11"/>
      <c r="H529" s="11"/>
      <c r="I529" s="11"/>
      <c r="J529" s="12"/>
    </row>
    <row r="530" spans="7:10" ht="15.75" customHeight="1" x14ac:dyDescent="0.25">
      <c r="G530" s="11"/>
      <c r="H530" s="11"/>
      <c r="I530" s="11"/>
      <c r="J530" s="12"/>
    </row>
    <row r="531" spans="7:10" ht="15.75" customHeight="1" x14ac:dyDescent="0.25">
      <c r="G531" s="11"/>
      <c r="H531" s="11"/>
      <c r="I531" s="11"/>
      <c r="J531" s="12"/>
    </row>
    <row r="532" spans="7:10" ht="15.75" customHeight="1" x14ac:dyDescent="0.25">
      <c r="G532" s="11"/>
      <c r="H532" s="11"/>
      <c r="I532" s="11"/>
      <c r="J532" s="12"/>
    </row>
    <row r="533" spans="7:10" ht="15.75" customHeight="1" x14ac:dyDescent="0.25">
      <c r="G533" s="11"/>
      <c r="H533" s="11"/>
      <c r="I533" s="11"/>
      <c r="J533" s="12"/>
    </row>
    <row r="534" spans="7:10" ht="15.75" customHeight="1" x14ac:dyDescent="0.25">
      <c r="G534" s="11"/>
      <c r="H534" s="11"/>
      <c r="I534" s="11"/>
      <c r="J534" s="12"/>
    </row>
    <row r="535" spans="7:10" ht="15.75" customHeight="1" x14ac:dyDescent="0.25">
      <c r="G535" s="11"/>
      <c r="H535" s="11"/>
      <c r="I535" s="11"/>
      <c r="J535" s="12"/>
    </row>
    <row r="536" spans="7:10" ht="15.75" customHeight="1" x14ac:dyDescent="0.25">
      <c r="G536" s="11"/>
      <c r="H536" s="11"/>
      <c r="I536" s="11"/>
      <c r="J536" s="12"/>
    </row>
    <row r="537" spans="7:10" ht="15.75" customHeight="1" x14ac:dyDescent="0.25">
      <c r="G537" s="11"/>
      <c r="H537" s="11"/>
      <c r="I537" s="11"/>
      <c r="J537" s="12"/>
    </row>
    <row r="538" spans="7:10" ht="15.75" customHeight="1" x14ac:dyDescent="0.25">
      <c r="G538" s="11"/>
      <c r="H538" s="11"/>
      <c r="I538" s="11"/>
      <c r="J538" s="12"/>
    </row>
    <row r="539" spans="7:10" ht="15.75" customHeight="1" x14ac:dyDescent="0.25">
      <c r="G539" s="11"/>
      <c r="H539" s="11"/>
      <c r="I539" s="11"/>
      <c r="J539" s="12"/>
    </row>
    <row r="540" spans="7:10" ht="15.75" customHeight="1" x14ac:dyDescent="0.25">
      <c r="G540" s="11"/>
      <c r="H540" s="11"/>
      <c r="I540" s="11"/>
      <c r="J540" s="12"/>
    </row>
    <row r="541" spans="7:10" ht="15.75" customHeight="1" x14ac:dyDescent="0.25">
      <c r="G541" s="11"/>
      <c r="H541" s="11"/>
      <c r="I541" s="11"/>
      <c r="J541" s="12"/>
    </row>
    <row r="542" spans="7:10" ht="15.75" customHeight="1" x14ac:dyDescent="0.25">
      <c r="G542" s="11"/>
      <c r="H542" s="11"/>
      <c r="I542" s="11"/>
      <c r="J542" s="12"/>
    </row>
    <row r="543" spans="7:10" ht="15.75" customHeight="1" x14ac:dyDescent="0.25">
      <c r="G543" s="11"/>
      <c r="H543" s="11"/>
      <c r="I543" s="11"/>
      <c r="J543" s="12"/>
    </row>
    <row r="544" spans="7:10" ht="15.75" customHeight="1" x14ac:dyDescent="0.25">
      <c r="G544" s="11"/>
      <c r="H544" s="11"/>
      <c r="I544" s="11"/>
      <c r="J544" s="12"/>
    </row>
    <row r="545" spans="7:10" ht="15.75" customHeight="1" x14ac:dyDescent="0.25">
      <c r="G545" s="11"/>
      <c r="H545" s="11"/>
      <c r="I545" s="11"/>
      <c r="J545" s="12"/>
    </row>
    <row r="546" spans="7:10" ht="15.75" customHeight="1" x14ac:dyDescent="0.25">
      <c r="G546" s="11"/>
      <c r="H546" s="11"/>
      <c r="I546" s="11"/>
      <c r="J546" s="12"/>
    </row>
    <row r="547" spans="7:10" ht="15.75" customHeight="1" x14ac:dyDescent="0.25">
      <c r="G547" s="11"/>
      <c r="H547" s="11"/>
      <c r="I547" s="11"/>
      <c r="J547" s="12"/>
    </row>
    <row r="548" spans="7:10" ht="15.75" customHeight="1" x14ac:dyDescent="0.25">
      <c r="G548" s="11"/>
      <c r="H548" s="11"/>
      <c r="I548" s="11"/>
      <c r="J548" s="12"/>
    </row>
    <row r="549" spans="7:10" ht="15.75" customHeight="1" x14ac:dyDescent="0.25">
      <c r="G549" s="11"/>
      <c r="H549" s="11"/>
      <c r="I549" s="11"/>
      <c r="J549" s="12"/>
    </row>
    <row r="550" spans="7:10" ht="15.75" customHeight="1" x14ac:dyDescent="0.25">
      <c r="G550" s="11"/>
      <c r="H550" s="11"/>
      <c r="I550" s="11"/>
      <c r="J550" s="12"/>
    </row>
    <row r="551" spans="7:10" ht="15.75" customHeight="1" x14ac:dyDescent="0.25">
      <c r="G551" s="11"/>
      <c r="H551" s="11"/>
      <c r="I551" s="11"/>
      <c r="J551" s="12"/>
    </row>
    <row r="552" spans="7:10" ht="15.75" customHeight="1" x14ac:dyDescent="0.25">
      <c r="G552" s="11"/>
      <c r="H552" s="11"/>
      <c r="I552" s="11"/>
      <c r="J552" s="12"/>
    </row>
    <row r="553" spans="7:10" ht="15.75" customHeight="1" x14ac:dyDescent="0.25">
      <c r="G553" s="11"/>
      <c r="H553" s="11"/>
      <c r="I553" s="11"/>
      <c r="J553" s="12"/>
    </row>
    <row r="554" spans="7:10" ht="15.75" customHeight="1" x14ac:dyDescent="0.25">
      <c r="G554" s="11"/>
      <c r="H554" s="11"/>
      <c r="I554" s="11"/>
      <c r="J554" s="12"/>
    </row>
    <row r="555" spans="7:10" ht="15.75" customHeight="1" x14ac:dyDescent="0.25">
      <c r="G555" s="11"/>
      <c r="H555" s="11"/>
      <c r="I555" s="11"/>
      <c r="J555" s="12"/>
    </row>
    <row r="556" spans="7:10" ht="15.75" customHeight="1" x14ac:dyDescent="0.25">
      <c r="G556" s="11"/>
      <c r="H556" s="11"/>
      <c r="I556" s="11"/>
      <c r="J556" s="12"/>
    </row>
    <row r="557" spans="7:10" ht="15.75" customHeight="1" x14ac:dyDescent="0.25">
      <c r="G557" s="11"/>
      <c r="H557" s="11"/>
      <c r="I557" s="11"/>
      <c r="J557" s="12"/>
    </row>
    <row r="558" spans="7:10" ht="15.75" customHeight="1" x14ac:dyDescent="0.25">
      <c r="G558" s="11"/>
      <c r="H558" s="11"/>
      <c r="I558" s="11"/>
      <c r="J558" s="12"/>
    </row>
    <row r="559" spans="7:10" ht="15.75" customHeight="1" x14ac:dyDescent="0.25">
      <c r="G559" s="11"/>
      <c r="H559" s="11"/>
      <c r="I559" s="11"/>
      <c r="J559" s="12"/>
    </row>
    <row r="560" spans="7:10" ht="15.75" customHeight="1" x14ac:dyDescent="0.25">
      <c r="G560" s="11"/>
      <c r="H560" s="11"/>
      <c r="I560" s="11"/>
      <c r="J560" s="12"/>
    </row>
    <row r="561" spans="7:10" ht="15.75" customHeight="1" x14ac:dyDescent="0.25">
      <c r="G561" s="11"/>
      <c r="H561" s="11"/>
      <c r="I561" s="11"/>
      <c r="J561" s="12"/>
    </row>
    <row r="562" spans="7:10" ht="15.75" customHeight="1" x14ac:dyDescent="0.25">
      <c r="G562" s="11"/>
      <c r="H562" s="11"/>
      <c r="I562" s="11"/>
      <c r="J562" s="12"/>
    </row>
    <row r="563" spans="7:10" ht="15.75" customHeight="1" x14ac:dyDescent="0.25">
      <c r="G563" s="11"/>
      <c r="H563" s="11"/>
      <c r="I563" s="11"/>
      <c r="J563" s="12"/>
    </row>
    <row r="564" spans="7:10" ht="15.75" customHeight="1" x14ac:dyDescent="0.25">
      <c r="G564" s="11"/>
      <c r="H564" s="11"/>
      <c r="I564" s="11"/>
      <c r="J564" s="12"/>
    </row>
    <row r="565" spans="7:10" ht="15.75" customHeight="1" x14ac:dyDescent="0.25">
      <c r="G565" s="11"/>
      <c r="H565" s="11"/>
      <c r="I565" s="11"/>
      <c r="J565" s="12"/>
    </row>
    <row r="566" spans="7:10" ht="15.75" customHeight="1" x14ac:dyDescent="0.25">
      <c r="G566" s="11"/>
      <c r="H566" s="11"/>
      <c r="I566" s="11"/>
      <c r="J566" s="12"/>
    </row>
    <row r="567" spans="7:10" ht="15.75" customHeight="1" x14ac:dyDescent="0.25">
      <c r="G567" s="11"/>
      <c r="H567" s="11"/>
      <c r="I567" s="11"/>
      <c r="J567" s="12"/>
    </row>
    <row r="568" spans="7:10" ht="15.75" customHeight="1" x14ac:dyDescent="0.25">
      <c r="G568" s="11"/>
      <c r="H568" s="11"/>
      <c r="I568" s="11"/>
      <c r="J568" s="12"/>
    </row>
    <row r="569" spans="7:10" ht="15.75" customHeight="1" x14ac:dyDescent="0.25">
      <c r="G569" s="11"/>
      <c r="H569" s="11"/>
      <c r="I569" s="11"/>
      <c r="J569" s="12"/>
    </row>
    <row r="570" spans="7:10" ht="15.75" customHeight="1" x14ac:dyDescent="0.25">
      <c r="G570" s="11"/>
      <c r="H570" s="11"/>
      <c r="I570" s="11"/>
      <c r="J570" s="12"/>
    </row>
    <row r="571" spans="7:10" ht="15.75" customHeight="1" x14ac:dyDescent="0.25">
      <c r="G571" s="11"/>
      <c r="H571" s="11"/>
      <c r="I571" s="11"/>
      <c r="J571" s="12"/>
    </row>
    <row r="572" spans="7:10" ht="15.75" customHeight="1" x14ac:dyDescent="0.25">
      <c r="G572" s="11"/>
      <c r="H572" s="11"/>
      <c r="I572" s="11"/>
      <c r="J572" s="12"/>
    </row>
    <row r="573" spans="7:10" ht="15.75" customHeight="1" x14ac:dyDescent="0.25">
      <c r="G573" s="11"/>
      <c r="H573" s="11"/>
      <c r="I573" s="11"/>
      <c r="J573" s="12"/>
    </row>
    <row r="574" spans="7:10" ht="15.75" customHeight="1" x14ac:dyDescent="0.25">
      <c r="G574" s="11"/>
      <c r="H574" s="11"/>
      <c r="I574" s="11"/>
      <c r="J574" s="12"/>
    </row>
    <row r="575" spans="7:10" ht="15.75" customHeight="1" x14ac:dyDescent="0.25">
      <c r="G575" s="11"/>
      <c r="H575" s="11"/>
      <c r="I575" s="11"/>
      <c r="J575" s="12"/>
    </row>
    <row r="576" spans="7:10" ht="15.75" customHeight="1" x14ac:dyDescent="0.25">
      <c r="G576" s="11"/>
      <c r="H576" s="11"/>
      <c r="I576" s="11"/>
      <c r="J576" s="12"/>
    </row>
    <row r="577" spans="7:10" ht="15.75" customHeight="1" x14ac:dyDescent="0.25">
      <c r="G577" s="11"/>
      <c r="H577" s="11"/>
      <c r="I577" s="11"/>
      <c r="J577" s="12"/>
    </row>
    <row r="578" spans="7:10" ht="15.75" customHeight="1" x14ac:dyDescent="0.25">
      <c r="G578" s="11"/>
      <c r="H578" s="11"/>
      <c r="I578" s="11"/>
      <c r="J578" s="12"/>
    </row>
    <row r="579" spans="7:10" ht="15.75" customHeight="1" x14ac:dyDescent="0.25">
      <c r="G579" s="11"/>
      <c r="H579" s="11"/>
      <c r="I579" s="11"/>
      <c r="J579" s="12"/>
    </row>
    <row r="580" spans="7:10" ht="15.75" customHeight="1" x14ac:dyDescent="0.25">
      <c r="G580" s="11"/>
      <c r="H580" s="11"/>
      <c r="I580" s="11"/>
      <c r="J580" s="12"/>
    </row>
    <row r="581" spans="7:10" ht="15.75" customHeight="1" x14ac:dyDescent="0.25">
      <c r="G581" s="11"/>
      <c r="H581" s="11"/>
      <c r="I581" s="11"/>
      <c r="J581" s="12"/>
    </row>
    <row r="582" spans="7:10" ht="15.75" customHeight="1" x14ac:dyDescent="0.25">
      <c r="G582" s="11"/>
      <c r="H582" s="11"/>
      <c r="I582" s="11"/>
      <c r="J582" s="12"/>
    </row>
    <row r="583" spans="7:10" ht="15.75" customHeight="1" x14ac:dyDescent="0.25">
      <c r="G583" s="11"/>
      <c r="H583" s="11"/>
      <c r="I583" s="11"/>
      <c r="J583" s="12"/>
    </row>
    <row r="584" spans="7:10" ht="15.75" customHeight="1" x14ac:dyDescent="0.25">
      <c r="G584" s="11"/>
      <c r="H584" s="11"/>
      <c r="I584" s="11"/>
      <c r="J584" s="12"/>
    </row>
    <row r="585" spans="7:10" ht="15.75" customHeight="1" x14ac:dyDescent="0.25">
      <c r="G585" s="11"/>
      <c r="H585" s="11"/>
      <c r="I585" s="11"/>
      <c r="J585" s="12"/>
    </row>
    <row r="586" spans="7:10" ht="15.75" customHeight="1" x14ac:dyDescent="0.25">
      <c r="G586" s="11"/>
      <c r="H586" s="11"/>
      <c r="I586" s="11"/>
      <c r="J586" s="12"/>
    </row>
    <row r="587" spans="7:10" ht="15.75" customHeight="1" x14ac:dyDescent="0.25">
      <c r="G587" s="11"/>
      <c r="H587" s="11"/>
      <c r="I587" s="11"/>
      <c r="J587" s="12"/>
    </row>
    <row r="588" spans="7:10" ht="15.75" customHeight="1" x14ac:dyDescent="0.25">
      <c r="G588" s="11"/>
      <c r="H588" s="11"/>
      <c r="I588" s="11"/>
      <c r="J588" s="12"/>
    </row>
    <row r="589" spans="7:10" ht="15.75" customHeight="1" x14ac:dyDescent="0.25">
      <c r="G589" s="11"/>
      <c r="H589" s="11"/>
      <c r="I589" s="11"/>
      <c r="J589" s="12"/>
    </row>
    <row r="590" spans="7:10" ht="15.75" customHeight="1" x14ac:dyDescent="0.25">
      <c r="G590" s="11"/>
      <c r="H590" s="11"/>
      <c r="I590" s="11"/>
      <c r="J590" s="12"/>
    </row>
    <row r="591" spans="7:10" ht="15.75" customHeight="1" x14ac:dyDescent="0.25">
      <c r="G591" s="11"/>
      <c r="H591" s="11"/>
      <c r="I591" s="11"/>
      <c r="J591" s="12"/>
    </row>
    <row r="592" spans="7:10" ht="15.75" customHeight="1" x14ac:dyDescent="0.25">
      <c r="G592" s="11"/>
      <c r="H592" s="11"/>
      <c r="I592" s="11"/>
      <c r="J592" s="12"/>
    </row>
    <row r="593" spans="7:10" ht="15.75" customHeight="1" x14ac:dyDescent="0.25">
      <c r="G593" s="11"/>
      <c r="H593" s="11"/>
      <c r="I593" s="11"/>
      <c r="J593" s="12"/>
    </row>
    <row r="594" spans="7:10" ht="15.75" customHeight="1" x14ac:dyDescent="0.25">
      <c r="G594" s="11"/>
      <c r="H594" s="11"/>
      <c r="I594" s="11"/>
      <c r="J594" s="12"/>
    </row>
    <row r="595" spans="7:10" ht="15.75" customHeight="1" x14ac:dyDescent="0.25">
      <c r="G595" s="11"/>
      <c r="H595" s="11"/>
      <c r="I595" s="11"/>
      <c r="J595" s="12"/>
    </row>
    <row r="596" spans="7:10" ht="15.75" customHeight="1" x14ac:dyDescent="0.25">
      <c r="G596" s="11"/>
      <c r="H596" s="11"/>
      <c r="I596" s="11"/>
      <c r="J596" s="12"/>
    </row>
    <row r="597" spans="7:10" ht="15.75" customHeight="1" x14ac:dyDescent="0.25">
      <c r="G597" s="11"/>
      <c r="H597" s="11"/>
      <c r="I597" s="11"/>
      <c r="J597" s="12"/>
    </row>
    <row r="598" spans="7:10" ht="15.75" customHeight="1" x14ac:dyDescent="0.25">
      <c r="G598" s="11"/>
      <c r="H598" s="11"/>
      <c r="I598" s="11"/>
      <c r="J598" s="12"/>
    </row>
    <row r="599" spans="7:10" ht="15.75" customHeight="1" x14ac:dyDescent="0.25">
      <c r="G599" s="11"/>
      <c r="H599" s="11"/>
      <c r="I599" s="11"/>
      <c r="J599" s="12"/>
    </row>
    <row r="600" spans="7:10" ht="15.75" customHeight="1" x14ac:dyDescent="0.25">
      <c r="G600" s="11"/>
      <c r="H600" s="11"/>
      <c r="I600" s="11"/>
      <c r="J600" s="12"/>
    </row>
    <row r="601" spans="7:10" ht="15.75" customHeight="1" x14ac:dyDescent="0.25">
      <c r="G601" s="11"/>
      <c r="H601" s="11"/>
      <c r="I601" s="11"/>
      <c r="J601" s="12"/>
    </row>
    <row r="602" spans="7:10" ht="15.75" customHeight="1" x14ac:dyDescent="0.25">
      <c r="G602" s="11"/>
      <c r="H602" s="11"/>
      <c r="I602" s="11"/>
      <c r="J602" s="12"/>
    </row>
    <row r="603" spans="7:10" ht="15.75" customHeight="1" x14ac:dyDescent="0.25">
      <c r="G603" s="11"/>
      <c r="H603" s="11"/>
      <c r="I603" s="11"/>
      <c r="J603" s="12"/>
    </row>
    <row r="604" spans="7:10" ht="15.75" customHeight="1" x14ac:dyDescent="0.25">
      <c r="G604" s="11"/>
      <c r="H604" s="11"/>
      <c r="I604" s="11"/>
      <c r="J604" s="12"/>
    </row>
    <row r="605" spans="7:10" ht="15.75" customHeight="1" x14ac:dyDescent="0.25">
      <c r="G605" s="11"/>
      <c r="H605" s="11"/>
      <c r="I605" s="11"/>
      <c r="J605" s="12"/>
    </row>
    <row r="606" spans="7:10" ht="15.75" customHeight="1" x14ac:dyDescent="0.25">
      <c r="G606" s="11"/>
      <c r="H606" s="11"/>
      <c r="I606" s="11"/>
      <c r="J606" s="12"/>
    </row>
    <row r="607" spans="7:10" ht="15.75" customHeight="1" x14ac:dyDescent="0.25">
      <c r="G607" s="11"/>
      <c r="H607" s="11"/>
      <c r="I607" s="11"/>
      <c r="J607" s="12"/>
    </row>
    <row r="608" spans="7:10" ht="15.75" customHeight="1" x14ac:dyDescent="0.25">
      <c r="G608" s="11"/>
      <c r="H608" s="11"/>
      <c r="I608" s="11"/>
      <c r="J608" s="12"/>
    </row>
    <row r="609" spans="7:10" ht="15.75" customHeight="1" x14ac:dyDescent="0.25">
      <c r="G609" s="11"/>
      <c r="H609" s="11"/>
      <c r="I609" s="11"/>
      <c r="J609" s="12"/>
    </row>
    <row r="610" spans="7:10" ht="15.75" customHeight="1" x14ac:dyDescent="0.25">
      <c r="G610" s="11"/>
      <c r="H610" s="11"/>
      <c r="I610" s="11"/>
      <c r="J610" s="12"/>
    </row>
    <row r="611" spans="7:10" ht="15.75" customHeight="1" x14ac:dyDescent="0.25">
      <c r="G611" s="11"/>
      <c r="H611" s="11"/>
      <c r="I611" s="11"/>
      <c r="J611" s="12"/>
    </row>
    <row r="612" spans="7:10" ht="15.75" customHeight="1" x14ac:dyDescent="0.25">
      <c r="G612" s="11"/>
      <c r="H612" s="11"/>
      <c r="I612" s="11"/>
      <c r="J612" s="12"/>
    </row>
    <row r="613" spans="7:10" ht="15.75" customHeight="1" x14ac:dyDescent="0.25">
      <c r="G613" s="11"/>
      <c r="H613" s="11"/>
      <c r="I613" s="11"/>
      <c r="J613" s="12"/>
    </row>
    <row r="614" spans="7:10" ht="15.75" customHeight="1" x14ac:dyDescent="0.25">
      <c r="G614" s="11"/>
      <c r="H614" s="11"/>
      <c r="I614" s="11"/>
      <c r="J614" s="12"/>
    </row>
    <row r="615" spans="7:10" ht="15.75" customHeight="1" x14ac:dyDescent="0.25">
      <c r="G615" s="11"/>
      <c r="H615" s="11"/>
      <c r="I615" s="11"/>
      <c r="J615" s="12"/>
    </row>
    <row r="616" spans="7:10" ht="15.75" customHeight="1" x14ac:dyDescent="0.25">
      <c r="G616" s="11"/>
      <c r="H616" s="11"/>
      <c r="I616" s="11"/>
      <c r="J616" s="12"/>
    </row>
    <row r="617" spans="7:10" ht="15.75" customHeight="1" x14ac:dyDescent="0.25">
      <c r="G617" s="11"/>
      <c r="H617" s="11"/>
      <c r="I617" s="11"/>
      <c r="J617" s="12"/>
    </row>
    <row r="618" spans="7:10" ht="15.75" customHeight="1" x14ac:dyDescent="0.25">
      <c r="G618" s="11"/>
      <c r="H618" s="11"/>
      <c r="I618" s="11"/>
      <c r="J618" s="12"/>
    </row>
    <row r="619" spans="7:10" ht="15.75" customHeight="1" x14ac:dyDescent="0.25">
      <c r="G619" s="11"/>
      <c r="H619" s="11"/>
      <c r="I619" s="11"/>
      <c r="J619" s="12"/>
    </row>
    <row r="620" spans="7:10" ht="15.75" customHeight="1" x14ac:dyDescent="0.25">
      <c r="G620" s="11"/>
      <c r="H620" s="11"/>
      <c r="I620" s="11"/>
      <c r="J620" s="12"/>
    </row>
    <row r="621" spans="7:10" ht="15.75" customHeight="1" x14ac:dyDescent="0.25">
      <c r="G621" s="11"/>
      <c r="H621" s="11"/>
      <c r="I621" s="11"/>
      <c r="J621" s="12"/>
    </row>
    <row r="622" spans="7:10" ht="15.75" customHeight="1" x14ac:dyDescent="0.25">
      <c r="G622" s="11"/>
      <c r="H622" s="11"/>
      <c r="I622" s="11"/>
      <c r="J622" s="12"/>
    </row>
    <row r="623" spans="7:10" ht="15.75" customHeight="1" x14ac:dyDescent="0.25">
      <c r="G623" s="11"/>
      <c r="H623" s="11"/>
      <c r="I623" s="11"/>
      <c r="J623" s="12"/>
    </row>
    <row r="624" spans="7:10" ht="15.75" customHeight="1" x14ac:dyDescent="0.25">
      <c r="G624" s="11"/>
      <c r="H624" s="11"/>
      <c r="I624" s="11"/>
      <c r="J624" s="12"/>
    </row>
    <row r="625" spans="7:10" ht="15.75" customHeight="1" x14ac:dyDescent="0.25">
      <c r="G625" s="11"/>
      <c r="H625" s="11"/>
      <c r="I625" s="11"/>
      <c r="J625" s="12"/>
    </row>
    <row r="626" spans="7:10" ht="15.75" customHeight="1" x14ac:dyDescent="0.25">
      <c r="G626" s="11"/>
      <c r="H626" s="11"/>
      <c r="I626" s="11"/>
      <c r="J626" s="12"/>
    </row>
    <row r="627" spans="7:10" ht="15.75" customHeight="1" x14ac:dyDescent="0.25">
      <c r="G627" s="11"/>
      <c r="H627" s="11"/>
      <c r="I627" s="11"/>
      <c r="J627" s="12"/>
    </row>
    <row r="628" spans="7:10" ht="15.75" customHeight="1" x14ac:dyDescent="0.25">
      <c r="G628" s="11"/>
      <c r="H628" s="11"/>
      <c r="I628" s="11"/>
      <c r="J628" s="12"/>
    </row>
    <row r="629" spans="7:10" ht="15.75" customHeight="1" x14ac:dyDescent="0.25">
      <c r="G629" s="11"/>
      <c r="H629" s="11"/>
      <c r="I629" s="11"/>
      <c r="J629" s="12"/>
    </row>
    <row r="630" spans="7:10" ht="15.75" customHeight="1" x14ac:dyDescent="0.25">
      <c r="G630" s="11"/>
      <c r="H630" s="11"/>
      <c r="I630" s="11"/>
      <c r="J630" s="12"/>
    </row>
    <row r="631" spans="7:10" ht="15.75" customHeight="1" x14ac:dyDescent="0.25">
      <c r="G631" s="11"/>
      <c r="H631" s="11"/>
      <c r="I631" s="11"/>
      <c r="J631" s="12"/>
    </row>
    <row r="632" spans="7:10" ht="15.75" customHeight="1" x14ac:dyDescent="0.25">
      <c r="G632" s="11"/>
      <c r="H632" s="11"/>
      <c r="I632" s="11"/>
      <c r="J632" s="12"/>
    </row>
    <row r="633" spans="7:10" ht="15.75" customHeight="1" x14ac:dyDescent="0.25">
      <c r="G633" s="11"/>
      <c r="H633" s="11"/>
      <c r="I633" s="11"/>
      <c r="J633" s="12"/>
    </row>
    <row r="634" spans="7:10" ht="15.75" customHeight="1" x14ac:dyDescent="0.25">
      <c r="G634" s="11"/>
      <c r="H634" s="11"/>
      <c r="I634" s="11"/>
      <c r="J634" s="12"/>
    </row>
    <row r="635" spans="7:10" ht="15.75" customHeight="1" x14ac:dyDescent="0.25">
      <c r="G635" s="11"/>
      <c r="H635" s="11"/>
      <c r="I635" s="11"/>
      <c r="J635" s="12"/>
    </row>
    <row r="636" spans="7:10" ht="15.75" customHeight="1" x14ac:dyDescent="0.25">
      <c r="G636" s="11"/>
      <c r="H636" s="11"/>
      <c r="I636" s="11"/>
      <c r="J636" s="12"/>
    </row>
    <row r="637" spans="7:10" ht="15.75" customHeight="1" x14ac:dyDescent="0.25">
      <c r="G637" s="11"/>
      <c r="H637" s="11"/>
      <c r="I637" s="11"/>
      <c r="J637" s="12"/>
    </row>
    <row r="638" spans="7:10" ht="15.75" customHeight="1" x14ac:dyDescent="0.25">
      <c r="G638" s="11"/>
      <c r="H638" s="11"/>
      <c r="I638" s="11"/>
      <c r="J638" s="12"/>
    </row>
    <row r="639" spans="7:10" ht="15.75" customHeight="1" x14ac:dyDescent="0.25">
      <c r="G639" s="11"/>
      <c r="H639" s="11"/>
      <c r="I639" s="11"/>
      <c r="J639" s="12"/>
    </row>
    <row r="640" spans="7:10" ht="15.75" customHeight="1" x14ac:dyDescent="0.25">
      <c r="G640" s="11"/>
      <c r="H640" s="11"/>
      <c r="I640" s="11"/>
      <c r="J640" s="12"/>
    </row>
    <row r="641" spans="7:10" ht="15.75" customHeight="1" x14ac:dyDescent="0.25">
      <c r="G641" s="11"/>
      <c r="H641" s="11"/>
      <c r="I641" s="11"/>
      <c r="J641" s="12"/>
    </row>
    <row r="642" spans="7:10" ht="15.75" customHeight="1" x14ac:dyDescent="0.25">
      <c r="G642" s="11"/>
      <c r="H642" s="11"/>
      <c r="I642" s="11"/>
      <c r="J642" s="12"/>
    </row>
    <row r="643" spans="7:10" ht="15.75" customHeight="1" x14ac:dyDescent="0.25">
      <c r="G643" s="11"/>
      <c r="H643" s="11"/>
      <c r="I643" s="11"/>
      <c r="J643" s="12"/>
    </row>
    <row r="644" spans="7:10" ht="15.75" customHeight="1" x14ac:dyDescent="0.25">
      <c r="G644" s="11"/>
      <c r="H644" s="11"/>
      <c r="I644" s="11"/>
      <c r="J644" s="12"/>
    </row>
    <row r="645" spans="7:10" ht="15.75" customHeight="1" x14ac:dyDescent="0.25">
      <c r="G645" s="11"/>
      <c r="H645" s="11"/>
      <c r="I645" s="11"/>
      <c r="J645" s="12"/>
    </row>
    <row r="646" spans="7:10" ht="15.75" customHeight="1" x14ac:dyDescent="0.25">
      <c r="G646" s="11"/>
      <c r="H646" s="11"/>
      <c r="I646" s="11"/>
      <c r="J646" s="12"/>
    </row>
    <row r="647" spans="7:10" ht="15.75" customHeight="1" x14ac:dyDescent="0.25">
      <c r="G647" s="11"/>
      <c r="H647" s="11"/>
      <c r="I647" s="11"/>
      <c r="J647" s="12"/>
    </row>
    <row r="648" spans="7:10" ht="15.75" customHeight="1" x14ac:dyDescent="0.25">
      <c r="G648" s="11"/>
      <c r="H648" s="11"/>
      <c r="I648" s="11"/>
      <c r="J648" s="12"/>
    </row>
    <row r="649" spans="7:10" ht="15.75" customHeight="1" x14ac:dyDescent="0.25">
      <c r="G649" s="11"/>
      <c r="H649" s="11"/>
      <c r="I649" s="11"/>
      <c r="J649" s="12"/>
    </row>
    <row r="650" spans="7:10" ht="15.75" customHeight="1" x14ac:dyDescent="0.25">
      <c r="G650" s="11"/>
      <c r="H650" s="11"/>
      <c r="I650" s="11"/>
      <c r="J650" s="12"/>
    </row>
    <row r="651" spans="7:10" ht="15.75" customHeight="1" x14ac:dyDescent="0.25">
      <c r="G651" s="11"/>
      <c r="H651" s="11"/>
      <c r="I651" s="11"/>
      <c r="J651" s="12"/>
    </row>
    <row r="652" spans="7:10" ht="15.75" customHeight="1" x14ac:dyDescent="0.25">
      <c r="G652" s="11"/>
      <c r="H652" s="11"/>
      <c r="I652" s="11"/>
      <c r="J652" s="12"/>
    </row>
    <row r="653" spans="7:10" ht="15.75" customHeight="1" x14ac:dyDescent="0.25">
      <c r="G653" s="11"/>
      <c r="H653" s="11"/>
      <c r="I653" s="11"/>
      <c r="J653" s="12"/>
    </row>
    <row r="654" spans="7:10" ht="15.75" customHeight="1" x14ac:dyDescent="0.25">
      <c r="G654" s="11"/>
      <c r="H654" s="11"/>
      <c r="I654" s="11"/>
      <c r="J654" s="12"/>
    </row>
    <row r="655" spans="7:10" ht="15.75" customHeight="1" x14ac:dyDescent="0.25">
      <c r="G655" s="11"/>
      <c r="H655" s="11"/>
      <c r="I655" s="11"/>
      <c r="J655" s="12"/>
    </row>
    <row r="656" spans="7:10" ht="15.75" customHeight="1" x14ac:dyDescent="0.25">
      <c r="G656" s="11"/>
      <c r="H656" s="11"/>
      <c r="I656" s="11"/>
      <c r="J656" s="12"/>
    </row>
    <row r="657" spans="7:10" ht="15.75" customHeight="1" x14ac:dyDescent="0.25">
      <c r="G657" s="11"/>
      <c r="H657" s="11"/>
      <c r="I657" s="11"/>
      <c r="J657" s="12"/>
    </row>
    <row r="658" spans="7:10" ht="15.75" customHeight="1" x14ac:dyDescent="0.25">
      <c r="G658" s="11"/>
      <c r="H658" s="11"/>
      <c r="I658" s="11"/>
      <c r="J658" s="12"/>
    </row>
    <row r="659" spans="7:10" ht="15.75" customHeight="1" x14ac:dyDescent="0.25">
      <c r="G659" s="11"/>
      <c r="H659" s="11"/>
      <c r="I659" s="11"/>
      <c r="J659" s="12"/>
    </row>
    <row r="660" spans="7:10" ht="15.75" customHeight="1" x14ac:dyDescent="0.25">
      <c r="G660" s="11"/>
      <c r="H660" s="11"/>
      <c r="I660" s="11"/>
      <c r="J660" s="12"/>
    </row>
    <row r="661" spans="7:10" ht="15.75" customHeight="1" x14ac:dyDescent="0.25">
      <c r="G661" s="11"/>
      <c r="H661" s="11"/>
      <c r="I661" s="11"/>
      <c r="J661" s="12"/>
    </row>
    <row r="662" spans="7:10" ht="15.75" customHeight="1" x14ac:dyDescent="0.25">
      <c r="G662" s="11"/>
      <c r="H662" s="11"/>
      <c r="I662" s="11"/>
      <c r="J662" s="12"/>
    </row>
    <row r="663" spans="7:10" ht="15.75" customHeight="1" x14ac:dyDescent="0.25">
      <c r="G663" s="11"/>
      <c r="H663" s="11"/>
      <c r="I663" s="11"/>
      <c r="J663" s="12"/>
    </row>
    <row r="664" spans="7:10" ht="15.75" customHeight="1" x14ac:dyDescent="0.25">
      <c r="G664" s="11"/>
      <c r="H664" s="11"/>
      <c r="I664" s="11"/>
      <c r="J664" s="12"/>
    </row>
    <row r="665" spans="7:10" ht="15.75" customHeight="1" x14ac:dyDescent="0.25">
      <c r="G665" s="11"/>
      <c r="H665" s="11"/>
      <c r="I665" s="11"/>
      <c r="J665" s="12"/>
    </row>
    <row r="666" spans="7:10" ht="15.75" customHeight="1" x14ac:dyDescent="0.25">
      <c r="G666" s="11"/>
      <c r="H666" s="11"/>
      <c r="I666" s="11"/>
      <c r="J666" s="12"/>
    </row>
    <row r="667" spans="7:10" ht="15.75" customHeight="1" x14ac:dyDescent="0.25">
      <c r="G667" s="11"/>
      <c r="H667" s="11"/>
      <c r="I667" s="11"/>
      <c r="J667" s="12"/>
    </row>
    <row r="668" spans="7:10" ht="15.75" customHeight="1" x14ac:dyDescent="0.25">
      <c r="G668" s="11"/>
      <c r="H668" s="11"/>
      <c r="I668" s="11"/>
      <c r="J668" s="12"/>
    </row>
    <row r="669" spans="7:10" ht="15.75" customHeight="1" x14ac:dyDescent="0.25">
      <c r="G669" s="11"/>
      <c r="H669" s="11"/>
      <c r="I669" s="11"/>
      <c r="J669" s="12"/>
    </row>
    <row r="670" spans="7:10" ht="15.75" customHeight="1" x14ac:dyDescent="0.25">
      <c r="G670" s="11"/>
      <c r="H670" s="11"/>
      <c r="I670" s="11"/>
      <c r="J670" s="12"/>
    </row>
    <row r="671" spans="7:10" ht="15.75" customHeight="1" x14ac:dyDescent="0.25">
      <c r="G671" s="11"/>
      <c r="H671" s="11"/>
      <c r="I671" s="11"/>
      <c r="J671" s="12"/>
    </row>
    <row r="672" spans="7:10" ht="15.75" customHeight="1" x14ac:dyDescent="0.25">
      <c r="G672" s="11"/>
      <c r="H672" s="11"/>
      <c r="I672" s="11"/>
      <c r="J672" s="12"/>
    </row>
    <row r="673" spans="7:10" ht="15.75" customHeight="1" x14ac:dyDescent="0.25">
      <c r="G673" s="11"/>
      <c r="H673" s="11"/>
      <c r="I673" s="11"/>
      <c r="J673" s="12"/>
    </row>
    <row r="674" spans="7:10" ht="15.75" customHeight="1" x14ac:dyDescent="0.25">
      <c r="G674" s="11"/>
      <c r="H674" s="11"/>
      <c r="I674" s="11"/>
      <c r="J674" s="12"/>
    </row>
    <row r="675" spans="7:10" ht="15.75" customHeight="1" x14ac:dyDescent="0.25">
      <c r="G675" s="11"/>
      <c r="H675" s="11"/>
      <c r="I675" s="11"/>
      <c r="J675" s="12"/>
    </row>
    <row r="676" spans="7:10" ht="15.75" customHeight="1" x14ac:dyDescent="0.25">
      <c r="G676" s="11"/>
      <c r="H676" s="11"/>
      <c r="I676" s="11"/>
      <c r="J676" s="12"/>
    </row>
    <row r="677" spans="7:10" ht="15.75" customHeight="1" x14ac:dyDescent="0.25">
      <c r="G677" s="11"/>
      <c r="H677" s="11"/>
      <c r="I677" s="11"/>
      <c r="J677" s="12"/>
    </row>
    <row r="678" spans="7:10" ht="15.75" customHeight="1" x14ac:dyDescent="0.25">
      <c r="G678" s="11"/>
      <c r="H678" s="11"/>
      <c r="I678" s="11"/>
      <c r="J678" s="12"/>
    </row>
    <row r="679" spans="7:10" ht="15.75" customHeight="1" x14ac:dyDescent="0.25">
      <c r="G679" s="11"/>
      <c r="H679" s="11"/>
      <c r="I679" s="11"/>
      <c r="J679" s="12"/>
    </row>
    <row r="680" spans="7:10" ht="15.75" customHeight="1" x14ac:dyDescent="0.25">
      <c r="G680" s="11"/>
      <c r="H680" s="11"/>
      <c r="I680" s="11"/>
      <c r="J680" s="12"/>
    </row>
    <row r="681" spans="7:10" ht="15.75" customHeight="1" x14ac:dyDescent="0.25">
      <c r="G681" s="11"/>
      <c r="H681" s="11"/>
      <c r="I681" s="11"/>
      <c r="J681" s="12"/>
    </row>
    <row r="682" spans="7:10" ht="15.75" customHeight="1" x14ac:dyDescent="0.25">
      <c r="G682" s="11"/>
      <c r="H682" s="11"/>
      <c r="I682" s="11"/>
      <c r="J682" s="12"/>
    </row>
    <row r="683" spans="7:10" ht="15.75" customHeight="1" x14ac:dyDescent="0.25">
      <c r="G683" s="11"/>
      <c r="H683" s="11"/>
      <c r="I683" s="11"/>
      <c r="J683" s="12"/>
    </row>
    <row r="684" spans="7:10" ht="15.75" customHeight="1" x14ac:dyDescent="0.25">
      <c r="G684" s="11"/>
      <c r="H684" s="11"/>
      <c r="I684" s="11"/>
      <c r="J684" s="12"/>
    </row>
    <row r="685" spans="7:10" ht="15.75" customHeight="1" x14ac:dyDescent="0.25">
      <c r="G685" s="11"/>
      <c r="H685" s="11"/>
      <c r="I685" s="11"/>
      <c r="J685" s="12"/>
    </row>
    <row r="686" spans="7:10" ht="15.75" customHeight="1" x14ac:dyDescent="0.25">
      <c r="G686" s="11"/>
      <c r="H686" s="11"/>
      <c r="I686" s="11"/>
      <c r="J686" s="12"/>
    </row>
    <row r="687" spans="7:10" ht="15.75" customHeight="1" x14ac:dyDescent="0.25">
      <c r="G687" s="11"/>
      <c r="H687" s="11"/>
      <c r="I687" s="11"/>
      <c r="J687" s="12"/>
    </row>
    <row r="688" spans="7:10" ht="15.75" customHeight="1" x14ac:dyDescent="0.25">
      <c r="G688" s="11"/>
      <c r="H688" s="11"/>
      <c r="I688" s="11"/>
      <c r="J688" s="12"/>
    </row>
    <row r="689" spans="7:10" ht="15.75" customHeight="1" x14ac:dyDescent="0.25">
      <c r="G689" s="11"/>
      <c r="H689" s="11"/>
      <c r="I689" s="11"/>
      <c r="J689" s="12"/>
    </row>
    <row r="690" spans="7:10" ht="15.75" customHeight="1" x14ac:dyDescent="0.25">
      <c r="G690" s="11"/>
      <c r="H690" s="11"/>
      <c r="I690" s="11"/>
      <c r="J690" s="12"/>
    </row>
    <row r="691" spans="7:10" ht="15.75" customHeight="1" x14ac:dyDescent="0.25">
      <c r="G691" s="11"/>
      <c r="H691" s="11"/>
      <c r="I691" s="11"/>
      <c r="J691" s="12"/>
    </row>
    <row r="692" spans="7:10" ht="15.75" customHeight="1" x14ac:dyDescent="0.25">
      <c r="G692" s="11"/>
      <c r="H692" s="11"/>
      <c r="I692" s="11"/>
      <c r="J692" s="12"/>
    </row>
    <row r="693" spans="7:10" ht="15.75" customHeight="1" x14ac:dyDescent="0.25">
      <c r="G693" s="11"/>
      <c r="H693" s="11"/>
      <c r="I693" s="11"/>
      <c r="J693" s="12"/>
    </row>
    <row r="694" spans="7:10" ht="15.75" customHeight="1" x14ac:dyDescent="0.25">
      <c r="G694" s="11"/>
      <c r="H694" s="11"/>
      <c r="I694" s="11"/>
      <c r="J694" s="12"/>
    </row>
    <row r="695" spans="7:10" ht="15.75" customHeight="1" x14ac:dyDescent="0.25">
      <c r="G695" s="11"/>
      <c r="H695" s="11"/>
      <c r="I695" s="11"/>
      <c r="J695" s="12"/>
    </row>
    <row r="696" spans="7:10" ht="15.75" customHeight="1" x14ac:dyDescent="0.25">
      <c r="G696" s="11"/>
      <c r="H696" s="11"/>
      <c r="I696" s="11"/>
      <c r="J696" s="12"/>
    </row>
    <row r="697" spans="7:10" ht="15.75" customHeight="1" x14ac:dyDescent="0.25">
      <c r="G697" s="11"/>
      <c r="H697" s="11"/>
      <c r="I697" s="11"/>
      <c r="J697" s="12"/>
    </row>
    <row r="698" spans="7:10" ht="15.75" customHeight="1" x14ac:dyDescent="0.25">
      <c r="G698" s="11"/>
      <c r="H698" s="11"/>
      <c r="I698" s="11"/>
      <c r="J698" s="12"/>
    </row>
    <row r="699" spans="7:10" ht="15.75" customHeight="1" x14ac:dyDescent="0.25">
      <c r="G699" s="11"/>
      <c r="H699" s="11"/>
      <c r="I699" s="11"/>
      <c r="J699" s="12"/>
    </row>
    <row r="700" spans="7:10" ht="15.75" customHeight="1" x14ac:dyDescent="0.25">
      <c r="G700" s="11"/>
      <c r="H700" s="11"/>
      <c r="I700" s="11"/>
      <c r="J700" s="12"/>
    </row>
    <row r="701" spans="7:10" ht="15.75" customHeight="1" x14ac:dyDescent="0.25">
      <c r="G701" s="11"/>
      <c r="H701" s="11"/>
      <c r="I701" s="11"/>
      <c r="J701" s="12"/>
    </row>
    <row r="702" spans="7:10" ht="15.75" customHeight="1" x14ac:dyDescent="0.25">
      <c r="G702" s="11"/>
      <c r="H702" s="11"/>
      <c r="I702" s="11"/>
      <c r="J702" s="12"/>
    </row>
    <row r="703" spans="7:10" ht="15.75" customHeight="1" x14ac:dyDescent="0.25">
      <c r="G703" s="11"/>
      <c r="H703" s="11"/>
      <c r="I703" s="11"/>
      <c r="J703" s="12"/>
    </row>
    <row r="704" spans="7:10" ht="15.75" customHeight="1" x14ac:dyDescent="0.25">
      <c r="G704" s="11"/>
      <c r="H704" s="11"/>
      <c r="I704" s="11"/>
      <c r="J704" s="12"/>
    </row>
    <row r="705" spans="7:10" ht="15.75" customHeight="1" x14ac:dyDescent="0.25">
      <c r="G705" s="11"/>
      <c r="H705" s="11"/>
      <c r="I705" s="11"/>
      <c r="J705" s="12"/>
    </row>
    <row r="706" spans="7:10" ht="15.75" customHeight="1" x14ac:dyDescent="0.25">
      <c r="G706" s="11"/>
      <c r="H706" s="11"/>
      <c r="I706" s="11"/>
      <c r="J706" s="12"/>
    </row>
    <row r="707" spans="7:10" ht="15.75" customHeight="1" x14ac:dyDescent="0.25">
      <c r="G707" s="11"/>
      <c r="H707" s="11"/>
      <c r="I707" s="11"/>
      <c r="J707" s="12"/>
    </row>
    <row r="708" spans="7:10" ht="15.75" customHeight="1" x14ac:dyDescent="0.25">
      <c r="G708" s="11"/>
      <c r="H708" s="11"/>
      <c r="I708" s="11"/>
      <c r="J708" s="12"/>
    </row>
    <row r="709" spans="7:10" ht="15.75" customHeight="1" x14ac:dyDescent="0.25">
      <c r="G709" s="11"/>
      <c r="H709" s="11"/>
      <c r="I709" s="11"/>
      <c r="J709" s="12"/>
    </row>
    <row r="710" spans="7:10" ht="15.75" customHeight="1" x14ac:dyDescent="0.25">
      <c r="G710" s="11"/>
      <c r="H710" s="11"/>
      <c r="I710" s="11"/>
      <c r="J710" s="12"/>
    </row>
    <row r="711" spans="7:10" ht="15.75" customHeight="1" x14ac:dyDescent="0.25">
      <c r="G711" s="11"/>
      <c r="H711" s="11"/>
      <c r="I711" s="11"/>
      <c r="J711" s="12"/>
    </row>
    <row r="712" spans="7:10" ht="15.75" customHeight="1" x14ac:dyDescent="0.25">
      <c r="G712" s="11"/>
      <c r="H712" s="11"/>
      <c r="I712" s="11"/>
      <c r="J712" s="12"/>
    </row>
    <row r="713" spans="7:10" ht="15.75" customHeight="1" x14ac:dyDescent="0.25">
      <c r="G713" s="11"/>
      <c r="H713" s="11"/>
      <c r="I713" s="11"/>
      <c r="J713" s="12"/>
    </row>
    <row r="714" spans="7:10" ht="15.75" customHeight="1" x14ac:dyDescent="0.25">
      <c r="G714" s="11"/>
      <c r="H714" s="11"/>
      <c r="I714" s="11"/>
      <c r="J714" s="12"/>
    </row>
    <row r="715" spans="7:10" ht="15.75" customHeight="1" x14ac:dyDescent="0.25">
      <c r="G715" s="11"/>
      <c r="H715" s="11"/>
      <c r="I715" s="11"/>
      <c r="J715" s="12"/>
    </row>
    <row r="716" spans="7:10" ht="15.75" customHeight="1" x14ac:dyDescent="0.25">
      <c r="G716" s="11"/>
      <c r="H716" s="11"/>
      <c r="I716" s="11"/>
      <c r="J716" s="12"/>
    </row>
    <row r="717" spans="7:10" ht="15.75" customHeight="1" x14ac:dyDescent="0.25">
      <c r="G717" s="11"/>
      <c r="H717" s="11"/>
      <c r="I717" s="11"/>
      <c r="J717" s="12"/>
    </row>
    <row r="718" spans="7:10" ht="15.75" customHeight="1" x14ac:dyDescent="0.25">
      <c r="G718" s="11"/>
      <c r="H718" s="11"/>
      <c r="I718" s="11"/>
      <c r="J718" s="12"/>
    </row>
    <row r="719" spans="7:10" ht="15.75" customHeight="1" x14ac:dyDescent="0.25">
      <c r="G719" s="11"/>
      <c r="H719" s="11"/>
      <c r="I719" s="11"/>
      <c r="J719" s="12"/>
    </row>
    <row r="720" spans="7:10" ht="15.75" customHeight="1" x14ac:dyDescent="0.25">
      <c r="G720" s="11"/>
      <c r="H720" s="11"/>
      <c r="I720" s="11"/>
      <c r="J720" s="12"/>
    </row>
    <row r="721" spans="7:10" ht="15.75" customHeight="1" x14ac:dyDescent="0.25">
      <c r="G721" s="11"/>
      <c r="H721" s="11"/>
      <c r="I721" s="11"/>
      <c r="J721" s="12"/>
    </row>
    <row r="722" spans="7:10" ht="15.75" customHeight="1" x14ac:dyDescent="0.25">
      <c r="G722" s="11"/>
      <c r="H722" s="11"/>
      <c r="I722" s="11"/>
      <c r="J722" s="12"/>
    </row>
    <row r="723" spans="7:10" ht="15.75" customHeight="1" x14ac:dyDescent="0.25">
      <c r="G723" s="11"/>
      <c r="H723" s="11"/>
      <c r="I723" s="11"/>
      <c r="J723" s="12"/>
    </row>
    <row r="724" spans="7:10" ht="15.75" customHeight="1" x14ac:dyDescent="0.25">
      <c r="G724" s="11"/>
      <c r="H724" s="11"/>
      <c r="I724" s="11"/>
      <c r="J724" s="12"/>
    </row>
    <row r="725" spans="7:10" ht="15.75" customHeight="1" x14ac:dyDescent="0.25">
      <c r="G725" s="11"/>
      <c r="H725" s="11"/>
      <c r="I725" s="11"/>
      <c r="J725" s="12"/>
    </row>
    <row r="726" spans="7:10" ht="15.75" customHeight="1" x14ac:dyDescent="0.25">
      <c r="G726" s="11"/>
      <c r="H726" s="11"/>
      <c r="I726" s="11"/>
      <c r="J726" s="12"/>
    </row>
    <row r="727" spans="7:10" ht="15.75" customHeight="1" x14ac:dyDescent="0.25">
      <c r="G727" s="11"/>
      <c r="H727" s="11"/>
      <c r="I727" s="11"/>
      <c r="J727" s="12"/>
    </row>
    <row r="728" spans="7:10" ht="15.75" customHeight="1" x14ac:dyDescent="0.25">
      <c r="G728" s="11"/>
      <c r="H728" s="11"/>
      <c r="I728" s="11"/>
      <c r="J728" s="12"/>
    </row>
    <row r="729" spans="7:10" ht="15.75" customHeight="1" x14ac:dyDescent="0.25">
      <c r="G729" s="11"/>
      <c r="H729" s="11"/>
      <c r="I729" s="11"/>
      <c r="J729" s="12"/>
    </row>
    <row r="730" spans="7:10" ht="15.75" customHeight="1" x14ac:dyDescent="0.25">
      <c r="G730" s="11"/>
      <c r="H730" s="11"/>
      <c r="I730" s="11"/>
      <c r="J730" s="12"/>
    </row>
    <row r="731" spans="7:10" ht="15.75" customHeight="1" x14ac:dyDescent="0.25">
      <c r="G731" s="11"/>
      <c r="H731" s="11"/>
      <c r="I731" s="11"/>
      <c r="J731" s="12"/>
    </row>
    <row r="732" spans="7:10" ht="15.75" customHeight="1" x14ac:dyDescent="0.25">
      <c r="G732" s="11"/>
      <c r="H732" s="11"/>
      <c r="I732" s="11"/>
      <c r="J732" s="12"/>
    </row>
    <row r="733" spans="7:10" ht="15.75" customHeight="1" x14ac:dyDescent="0.25">
      <c r="G733" s="11"/>
      <c r="H733" s="11"/>
      <c r="I733" s="11"/>
      <c r="J733" s="12"/>
    </row>
    <row r="734" spans="7:10" ht="15.75" customHeight="1" x14ac:dyDescent="0.25">
      <c r="G734" s="11"/>
      <c r="H734" s="11"/>
      <c r="I734" s="11"/>
      <c r="J734" s="12"/>
    </row>
    <row r="735" spans="7:10" ht="15.75" customHeight="1" x14ac:dyDescent="0.25">
      <c r="G735" s="11"/>
      <c r="H735" s="11"/>
      <c r="I735" s="11"/>
      <c r="J735" s="12"/>
    </row>
    <row r="736" spans="7:10" ht="15.75" customHeight="1" x14ac:dyDescent="0.25">
      <c r="G736" s="11"/>
      <c r="H736" s="11"/>
      <c r="I736" s="11"/>
      <c r="J736" s="12"/>
    </row>
    <row r="737" spans="7:10" ht="15.75" customHeight="1" x14ac:dyDescent="0.25">
      <c r="G737" s="11"/>
      <c r="H737" s="11"/>
      <c r="I737" s="11"/>
      <c r="J737" s="12"/>
    </row>
    <row r="738" spans="7:10" ht="15.75" customHeight="1" x14ac:dyDescent="0.25">
      <c r="G738" s="11"/>
      <c r="H738" s="11"/>
      <c r="I738" s="11"/>
      <c r="J738" s="12"/>
    </row>
    <row r="739" spans="7:10" ht="15.75" customHeight="1" x14ac:dyDescent="0.25">
      <c r="G739" s="11"/>
      <c r="H739" s="11"/>
      <c r="I739" s="11"/>
      <c r="J739" s="12"/>
    </row>
    <row r="740" spans="7:10" ht="15.75" customHeight="1" x14ac:dyDescent="0.25">
      <c r="G740" s="11"/>
      <c r="H740" s="11"/>
      <c r="I740" s="11"/>
      <c r="J740" s="12"/>
    </row>
    <row r="741" spans="7:10" ht="15.75" customHeight="1" x14ac:dyDescent="0.25">
      <c r="G741" s="11"/>
      <c r="H741" s="11"/>
      <c r="I741" s="11"/>
      <c r="J741" s="12"/>
    </row>
    <row r="742" spans="7:10" ht="15.75" customHeight="1" x14ac:dyDescent="0.25">
      <c r="G742" s="11"/>
      <c r="H742" s="11"/>
      <c r="I742" s="11"/>
      <c r="J742" s="12"/>
    </row>
    <row r="743" spans="7:10" ht="15.75" customHeight="1" x14ac:dyDescent="0.25">
      <c r="G743" s="11"/>
      <c r="H743" s="11"/>
      <c r="I743" s="11"/>
      <c r="J743" s="12"/>
    </row>
    <row r="744" spans="7:10" ht="15.75" customHeight="1" x14ac:dyDescent="0.25">
      <c r="G744" s="11"/>
      <c r="H744" s="11"/>
      <c r="I744" s="11"/>
      <c r="J744" s="12"/>
    </row>
    <row r="745" spans="7:10" ht="15.75" customHeight="1" x14ac:dyDescent="0.25">
      <c r="G745" s="11"/>
      <c r="H745" s="11"/>
      <c r="I745" s="11"/>
      <c r="J745" s="12"/>
    </row>
    <row r="746" spans="7:10" ht="15.75" customHeight="1" x14ac:dyDescent="0.25">
      <c r="G746" s="11"/>
      <c r="H746" s="11"/>
      <c r="I746" s="11"/>
      <c r="J746" s="12"/>
    </row>
    <row r="747" spans="7:10" ht="15.75" customHeight="1" x14ac:dyDescent="0.25">
      <c r="G747" s="11"/>
      <c r="H747" s="11"/>
      <c r="I747" s="11"/>
      <c r="J747" s="12"/>
    </row>
    <row r="748" spans="7:10" ht="15.75" customHeight="1" x14ac:dyDescent="0.25">
      <c r="G748" s="11"/>
      <c r="H748" s="11"/>
      <c r="I748" s="11"/>
      <c r="J748" s="12"/>
    </row>
    <row r="749" spans="7:10" ht="15.75" customHeight="1" x14ac:dyDescent="0.25">
      <c r="G749" s="11"/>
      <c r="H749" s="11"/>
      <c r="I749" s="11"/>
      <c r="J749" s="12"/>
    </row>
    <row r="750" spans="7:10" ht="15.75" customHeight="1" x14ac:dyDescent="0.25">
      <c r="G750" s="11"/>
      <c r="H750" s="11"/>
      <c r="I750" s="11"/>
      <c r="J750" s="12"/>
    </row>
    <row r="751" spans="7:10" ht="15.75" customHeight="1" x14ac:dyDescent="0.25">
      <c r="G751" s="11"/>
      <c r="H751" s="11"/>
      <c r="I751" s="11"/>
      <c r="J751" s="12"/>
    </row>
    <row r="752" spans="7:10" ht="15.75" customHeight="1" x14ac:dyDescent="0.25">
      <c r="G752" s="11"/>
      <c r="H752" s="11"/>
      <c r="I752" s="11"/>
      <c r="J752" s="12"/>
    </row>
    <row r="753" spans="7:10" ht="15.75" customHeight="1" x14ac:dyDescent="0.25">
      <c r="G753" s="11"/>
      <c r="H753" s="11"/>
      <c r="I753" s="11"/>
      <c r="J753" s="12"/>
    </row>
    <row r="754" spans="7:10" ht="15.75" customHeight="1" x14ac:dyDescent="0.25">
      <c r="G754" s="11"/>
      <c r="H754" s="11"/>
      <c r="I754" s="11"/>
      <c r="J754" s="12"/>
    </row>
    <row r="755" spans="7:10" ht="15.75" customHeight="1" x14ac:dyDescent="0.25">
      <c r="G755" s="11"/>
      <c r="H755" s="11"/>
      <c r="I755" s="11"/>
      <c r="J755" s="12"/>
    </row>
    <row r="756" spans="7:10" ht="15.75" customHeight="1" x14ac:dyDescent="0.25">
      <c r="G756" s="11"/>
      <c r="H756" s="11"/>
      <c r="I756" s="11"/>
      <c r="J756" s="12"/>
    </row>
    <row r="757" spans="7:10" ht="15.75" customHeight="1" x14ac:dyDescent="0.25">
      <c r="G757" s="11"/>
      <c r="H757" s="11"/>
      <c r="I757" s="11"/>
      <c r="J757" s="12"/>
    </row>
    <row r="758" spans="7:10" ht="15.75" customHeight="1" x14ac:dyDescent="0.25">
      <c r="G758" s="11"/>
      <c r="H758" s="11"/>
      <c r="I758" s="11"/>
      <c r="J758" s="12"/>
    </row>
    <row r="759" spans="7:10" ht="15.75" customHeight="1" x14ac:dyDescent="0.25">
      <c r="G759" s="11"/>
      <c r="H759" s="11"/>
      <c r="I759" s="11"/>
      <c r="J759" s="12"/>
    </row>
    <row r="760" spans="7:10" ht="15.75" customHeight="1" x14ac:dyDescent="0.25">
      <c r="G760" s="11"/>
      <c r="H760" s="11"/>
      <c r="I760" s="11"/>
      <c r="J760" s="12"/>
    </row>
    <row r="761" spans="7:10" ht="15.75" customHeight="1" x14ac:dyDescent="0.25">
      <c r="G761" s="11"/>
      <c r="H761" s="11"/>
      <c r="I761" s="11"/>
      <c r="J761" s="12"/>
    </row>
    <row r="762" spans="7:10" ht="15.75" customHeight="1" x14ac:dyDescent="0.25">
      <c r="G762" s="11"/>
      <c r="H762" s="11"/>
      <c r="I762" s="11"/>
      <c r="J762" s="12"/>
    </row>
    <row r="763" spans="7:10" ht="15.75" customHeight="1" x14ac:dyDescent="0.25">
      <c r="G763" s="11"/>
      <c r="H763" s="11"/>
      <c r="I763" s="11"/>
      <c r="J763" s="12"/>
    </row>
    <row r="764" spans="7:10" ht="15.75" customHeight="1" x14ac:dyDescent="0.25">
      <c r="G764" s="11"/>
      <c r="H764" s="11"/>
      <c r="I764" s="11"/>
      <c r="J764" s="12"/>
    </row>
    <row r="765" spans="7:10" ht="15.75" customHeight="1" x14ac:dyDescent="0.25">
      <c r="G765" s="11"/>
      <c r="H765" s="11"/>
      <c r="I765" s="11"/>
      <c r="J765" s="12"/>
    </row>
    <row r="766" spans="7:10" ht="15.75" customHeight="1" x14ac:dyDescent="0.25">
      <c r="G766" s="11"/>
      <c r="H766" s="11"/>
      <c r="I766" s="11"/>
      <c r="J766" s="12"/>
    </row>
    <row r="767" spans="7:10" ht="15.75" customHeight="1" x14ac:dyDescent="0.25">
      <c r="G767" s="11"/>
      <c r="H767" s="11"/>
      <c r="I767" s="11"/>
      <c r="J767" s="12"/>
    </row>
    <row r="768" spans="7:10" ht="15.75" customHeight="1" x14ac:dyDescent="0.25">
      <c r="G768" s="11"/>
      <c r="H768" s="11"/>
      <c r="I768" s="11"/>
      <c r="J768" s="12"/>
    </row>
    <row r="769" spans="7:10" ht="15.75" customHeight="1" x14ac:dyDescent="0.25">
      <c r="G769" s="11"/>
      <c r="H769" s="11"/>
      <c r="I769" s="11"/>
      <c r="J769" s="12"/>
    </row>
    <row r="770" spans="7:10" ht="15.75" customHeight="1" x14ac:dyDescent="0.25">
      <c r="G770" s="11"/>
      <c r="H770" s="11"/>
      <c r="I770" s="11"/>
      <c r="J770" s="12"/>
    </row>
    <row r="771" spans="7:10" ht="15.75" customHeight="1" x14ac:dyDescent="0.25">
      <c r="G771" s="11"/>
      <c r="H771" s="11"/>
      <c r="I771" s="11"/>
      <c r="J771" s="12"/>
    </row>
    <row r="772" spans="7:10" ht="15.75" customHeight="1" x14ac:dyDescent="0.25">
      <c r="G772" s="11"/>
      <c r="H772" s="11"/>
      <c r="I772" s="11"/>
      <c r="J772" s="12"/>
    </row>
    <row r="773" spans="7:10" ht="15.75" customHeight="1" x14ac:dyDescent="0.25">
      <c r="G773" s="11"/>
      <c r="H773" s="11"/>
      <c r="I773" s="11"/>
      <c r="J773" s="12"/>
    </row>
    <row r="774" spans="7:10" ht="15.75" customHeight="1" x14ac:dyDescent="0.25">
      <c r="G774" s="11"/>
      <c r="H774" s="11"/>
      <c r="I774" s="11"/>
      <c r="J774" s="12"/>
    </row>
    <row r="775" spans="7:10" ht="15.75" customHeight="1" x14ac:dyDescent="0.25">
      <c r="G775" s="11"/>
      <c r="H775" s="11"/>
      <c r="I775" s="11"/>
      <c r="J775" s="12"/>
    </row>
    <row r="776" spans="7:10" ht="15.75" customHeight="1" x14ac:dyDescent="0.25">
      <c r="G776" s="11"/>
      <c r="H776" s="11"/>
      <c r="I776" s="11"/>
      <c r="J776" s="12"/>
    </row>
    <row r="777" spans="7:10" ht="15.75" customHeight="1" x14ac:dyDescent="0.25">
      <c r="G777" s="11"/>
      <c r="H777" s="11"/>
      <c r="I777" s="11"/>
      <c r="J777" s="12"/>
    </row>
    <row r="778" spans="7:10" ht="15.75" customHeight="1" x14ac:dyDescent="0.25">
      <c r="G778" s="11"/>
      <c r="H778" s="11"/>
      <c r="I778" s="11"/>
      <c r="J778" s="12"/>
    </row>
    <row r="779" spans="7:10" ht="15.75" customHeight="1" x14ac:dyDescent="0.25">
      <c r="G779" s="11"/>
      <c r="H779" s="11"/>
      <c r="I779" s="11"/>
      <c r="J779" s="12"/>
    </row>
    <row r="780" spans="7:10" ht="15.75" customHeight="1" x14ac:dyDescent="0.25">
      <c r="G780" s="11"/>
      <c r="H780" s="11"/>
      <c r="I780" s="11"/>
      <c r="J780" s="12"/>
    </row>
    <row r="781" spans="7:10" ht="15.75" customHeight="1" x14ac:dyDescent="0.25">
      <c r="G781" s="11"/>
      <c r="H781" s="11"/>
      <c r="I781" s="11"/>
      <c r="J781" s="12"/>
    </row>
    <row r="782" spans="7:10" ht="15.75" customHeight="1" x14ac:dyDescent="0.25">
      <c r="G782" s="11"/>
      <c r="H782" s="11"/>
      <c r="I782" s="11"/>
      <c r="J782" s="12"/>
    </row>
    <row r="783" spans="7:10" ht="15.75" customHeight="1" x14ac:dyDescent="0.25">
      <c r="G783" s="11"/>
      <c r="H783" s="11"/>
      <c r="I783" s="11"/>
      <c r="J783" s="12"/>
    </row>
    <row r="784" spans="7:10" ht="15.75" customHeight="1" x14ac:dyDescent="0.25">
      <c r="G784" s="11"/>
      <c r="H784" s="11"/>
      <c r="I784" s="11"/>
      <c r="J784" s="12"/>
    </row>
    <row r="785" spans="7:10" ht="15.75" customHeight="1" x14ac:dyDescent="0.25">
      <c r="G785" s="11"/>
      <c r="H785" s="11"/>
      <c r="I785" s="11"/>
      <c r="J785" s="12"/>
    </row>
    <row r="786" spans="7:10" ht="15.75" customHeight="1" x14ac:dyDescent="0.25">
      <c r="G786" s="11"/>
      <c r="H786" s="11"/>
      <c r="I786" s="11"/>
      <c r="J786" s="12"/>
    </row>
    <row r="787" spans="7:10" ht="15.75" customHeight="1" x14ac:dyDescent="0.25">
      <c r="G787" s="11"/>
      <c r="H787" s="11"/>
      <c r="I787" s="11"/>
      <c r="J787" s="12"/>
    </row>
    <row r="788" spans="7:10" ht="15.75" customHeight="1" x14ac:dyDescent="0.25">
      <c r="G788" s="11"/>
      <c r="H788" s="11"/>
      <c r="I788" s="11"/>
      <c r="J788" s="12"/>
    </row>
    <row r="789" spans="7:10" ht="15.75" customHeight="1" x14ac:dyDescent="0.25">
      <c r="G789" s="11"/>
      <c r="H789" s="11"/>
      <c r="I789" s="11"/>
      <c r="J789" s="12"/>
    </row>
    <row r="790" spans="7:10" ht="15.75" customHeight="1" x14ac:dyDescent="0.25">
      <c r="G790" s="11"/>
      <c r="H790" s="11"/>
      <c r="I790" s="11"/>
      <c r="J790" s="12"/>
    </row>
    <row r="791" spans="7:10" ht="15.75" customHeight="1" x14ac:dyDescent="0.25">
      <c r="G791" s="11"/>
      <c r="H791" s="11"/>
      <c r="I791" s="11"/>
      <c r="J791" s="12"/>
    </row>
    <row r="792" spans="7:10" ht="15.75" customHeight="1" x14ac:dyDescent="0.25">
      <c r="G792" s="11"/>
      <c r="H792" s="11"/>
      <c r="I792" s="11"/>
      <c r="J792" s="12"/>
    </row>
    <row r="793" spans="7:10" ht="15.75" customHeight="1" x14ac:dyDescent="0.25">
      <c r="G793" s="11"/>
      <c r="H793" s="11"/>
      <c r="I793" s="11"/>
      <c r="J793" s="12"/>
    </row>
    <row r="794" spans="7:10" ht="15.75" customHeight="1" x14ac:dyDescent="0.25">
      <c r="G794" s="11"/>
      <c r="H794" s="11"/>
      <c r="I794" s="11"/>
      <c r="J794" s="12"/>
    </row>
    <row r="795" spans="7:10" ht="15.75" customHeight="1" x14ac:dyDescent="0.25">
      <c r="G795" s="11"/>
      <c r="H795" s="11"/>
      <c r="I795" s="11"/>
      <c r="J795" s="12"/>
    </row>
    <row r="796" spans="7:10" ht="15.75" customHeight="1" x14ac:dyDescent="0.25">
      <c r="G796" s="11"/>
      <c r="H796" s="11"/>
      <c r="I796" s="11"/>
      <c r="J796" s="12"/>
    </row>
    <row r="797" spans="7:10" ht="15.75" customHeight="1" x14ac:dyDescent="0.25">
      <c r="G797" s="11"/>
      <c r="H797" s="11"/>
      <c r="I797" s="11"/>
      <c r="J797" s="12"/>
    </row>
    <row r="798" spans="7:10" ht="15.75" customHeight="1" x14ac:dyDescent="0.25">
      <c r="G798" s="11"/>
      <c r="H798" s="11"/>
      <c r="I798" s="11"/>
      <c r="J798" s="12"/>
    </row>
    <row r="799" spans="7:10" ht="15.75" customHeight="1" x14ac:dyDescent="0.25">
      <c r="G799" s="11"/>
      <c r="H799" s="11"/>
      <c r="I799" s="11"/>
      <c r="J799" s="12"/>
    </row>
    <row r="800" spans="7:10" ht="15.75" customHeight="1" x14ac:dyDescent="0.25">
      <c r="G800" s="11"/>
      <c r="H800" s="11"/>
      <c r="I800" s="11"/>
      <c r="J800" s="12"/>
    </row>
    <row r="801" spans="7:10" ht="15.75" customHeight="1" x14ac:dyDescent="0.25">
      <c r="G801" s="11"/>
      <c r="H801" s="11"/>
      <c r="I801" s="11"/>
      <c r="J801" s="12"/>
    </row>
    <row r="802" spans="7:10" ht="15.75" customHeight="1" x14ac:dyDescent="0.25">
      <c r="G802" s="11"/>
      <c r="H802" s="11"/>
      <c r="I802" s="11"/>
      <c r="J802" s="12"/>
    </row>
    <row r="803" spans="7:10" ht="15.75" customHeight="1" x14ac:dyDescent="0.25">
      <c r="G803" s="11"/>
      <c r="H803" s="11"/>
      <c r="I803" s="11"/>
      <c r="J803" s="12"/>
    </row>
    <row r="804" spans="7:10" ht="15.75" customHeight="1" x14ac:dyDescent="0.25">
      <c r="G804" s="11"/>
      <c r="H804" s="11"/>
      <c r="I804" s="11"/>
      <c r="J804" s="12"/>
    </row>
    <row r="805" spans="7:10" ht="15.75" customHeight="1" x14ac:dyDescent="0.25">
      <c r="G805" s="11"/>
      <c r="H805" s="11"/>
      <c r="I805" s="11"/>
      <c r="J805" s="12"/>
    </row>
    <row r="806" spans="7:10" ht="15.75" customHeight="1" x14ac:dyDescent="0.25">
      <c r="G806" s="11"/>
      <c r="H806" s="11"/>
      <c r="I806" s="11"/>
      <c r="J806" s="12"/>
    </row>
    <row r="807" spans="7:10" ht="15.75" customHeight="1" x14ac:dyDescent="0.25">
      <c r="G807" s="11"/>
      <c r="H807" s="11"/>
      <c r="I807" s="11"/>
      <c r="J807" s="12"/>
    </row>
    <row r="808" spans="7:10" ht="15.75" customHeight="1" x14ac:dyDescent="0.25">
      <c r="G808" s="11"/>
      <c r="H808" s="11"/>
      <c r="I808" s="11"/>
      <c r="J808" s="12"/>
    </row>
    <row r="809" spans="7:10" ht="15.75" customHeight="1" x14ac:dyDescent="0.25">
      <c r="G809" s="11"/>
      <c r="H809" s="11"/>
      <c r="I809" s="11"/>
      <c r="J809" s="12"/>
    </row>
    <row r="810" spans="7:10" ht="15.75" customHeight="1" x14ac:dyDescent="0.25">
      <c r="G810" s="11"/>
      <c r="H810" s="11"/>
      <c r="I810" s="11"/>
      <c r="J810" s="12"/>
    </row>
    <row r="811" spans="7:10" ht="15.75" customHeight="1" x14ac:dyDescent="0.25">
      <c r="G811" s="11"/>
      <c r="H811" s="11"/>
      <c r="I811" s="11"/>
      <c r="J811" s="12"/>
    </row>
    <row r="812" spans="7:10" ht="15.75" customHeight="1" x14ac:dyDescent="0.25">
      <c r="G812" s="11"/>
      <c r="H812" s="11"/>
      <c r="I812" s="11"/>
      <c r="J812" s="12"/>
    </row>
    <row r="813" spans="7:10" ht="15.75" customHeight="1" x14ac:dyDescent="0.25">
      <c r="G813" s="11"/>
      <c r="H813" s="11"/>
      <c r="I813" s="11"/>
      <c r="J813" s="12"/>
    </row>
    <row r="814" spans="7:10" ht="15.75" customHeight="1" x14ac:dyDescent="0.25">
      <c r="G814" s="11"/>
      <c r="H814" s="11"/>
      <c r="I814" s="11"/>
      <c r="J814" s="12"/>
    </row>
    <row r="815" spans="7:10" ht="15.75" customHeight="1" x14ac:dyDescent="0.25">
      <c r="G815" s="11"/>
      <c r="H815" s="11"/>
      <c r="I815" s="11"/>
      <c r="J815" s="12"/>
    </row>
    <row r="816" spans="7:10" ht="15.75" customHeight="1" x14ac:dyDescent="0.25">
      <c r="G816" s="11"/>
      <c r="H816" s="11"/>
      <c r="I816" s="11"/>
      <c r="J816" s="12"/>
    </row>
    <row r="817" spans="7:10" ht="15.75" customHeight="1" x14ac:dyDescent="0.25">
      <c r="G817" s="11"/>
      <c r="H817" s="11"/>
      <c r="I817" s="11"/>
      <c r="J817" s="12"/>
    </row>
    <row r="818" spans="7:10" ht="15.75" customHeight="1" x14ac:dyDescent="0.25">
      <c r="G818" s="11"/>
      <c r="H818" s="11"/>
      <c r="I818" s="11"/>
      <c r="J818" s="12"/>
    </row>
    <row r="819" spans="7:10" ht="15.75" customHeight="1" x14ac:dyDescent="0.25">
      <c r="G819" s="11"/>
      <c r="H819" s="11"/>
      <c r="I819" s="11"/>
      <c r="J819" s="12"/>
    </row>
    <row r="820" spans="7:10" ht="15.75" customHeight="1" x14ac:dyDescent="0.25">
      <c r="G820" s="11"/>
      <c r="H820" s="11"/>
      <c r="I820" s="11"/>
      <c r="J820" s="12"/>
    </row>
    <row r="821" spans="7:10" ht="15.75" customHeight="1" x14ac:dyDescent="0.25">
      <c r="G821" s="11"/>
      <c r="H821" s="11"/>
      <c r="I821" s="11"/>
      <c r="J821" s="12"/>
    </row>
    <row r="822" spans="7:10" ht="15.75" customHeight="1" x14ac:dyDescent="0.25">
      <c r="G822" s="11"/>
      <c r="H822" s="11"/>
      <c r="I822" s="11"/>
      <c r="J822" s="12"/>
    </row>
    <row r="823" spans="7:10" ht="15.75" customHeight="1" x14ac:dyDescent="0.25">
      <c r="G823" s="11"/>
      <c r="H823" s="11"/>
      <c r="I823" s="11"/>
      <c r="J823" s="12"/>
    </row>
    <row r="824" spans="7:10" ht="15.75" customHeight="1" x14ac:dyDescent="0.25">
      <c r="G824" s="11"/>
      <c r="H824" s="11"/>
      <c r="I824" s="11"/>
      <c r="J824" s="12"/>
    </row>
    <row r="825" spans="7:10" ht="15.75" customHeight="1" x14ac:dyDescent="0.25">
      <c r="G825" s="11"/>
      <c r="H825" s="11"/>
      <c r="I825" s="11"/>
      <c r="J825" s="12"/>
    </row>
    <row r="826" spans="7:10" ht="15.75" customHeight="1" x14ac:dyDescent="0.25">
      <c r="G826" s="11"/>
      <c r="H826" s="11"/>
      <c r="I826" s="11"/>
      <c r="J826" s="12"/>
    </row>
    <row r="827" spans="7:10" ht="15.75" customHeight="1" x14ac:dyDescent="0.25">
      <c r="G827" s="11"/>
      <c r="H827" s="11"/>
      <c r="I827" s="11"/>
      <c r="J827" s="12"/>
    </row>
    <row r="828" spans="7:10" ht="15.75" customHeight="1" x14ac:dyDescent="0.25">
      <c r="G828" s="11"/>
      <c r="H828" s="11"/>
      <c r="I828" s="11"/>
      <c r="J828" s="12"/>
    </row>
    <row r="829" spans="7:10" ht="15.75" customHeight="1" x14ac:dyDescent="0.25">
      <c r="G829" s="11"/>
      <c r="H829" s="11"/>
      <c r="I829" s="11"/>
      <c r="J829" s="12"/>
    </row>
    <row r="830" spans="7:10" ht="15.75" customHeight="1" x14ac:dyDescent="0.25">
      <c r="G830" s="11"/>
      <c r="H830" s="11"/>
      <c r="I830" s="11"/>
      <c r="J830" s="12"/>
    </row>
    <row r="831" spans="7:10" ht="15.75" customHeight="1" x14ac:dyDescent="0.25">
      <c r="G831" s="11"/>
      <c r="H831" s="11"/>
      <c r="I831" s="11"/>
      <c r="J831" s="12"/>
    </row>
    <row r="832" spans="7:10" ht="15.75" customHeight="1" x14ac:dyDescent="0.25">
      <c r="G832" s="11"/>
      <c r="H832" s="11"/>
      <c r="I832" s="11"/>
      <c r="J832" s="12"/>
    </row>
    <row r="833" spans="7:10" ht="15.75" customHeight="1" x14ac:dyDescent="0.25">
      <c r="G833" s="11"/>
      <c r="H833" s="11"/>
      <c r="I833" s="11"/>
      <c r="J833" s="12"/>
    </row>
    <row r="834" spans="7:10" ht="15.75" customHeight="1" x14ac:dyDescent="0.25">
      <c r="G834" s="11"/>
      <c r="H834" s="11"/>
      <c r="I834" s="11"/>
      <c r="J834" s="12"/>
    </row>
    <row r="835" spans="7:10" ht="15.75" customHeight="1" x14ac:dyDescent="0.25">
      <c r="G835" s="11"/>
      <c r="H835" s="11"/>
      <c r="I835" s="11"/>
      <c r="J835" s="12"/>
    </row>
    <row r="836" spans="7:10" ht="15.75" customHeight="1" x14ac:dyDescent="0.25">
      <c r="G836" s="11"/>
      <c r="H836" s="11"/>
      <c r="I836" s="11"/>
      <c r="J836" s="12"/>
    </row>
    <row r="837" spans="7:10" ht="15.75" customHeight="1" x14ac:dyDescent="0.25">
      <c r="G837" s="11"/>
      <c r="H837" s="11"/>
      <c r="I837" s="11"/>
      <c r="J837" s="12"/>
    </row>
    <row r="838" spans="7:10" ht="15.75" customHeight="1" x14ac:dyDescent="0.25">
      <c r="G838" s="11"/>
      <c r="H838" s="11"/>
      <c r="I838" s="11"/>
      <c r="J838" s="12"/>
    </row>
    <row r="839" spans="7:10" ht="15.75" customHeight="1" x14ac:dyDescent="0.25">
      <c r="G839" s="11"/>
      <c r="H839" s="11"/>
      <c r="I839" s="11"/>
      <c r="J839" s="12"/>
    </row>
    <row r="840" spans="7:10" ht="15.75" customHeight="1" x14ac:dyDescent="0.25">
      <c r="G840" s="11"/>
      <c r="H840" s="11"/>
      <c r="I840" s="11"/>
      <c r="J840" s="12"/>
    </row>
    <row r="841" spans="7:10" ht="15.75" customHeight="1" x14ac:dyDescent="0.25">
      <c r="G841" s="11"/>
      <c r="H841" s="11"/>
      <c r="I841" s="11"/>
      <c r="J841" s="12"/>
    </row>
    <row r="842" spans="7:10" ht="15.75" customHeight="1" x14ac:dyDescent="0.25">
      <c r="G842" s="11"/>
      <c r="H842" s="11"/>
      <c r="I842" s="11"/>
      <c r="J842" s="12"/>
    </row>
    <row r="843" spans="7:10" ht="15.75" customHeight="1" x14ac:dyDescent="0.25">
      <c r="G843" s="11"/>
      <c r="H843" s="11"/>
      <c r="I843" s="11"/>
      <c r="J843" s="12"/>
    </row>
    <row r="844" spans="7:10" ht="15.75" customHeight="1" x14ac:dyDescent="0.25">
      <c r="G844" s="11"/>
      <c r="H844" s="11"/>
      <c r="I844" s="11"/>
      <c r="J844" s="12"/>
    </row>
    <row r="845" spans="7:10" ht="15.75" customHeight="1" x14ac:dyDescent="0.25">
      <c r="G845" s="11"/>
      <c r="H845" s="11"/>
      <c r="I845" s="11"/>
      <c r="J845" s="12"/>
    </row>
    <row r="846" spans="7:10" ht="15.75" customHeight="1" x14ac:dyDescent="0.25">
      <c r="G846" s="11"/>
      <c r="H846" s="11"/>
      <c r="I846" s="11"/>
      <c r="J846" s="12"/>
    </row>
    <row r="847" spans="7:10" ht="15.75" customHeight="1" x14ac:dyDescent="0.25">
      <c r="G847" s="11"/>
      <c r="H847" s="11"/>
      <c r="I847" s="11"/>
      <c r="J847" s="12"/>
    </row>
    <row r="848" spans="7:10" ht="15.75" customHeight="1" x14ac:dyDescent="0.25">
      <c r="G848" s="11"/>
      <c r="H848" s="11"/>
      <c r="I848" s="11"/>
      <c r="J848" s="12"/>
    </row>
    <row r="849" spans="7:10" ht="15.75" customHeight="1" x14ac:dyDescent="0.25">
      <c r="G849" s="11"/>
      <c r="H849" s="11"/>
      <c r="I849" s="11"/>
      <c r="J849" s="12"/>
    </row>
    <row r="850" spans="7:10" ht="15.75" customHeight="1" x14ac:dyDescent="0.25">
      <c r="G850" s="11"/>
      <c r="H850" s="11"/>
      <c r="I850" s="11"/>
      <c r="J850" s="12"/>
    </row>
    <row r="851" spans="7:10" ht="15.75" customHeight="1" x14ac:dyDescent="0.25">
      <c r="G851" s="11"/>
      <c r="H851" s="11"/>
      <c r="I851" s="11"/>
      <c r="J851" s="12"/>
    </row>
    <row r="852" spans="7:10" ht="15.75" customHeight="1" x14ac:dyDescent="0.25">
      <c r="G852" s="11"/>
      <c r="H852" s="11"/>
      <c r="I852" s="11"/>
      <c r="J852" s="12"/>
    </row>
    <row r="853" spans="7:10" ht="15.75" customHeight="1" x14ac:dyDescent="0.25">
      <c r="G853" s="11"/>
      <c r="H853" s="11"/>
      <c r="I853" s="11"/>
      <c r="J853" s="12"/>
    </row>
    <row r="854" spans="7:10" ht="15.75" customHeight="1" x14ac:dyDescent="0.25">
      <c r="G854" s="11"/>
      <c r="H854" s="11"/>
      <c r="I854" s="11"/>
      <c r="J854" s="12"/>
    </row>
    <row r="855" spans="7:10" ht="15.75" customHeight="1" x14ac:dyDescent="0.25">
      <c r="G855" s="11"/>
      <c r="H855" s="11"/>
      <c r="I855" s="11"/>
      <c r="J855" s="12"/>
    </row>
    <row r="856" spans="7:10" ht="15.75" customHeight="1" x14ac:dyDescent="0.25">
      <c r="G856" s="11"/>
      <c r="H856" s="11"/>
      <c r="I856" s="11"/>
      <c r="J856" s="12"/>
    </row>
    <row r="857" spans="7:10" ht="15.75" customHeight="1" x14ac:dyDescent="0.25">
      <c r="G857" s="11"/>
      <c r="H857" s="11"/>
      <c r="I857" s="11"/>
      <c r="J857" s="12"/>
    </row>
    <row r="858" spans="7:10" ht="15.75" customHeight="1" x14ac:dyDescent="0.25">
      <c r="G858" s="11"/>
      <c r="H858" s="11"/>
      <c r="I858" s="11"/>
      <c r="J858" s="12"/>
    </row>
    <row r="859" spans="7:10" ht="15.75" customHeight="1" x14ac:dyDescent="0.25">
      <c r="G859" s="11"/>
      <c r="H859" s="11"/>
      <c r="I859" s="11"/>
      <c r="J859" s="12"/>
    </row>
    <row r="860" spans="7:10" ht="15.75" customHeight="1" x14ac:dyDescent="0.25">
      <c r="G860" s="11"/>
      <c r="H860" s="11"/>
      <c r="I860" s="11"/>
      <c r="J860" s="12"/>
    </row>
    <row r="861" spans="7:10" ht="15.75" customHeight="1" x14ac:dyDescent="0.25">
      <c r="G861" s="11"/>
      <c r="H861" s="11"/>
      <c r="I861" s="11"/>
      <c r="J861" s="12"/>
    </row>
    <row r="862" spans="7:10" ht="15.75" customHeight="1" x14ac:dyDescent="0.25">
      <c r="G862" s="11"/>
      <c r="H862" s="11"/>
      <c r="I862" s="11"/>
      <c r="J862" s="12"/>
    </row>
    <row r="863" spans="7:10" ht="15.75" customHeight="1" x14ac:dyDescent="0.25">
      <c r="G863" s="11"/>
      <c r="H863" s="11"/>
      <c r="I863" s="11"/>
      <c r="J863" s="12"/>
    </row>
    <row r="864" spans="7:10" ht="15.75" customHeight="1" x14ac:dyDescent="0.25">
      <c r="G864" s="11"/>
      <c r="H864" s="11"/>
      <c r="I864" s="11"/>
      <c r="J864" s="12"/>
    </row>
    <row r="865" spans="7:10" ht="15.75" customHeight="1" x14ac:dyDescent="0.25">
      <c r="G865" s="11"/>
      <c r="H865" s="11"/>
      <c r="I865" s="11"/>
      <c r="J865" s="12"/>
    </row>
    <row r="866" spans="7:10" ht="15.75" customHeight="1" x14ac:dyDescent="0.25">
      <c r="G866" s="11"/>
      <c r="H866" s="11"/>
      <c r="I866" s="11"/>
      <c r="J866" s="12"/>
    </row>
    <row r="867" spans="7:10" ht="15.75" customHeight="1" x14ac:dyDescent="0.25">
      <c r="G867" s="11"/>
      <c r="H867" s="11"/>
      <c r="I867" s="11"/>
      <c r="J867" s="12"/>
    </row>
    <row r="868" spans="7:10" ht="15.75" customHeight="1" x14ac:dyDescent="0.25">
      <c r="G868" s="11"/>
      <c r="H868" s="11"/>
      <c r="I868" s="11"/>
      <c r="J868" s="12"/>
    </row>
    <row r="869" spans="7:10" ht="15.75" customHeight="1" x14ac:dyDescent="0.25">
      <c r="G869" s="11"/>
      <c r="H869" s="11"/>
      <c r="I869" s="11"/>
      <c r="J869" s="12"/>
    </row>
    <row r="870" spans="7:10" ht="15.75" customHeight="1" x14ac:dyDescent="0.25">
      <c r="G870" s="11"/>
      <c r="H870" s="11"/>
      <c r="I870" s="11"/>
      <c r="J870" s="12"/>
    </row>
    <row r="871" spans="7:10" ht="15.75" customHeight="1" x14ac:dyDescent="0.25">
      <c r="G871" s="11"/>
      <c r="H871" s="11"/>
      <c r="I871" s="11"/>
      <c r="J871" s="12"/>
    </row>
    <row r="872" spans="7:10" ht="15.75" customHeight="1" x14ac:dyDescent="0.25">
      <c r="G872" s="11"/>
      <c r="H872" s="11"/>
      <c r="I872" s="11"/>
      <c r="J872" s="12"/>
    </row>
    <row r="873" spans="7:10" ht="15.75" customHeight="1" x14ac:dyDescent="0.25">
      <c r="G873" s="11"/>
      <c r="H873" s="11"/>
      <c r="I873" s="11"/>
      <c r="J873" s="12"/>
    </row>
    <row r="874" spans="7:10" ht="15.75" customHeight="1" x14ac:dyDescent="0.25">
      <c r="G874" s="11"/>
      <c r="H874" s="11"/>
      <c r="I874" s="11"/>
      <c r="J874" s="12"/>
    </row>
    <row r="875" spans="7:10" ht="15.75" customHeight="1" x14ac:dyDescent="0.25">
      <c r="G875" s="11"/>
      <c r="H875" s="11"/>
      <c r="I875" s="11"/>
      <c r="J875" s="12"/>
    </row>
    <row r="876" spans="7:10" ht="15.75" customHeight="1" x14ac:dyDescent="0.25">
      <c r="G876" s="11"/>
      <c r="H876" s="11"/>
      <c r="I876" s="11"/>
      <c r="J876" s="12"/>
    </row>
    <row r="877" spans="7:10" ht="15.75" customHeight="1" x14ac:dyDescent="0.25">
      <c r="G877" s="11"/>
      <c r="H877" s="11"/>
      <c r="I877" s="11"/>
      <c r="J877" s="12"/>
    </row>
    <row r="878" spans="7:10" ht="15.75" customHeight="1" x14ac:dyDescent="0.25">
      <c r="G878" s="11"/>
      <c r="H878" s="11"/>
      <c r="I878" s="11"/>
      <c r="J878" s="12"/>
    </row>
    <row r="879" spans="7:10" ht="15.75" customHeight="1" x14ac:dyDescent="0.25">
      <c r="G879" s="11"/>
      <c r="H879" s="11"/>
      <c r="I879" s="11"/>
      <c r="J879" s="12"/>
    </row>
    <row r="880" spans="7:10" ht="15.75" customHeight="1" x14ac:dyDescent="0.25">
      <c r="G880" s="11"/>
      <c r="H880" s="11"/>
      <c r="I880" s="11"/>
      <c r="J880" s="12"/>
    </row>
    <row r="881" spans="7:10" ht="15.75" customHeight="1" x14ac:dyDescent="0.25">
      <c r="G881" s="11"/>
      <c r="H881" s="11"/>
      <c r="I881" s="11"/>
      <c r="J881" s="12"/>
    </row>
    <row r="882" spans="7:10" ht="15.75" customHeight="1" x14ac:dyDescent="0.25">
      <c r="G882" s="11"/>
      <c r="H882" s="11"/>
      <c r="I882" s="11"/>
      <c r="J882" s="12"/>
    </row>
    <row r="883" spans="7:10" ht="15.75" customHeight="1" x14ac:dyDescent="0.25">
      <c r="G883" s="11"/>
      <c r="H883" s="11"/>
      <c r="I883" s="11"/>
      <c r="J883" s="12"/>
    </row>
    <row r="884" spans="7:10" ht="15.75" customHeight="1" x14ac:dyDescent="0.25">
      <c r="G884" s="11"/>
      <c r="H884" s="11"/>
      <c r="I884" s="11"/>
      <c r="J884" s="12"/>
    </row>
    <row r="885" spans="7:10" ht="15.75" customHeight="1" x14ac:dyDescent="0.25">
      <c r="G885" s="11"/>
      <c r="H885" s="11"/>
      <c r="I885" s="11"/>
      <c r="J885" s="12"/>
    </row>
    <row r="886" spans="7:10" ht="15.75" customHeight="1" x14ac:dyDescent="0.25">
      <c r="G886" s="11"/>
      <c r="H886" s="11"/>
      <c r="I886" s="11"/>
      <c r="J886" s="12"/>
    </row>
    <row r="887" spans="7:10" ht="15.75" customHeight="1" x14ac:dyDescent="0.25">
      <c r="G887" s="11"/>
      <c r="H887" s="11"/>
      <c r="I887" s="11"/>
      <c r="J887" s="12"/>
    </row>
    <row r="888" spans="7:10" ht="15.75" customHeight="1" x14ac:dyDescent="0.25">
      <c r="G888" s="11"/>
      <c r="H888" s="11"/>
      <c r="I888" s="11"/>
      <c r="J888" s="12"/>
    </row>
    <row r="889" spans="7:10" ht="15.75" customHeight="1" x14ac:dyDescent="0.25">
      <c r="G889" s="11"/>
      <c r="H889" s="11"/>
      <c r="I889" s="11"/>
      <c r="J889" s="12"/>
    </row>
    <row r="890" spans="7:10" ht="15.75" customHeight="1" x14ac:dyDescent="0.25">
      <c r="G890" s="11"/>
      <c r="H890" s="11"/>
      <c r="I890" s="11"/>
      <c r="J890" s="12"/>
    </row>
    <row r="891" spans="7:10" ht="15.75" customHeight="1" x14ac:dyDescent="0.25">
      <c r="G891" s="11"/>
      <c r="H891" s="11"/>
      <c r="I891" s="11"/>
      <c r="J891" s="12"/>
    </row>
    <row r="892" spans="7:10" ht="15.75" customHeight="1" x14ac:dyDescent="0.25">
      <c r="G892" s="11"/>
      <c r="H892" s="11"/>
      <c r="I892" s="11"/>
      <c r="J892" s="12"/>
    </row>
    <row r="893" spans="7:10" ht="15.75" customHeight="1" x14ac:dyDescent="0.25">
      <c r="G893" s="11"/>
      <c r="H893" s="11"/>
      <c r="I893" s="11"/>
      <c r="J893" s="12"/>
    </row>
    <row r="894" spans="7:10" ht="15.75" customHeight="1" x14ac:dyDescent="0.25">
      <c r="G894" s="11"/>
      <c r="H894" s="11"/>
      <c r="I894" s="11"/>
      <c r="J894" s="12"/>
    </row>
    <row r="895" spans="7:10" ht="15.75" customHeight="1" x14ac:dyDescent="0.25">
      <c r="G895" s="11"/>
      <c r="H895" s="11"/>
      <c r="I895" s="11"/>
      <c r="J895" s="12"/>
    </row>
    <row r="896" spans="7:10" ht="15.75" customHeight="1" x14ac:dyDescent="0.25">
      <c r="G896" s="11"/>
      <c r="H896" s="11"/>
      <c r="I896" s="11"/>
      <c r="J896" s="12"/>
    </row>
    <row r="897" spans="7:10" ht="15.75" customHeight="1" x14ac:dyDescent="0.25">
      <c r="G897" s="11"/>
      <c r="H897" s="11"/>
      <c r="I897" s="11"/>
      <c r="J897" s="12"/>
    </row>
    <row r="898" spans="7:10" ht="15.75" customHeight="1" x14ac:dyDescent="0.25">
      <c r="G898" s="11"/>
      <c r="H898" s="11"/>
      <c r="I898" s="11"/>
      <c r="J898" s="12"/>
    </row>
    <row r="899" spans="7:10" ht="15.75" customHeight="1" x14ac:dyDescent="0.25">
      <c r="G899" s="11"/>
      <c r="H899" s="11"/>
      <c r="I899" s="11"/>
      <c r="J899" s="12"/>
    </row>
    <row r="900" spans="7:10" ht="15.75" customHeight="1" x14ac:dyDescent="0.25">
      <c r="G900" s="11"/>
      <c r="H900" s="11"/>
      <c r="I900" s="11"/>
      <c r="J900" s="12"/>
    </row>
    <row r="901" spans="7:10" ht="15.75" customHeight="1" x14ac:dyDescent="0.25">
      <c r="G901" s="11"/>
      <c r="H901" s="11"/>
      <c r="I901" s="11"/>
      <c r="J901" s="12"/>
    </row>
    <row r="902" spans="7:10" ht="15.75" customHeight="1" x14ac:dyDescent="0.25">
      <c r="G902" s="11"/>
      <c r="H902" s="11"/>
      <c r="I902" s="11"/>
      <c r="J902" s="12"/>
    </row>
    <row r="903" spans="7:10" ht="15.75" customHeight="1" x14ac:dyDescent="0.25">
      <c r="G903" s="11"/>
      <c r="H903" s="11"/>
      <c r="I903" s="11"/>
      <c r="J903" s="12"/>
    </row>
    <row r="904" spans="7:10" ht="15.75" customHeight="1" x14ac:dyDescent="0.25">
      <c r="G904" s="11"/>
      <c r="H904" s="11"/>
      <c r="I904" s="11"/>
      <c r="J904" s="12"/>
    </row>
    <row r="905" spans="7:10" ht="15.75" customHeight="1" x14ac:dyDescent="0.25">
      <c r="G905" s="11"/>
      <c r="H905" s="11"/>
      <c r="I905" s="11"/>
      <c r="J905" s="12"/>
    </row>
    <row r="906" spans="7:10" ht="15.75" customHeight="1" x14ac:dyDescent="0.25">
      <c r="G906" s="11"/>
      <c r="H906" s="11"/>
      <c r="I906" s="11"/>
      <c r="J906" s="12"/>
    </row>
    <row r="907" spans="7:10" ht="15.75" customHeight="1" x14ac:dyDescent="0.25">
      <c r="G907" s="11"/>
      <c r="H907" s="11"/>
      <c r="I907" s="11"/>
      <c r="J907" s="12"/>
    </row>
    <row r="908" spans="7:10" ht="15.75" customHeight="1" x14ac:dyDescent="0.25">
      <c r="G908" s="11"/>
      <c r="H908" s="11"/>
      <c r="I908" s="11"/>
      <c r="J908" s="12"/>
    </row>
    <row r="909" spans="7:10" ht="15.75" customHeight="1" x14ac:dyDescent="0.25">
      <c r="G909" s="11"/>
      <c r="H909" s="11"/>
      <c r="I909" s="11"/>
      <c r="J909" s="12"/>
    </row>
    <row r="910" spans="7:10" ht="15.75" customHeight="1" x14ac:dyDescent="0.25">
      <c r="G910" s="11"/>
      <c r="H910" s="11"/>
      <c r="I910" s="11"/>
      <c r="J910" s="12"/>
    </row>
    <row r="911" spans="7:10" ht="15.75" customHeight="1" x14ac:dyDescent="0.25">
      <c r="G911" s="11"/>
      <c r="H911" s="11"/>
      <c r="I911" s="11"/>
      <c r="J911" s="12"/>
    </row>
    <row r="912" spans="7:10" ht="15.75" customHeight="1" x14ac:dyDescent="0.25">
      <c r="G912" s="11"/>
      <c r="H912" s="11"/>
      <c r="I912" s="11"/>
      <c r="J912" s="12"/>
    </row>
    <row r="913" spans="7:10" ht="15.75" customHeight="1" x14ac:dyDescent="0.25">
      <c r="G913" s="11"/>
      <c r="H913" s="11"/>
      <c r="I913" s="11"/>
      <c r="J913" s="12"/>
    </row>
    <row r="914" spans="7:10" ht="15.75" customHeight="1" x14ac:dyDescent="0.25">
      <c r="G914" s="11"/>
      <c r="H914" s="11"/>
      <c r="I914" s="11"/>
      <c r="J914" s="12"/>
    </row>
    <row r="915" spans="7:10" ht="15.75" customHeight="1" x14ac:dyDescent="0.25">
      <c r="G915" s="11"/>
      <c r="H915" s="11"/>
      <c r="I915" s="11"/>
      <c r="J915" s="12"/>
    </row>
    <row r="916" spans="7:10" ht="15.75" customHeight="1" x14ac:dyDescent="0.25">
      <c r="G916" s="11"/>
      <c r="H916" s="11"/>
      <c r="I916" s="11"/>
      <c r="J916" s="12"/>
    </row>
    <row r="917" spans="7:10" ht="15.75" customHeight="1" x14ac:dyDescent="0.25">
      <c r="G917" s="11"/>
      <c r="H917" s="11"/>
      <c r="I917" s="11"/>
      <c r="J917" s="12"/>
    </row>
    <row r="918" spans="7:10" ht="15.75" customHeight="1" x14ac:dyDescent="0.25">
      <c r="G918" s="11"/>
      <c r="H918" s="11"/>
      <c r="I918" s="11"/>
      <c r="J918" s="12"/>
    </row>
    <row r="919" spans="7:10" ht="15.75" customHeight="1" x14ac:dyDescent="0.25">
      <c r="G919" s="11"/>
      <c r="H919" s="11"/>
      <c r="I919" s="11"/>
      <c r="J919" s="12"/>
    </row>
    <row r="920" spans="7:10" ht="15.75" customHeight="1" x14ac:dyDescent="0.25">
      <c r="G920" s="11"/>
      <c r="H920" s="11"/>
      <c r="I920" s="11"/>
      <c r="J920" s="12"/>
    </row>
    <row r="921" spans="7:10" ht="15.75" customHeight="1" x14ac:dyDescent="0.25">
      <c r="G921" s="11"/>
      <c r="H921" s="11"/>
      <c r="I921" s="11"/>
      <c r="J921" s="12"/>
    </row>
    <row r="922" spans="7:10" ht="15.75" customHeight="1" x14ac:dyDescent="0.25">
      <c r="G922" s="11"/>
      <c r="H922" s="11"/>
      <c r="I922" s="11"/>
      <c r="J922" s="12"/>
    </row>
    <row r="923" spans="7:10" ht="15.75" customHeight="1" x14ac:dyDescent="0.25">
      <c r="G923" s="11"/>
      <c r="H923" s="11"/>
      <c r="I923" s="11"/>
      <c r="J923" s="12"/>
    </row>
    <row r="924" spans="7:10" ht="15.75" customHeight="1" x14ac:dyDescent="0.25">
      <c r="G924" s="11"/>
      <c r="H924" s="11"/>
      <c r="I924" s="11"/>
      <c r="J924" s="12"/>
    </row>
    <row r="925" spans="7:10" ht="15.75" customHeight="1" x14ac:dyDescent="0.25">
      <c r="G925" s="11"/>
      <c r="H925" s="11"/>
      <c r="I925" s="11"/>
      <c r="J925" s="12"/>
    </row>
    <row r="926" spans="7:10" ht="15.75" customHeight="1" x14ac:dyDescent="0.25">
      <c r="G926" s="11"/>
      <c r="H926" s="11"/>
      <c r="I926" s="11"/>
      <c r="J926" s="12"/>
    </row>
    <row r="927" spans="7:10" ht="15.75" customHeight="1" x14ac:dyDescent="0.25">
      <c r="G927" s="11"/>
      <c r="H927" s="11"/>
      <c r="I927" s="11"/>
      <c r="J927" s="12"/>
    </row>
    <row r="928" spans="7:10" ht="15.75" customHeight="1" x14ac:dyDescent="0.25">
      <c r="G928" s="11"/>
      <c r="H928" s="11"/>
      <c r="I928" s="11"/>
      <c r="J928" s="12"/>
    </row>
    <row r="929" spans="7:10" ht="15.75" customHeight="1" x14ac:dyDescent="0.25">
      <c r="G929" s="11"/>
      <c r="H929" s="11"/>
      <c r="I929" s="11"/>
      <c r="J929" s="12"/>
    </row>
    <row r="930" spans="7:10" ht="15.75" customHeight="1" x14ac:dyDescent="0.25">
      <c r="G930" s="11"/>
      <c r="H930" s="11"/>
      <c r="I930" s="11"/>
      <c r="J930" s="12"/>
    </row>
    <row r="931" spans="7:10" ht="15.75" customHeight="1" x14ac:dyDescent="0.25">
      <c r="G931" s="11"/>
      <c r="H931" s="11"/>
      <c r="I931" s="11"/>
      <c r="J931" s="12"/>
    </row>
    <row r="932" spans="7:10" ht="15.75" customHeight="1" x14ac:dyDescent="0.25">
      <c r="G932" s="11"/>
      <c r="H932" s="11"/>
      <c r="I932" s="11"/>
      <c r="J932" s="12"/>
    </row>
    <row r="933" spans="7:10" ht="15.75" customHeight="1" x14ac:dyDescent="0.25">
      <c r="G933" s="11"/>
      <c r="H933" s="11"/>
      <c r="I933" s="11"/>
      <c r="J933" s="12"/>
    </row>
    <row r="934" spans="7:10" ht="15.75" customHeight="1" x14ac:dyDescent="0.25">
      <c r="G934" s="11"/>
      <c r="H934" s="11"/>
      <c r="I934" s="11"/>
      <c r="J934" s="12"/>
    </row>
    <row r="935" spans="7:10" ht="15.75" customHeight="1" x14ac:dyDescent="0.25">
      <c r="G935" s="11"/>
      <c r="H935" s="11"/>
      <c r="I935" s="11"/>
      <c r="J935" s="12"/>
    </row>
    <row r="936" spans="7:10" ht="15.75" customHeight="1" x14ac:dyDescent="0.25">
      <c r="G936" s="11"/>
      <c r="H936" s="11"/>
      <c r="I936" s="11"/>
      <c r="J936" s="12"/>
    </row>
    <row r="937" spans="7:10" ht="15.75" customHeight="1" x14ac:dyDescent="0.25">
      <c r="G937" s="11"/>
      <c r="H937" s="11"/>
      <c r="I937" s="11"/>
      <c r="J937" s="12"/>
    </row>
    <row r="938" spans="7:10" ht="15.75" customHeight="1" x14ac:dyDescent="0.25">
      <c r="G938" s="11"/>
      <c r="H938" s="11"/>
      <c r="I938" s="11"/>
      <c r="J938" s="12"/>
    </row>
    <row r="939" spans="7:10" ht="15.75" customHeight="1" x14ac:dyDescent="0.25">
      <c r="G939" s="11"/>
      <c r="H939" s="11"/>
      <c r="I939" s="11"/>
      <c r="J939" s="12"/>
    </row>
    <row r="940" spans="7:10" ht="15.75" customHeight="1" x14ac:dyDescent="0.25">
      <c r="G940" s="11"/>
      <c r="H940" s="11"/>
      <c r="I940" s="11"/>
      <c r="J940" s="12"/>
    </row>
    <row r="941" spans="7:10" ht="15.75" customHeight="1" x14ac:dyDescent="0.25">
      <c r="G941" s="11"/>
      <c r="H941" s="11"/>
      <c r="I941" s="11"/>
      <c r="J941" s="12"/>
    </row>
    <row r="942" spans="7:10" ht="15.75" customHeight="1" x14ac:dyDescent="0.25">
      <c r="G942" s="11"/>
      <c r="H942" s="11"/>
      <c r="I942" s="11"/>
      <c r="J942" s="12"/>
    </row>
    <row r="943" spans="7:10" ht="15.75" customHeight="1" x14ac:dyDescent="0.25">
      <c r="G943" s="11"/>
      <c r="H943" s="11"/>
      <c r="I943" s="11"/>
      <c r="J943" s="12"/>
    </row>
    <row r="944" spans="7:10" ht="15.75" customHeight="1" x14ac:dyDescent="0.25">
      <c r="G944" s="11"/>
      <c r="H944" s="11"/>
      <c r="I944" s="11"/>
      <c r="J944" s="12"/>
    </row>
    <row r="945" spans="7:10" ht="15.75" customHeight="1" x14ac:dyDescent="0.25">
      <c r="G945" s="11"/>
      <c r="H945" s="11"/>
      <c r="I945" s="11"/>
      <c r="J945" s="12"/>
    </row>
    <row r="946" spans="7:10" ht="15.75" customHeight="1" x14ac:dyDescent="0.25">
      <c r="G946" s="11"/>
      <c r="H946" s="11"/>
      <c r="I946" s="11"/>
      <c r="J946" s="12"/>
    </row>
    <row r="947" spans="7:10" ht="15.75" customHeight="1" x14ac:dyDescent="0.25">
      <c r="G947" s="11"/>
      <c r="H947" s="11"/>
      <c r="I947" s="11"/>
      <c r="J947" s="12"/>
    </row>
    <row r="948" spans="7:10" ht="15.75" customHeight="1" x14ac:dyDescent="0.25">
      <c r="G948" s="11"/>
      <c r="H948" s="11"/>
      <c r="I948" s="11"/>
      <c r="J948" s="12"/>
    </row>
    <row r="949" spans="7:10" ht="15.75" customHeight="1" x14ac:dyDescent="0.25">
      <c r="G949" s="11"/>
      <c r="H949" s="11"/>
      <c r="I949" s="11"/>
      <c r="J949" s="12"/>
    </row>
    <row r="950" spans="7:10" ht="15.75" customHeight="1" x14ac:dyDescent="0.25">
      <c r="G950" s="11"/>
      <c r="H950" s="11"/>
      <c r="I950" s="11"/>
      <c r="J950" s="12"/>
    </row>
    <row r="951" spans="7:10" ht="15.75" customHeight="1" x14ac:dyDescent="0.25">
      <c r="G951" s="11"/>
      <c r="H951" s="11"/>
      <c r="I951" s="11"/>
      <c r="J951" s="12"/>
    </row>
    <row r="952" spans="7:10" ht="15.75" customHeight="1" x14ac:dyDescent="0.25">
      <c r="G952" s="11"/>
      <c r="H952" s="11"/>
      <c r="I952" s="11"/>
      <c r="J952" s="12"/>
    </row>
    <row r="953" spans="7:10" ht="15.75" customHeight="1" x14ac:dyDescent="0.25">
      <c r="G953" s="11"/>
      <c r="H953" s="11"/>
      <c r="I953" s="11"/>
      <c r="J953" s="12"/>
    </row>
    <row r="954" spans="7:10" ht="15.75" customHeight="1" x14ac:dyDescent="0.25">
      <c r="G954" s="11"/>
      <c r="H954" s="11"/>
      <c r="I954" s="11"/>
      <c r="J954" s="12"/>
    </row>
    <row r="955" spans="7:10" ht="15.75" customHeight="1" x14ac:dyDescent="0.25">
      <c r="G955" s="11"/>
      <c r="H955" s="11"/>
      <c r="I955" s="11"/>
      <c r="J955" s="12"/>
    </row>
    <row r="956" spans="7:10" ht="15.75" customHeight="1" x14ac:dyDescent="0.25">
      <c r="G956" s="11"/>
      <c r="H956" s="11"/>
      <c r="I956" s="11"/>
      <c r="J956" s="12"/>
    </row>
    <row r="957" spans="7:10" ht="15.75" customHeight="1" x14ac:dyDescent="0.25">
      <c r="G957" s="11"/>
      <c r="H957" s="11"/>
      <c r="I957" s="11"/>
      <c r="J957" s="12"/>
    </row>
    <row r="958" spans="7:10" ht="15.75" customHeight="1" x14ac:dyDescent="0.25">
      <c r="G958" s="11"/>
      <c r="H958" s="11"/>
      <c r="I958" s="11"/>
      <c r="J958" s="12"/>
    </row>
    <row r="959" spans="7:10" ht="15.75" customHeight="1" x14ac:dyDescent="0.25">
      <c r="G959" s="11"/>
      <c r="H959" s="11"/>
      <c r="I959" s="11"/>
      <c r="J959" s="12"/>
    </row>
    <row r="960" spans="7:10" ht="15.75" customHeight="1" x14ac:dyDescent="0.25">
      <c r="G960" s="11"/>
      <c r="H960" s="11"/>
      <c r="I960" s="11"/>
      <c r="J960" s="12"/>
    </row>
    <row r="961" spans="7:10" ht="15.75" customHeight="1" x14ac:dyDescent="0.25">
      <c r="G961" s="11"/>
      <c r="H961" s="11"/>
      <c r="I961" s="11"/>
      <c r="J961" s="12"/>
    </row>
    <row r="962" spans="7:10" ht="15.75" customHeight="1" x14ac:dyDescent="0.25">
      <c r="G962" s="11"/>
      <c r="H962" s="11"/>
      <c r="I962" s="11"/>
      <c r="J962" s="12"/>
    </row>
    <row r="963" spans="7:10" ht="15.75" customHeight="1" x14ac:dyDescent="0.25">
      <c r="G963" s="11"/>
      <c r="H963" s="11"/>
      <c r="I963" s="11"/>
      <c r="J963" s="12"/>
    </row>
    <row r="964" spans="7:10" ht="15.75" customHeight="1" x14ac:dyDescent="0.25">
      <c r="G964" s="11"/>
      <c r="H964" s="11"/>
      <c r="I964" s="11"/>
      <c r="J964" s="12"/>
    </row>
    <row r="965" spans="7:10" ht="15.75" customHeight="1" x14ac:dyDescent="0.25">
      <c r="G965" s="11"/>
      <c r="H965" s="11"/>
      <c r="I965" s="11"/>
      <c r="J965" s="12"/>
    </row>
    <row r="966" spans="7:10" ht="15.75" customHeight="1" x14ac:dyDescent="0.25">
      <c r="G966" s="11"/>
      <c r="H966" s="11"/>
      <c r="I966" s="11"/>
      <c r="J966" s="12"/>
    </row>
    <row r="967" spans="7:10" ht="15.75" customHeight="1" x14ac:dyDescent="0.25">
      <c r="G967" s="11"/>
      <c r="H967" s="11"/>
      <c r="I967" s="11"/>
      <c r="J967" s="12"/>
    </row>
    <row r="968" spans="7:10" ht="15.75" customHeight="1" x14ac:dyDescent="0.25">
      <c r="G968" s="11"/>
      <c r="H968" s="11"/>
      <c r="I968" s="11"/>
      <c r="J968" s="12"/>
    </row>
    <row r="969" spans="7:10" ht="15.75" customHeight="1" x14ac:dyDescent="0.25">
      <c r="G969" s="11"/>
      <c r="H969" s="11"/>
      <c r="I969" s="11"/>
      <c r="J969" s="12"/>
    </row>
    <row r="970" spans="7:10" ht="15.75" customHeight="1" x14ac:dyDescent="0.25">
      <c r="G970" s="11"/>
      <c r="H970" s="11"/>
      <c r="I970" s="11"/>
      <c r="J970" s="12"/>
    </row>
    <row r="971" spans="7:10" ht="15.75" customHeight="1" x14ac:dyDescent="0.25">
      <c r="G971" s="11"/>
      <c r="H971" s="11"/>
      <c r="I971" s="11"/>
      <c r="J971" s="12"/>
    </row>
    <row r="972" spans="7:10" ht="15.75" customHeight="1" x14ac:dyDescent="0.25">
      <c r="G972" s="11"/>
      <c r="H972" s="11"/>
      <c r="I972" s="11"/>
      <c r="J972" s="12"/>
    </row>
    <row r="973" spans="7:10" ht="15.75" customHeight="1" x14ac:dyDescent="0.25">
      <c r="G973" s="11"/>
      <c r="H973" s="11"/>
      <c r="I973" s="11"/>
      <c r="J973" s="12"/>
    </row>
    <row r="974" spans="7:10" ht="15.75" customHeight="1" x14ac:dyDescent="0.25">
      <c r="G974" s="11"/>
      <c r="H974" s="11"/>
      <c r="I974" s="11"/>
      <c r="J974" s="12"/>
    </row>
    <row r="975" spans="7:10" ht="15.75" customHeight="1" x14ac:dyDescent="0.25">
      <c r="G975" s="11"/>
      <c r="H975" s="11"/>
      <c r="I975" s="11"/>
      <c r="J975" s="12"/>
    </row>
    <row r="976" spans="7:10" ht="15.75" customHeight="1" x14ac:dyDescent="0.25">
      <c r="G976" s="11"/>
      <c r="H976" s="11"/>
      <c r="I976" s="11"/>
      <c r="J976" s="12"/>
    </row>
    <row r="977" spans="7:10" ht="15.75" customHeight="1" x14ac:dyDescent="0.25">
      <c r="G977" s="11"/>
      <c r="H977" s="11"/>
      <c r="I977" s="11"/>
      <c r="J977" s="12"/>
    </row>
    <row r="978" spans="7:10" ht="15.75" customHeight="1" x14ac:dyDescent="0.25">
      <c r="G978" s="11"/>
      <c r="H978" s="11"/>
      <c r="I978" s="11"/>
      <c r="J978" s="12"/>
    </row>
    <row r="979" spans="7:10" ht="15.75" customHeight="1" x14ac:dyDescent="0.25">
      <c r="G979" s="11"/>
      <c r="H979" s="11"/>
      <c r="I979" s="11"/>
      <c r="J979" s="12"/>
    </row>
    <row r="980" spans="7:10" ht="15.75" customHeight="1" x14ac:dyDescent="0.25">
      <c r="G980" s="11"/>
      <c r="H980" s="11"/>
      <c r="I980" s="11"/>
      <c r="J980" s="12"/>
    </row>
    <row r="981" spans="7:10" ht="15.75" customHeight="1" x14ac:dyDescent="0.25">
      <c r="G981" s="11"/>
      <c r="H981" s="11"/>
      <c r="I981" s="11"/>
      <c r="J981" s="12"/>
    </row>
    <row r="982" spans="7:10" ht="15.75" customHeight="1" x14ac:dyDescent="0.25">
      <c r="G982" s="11"/>
      <c r="H982" s="11"/>
      <c r="I982" s="11"/>
      <c r="J982" s="12"/>
    </row>
    <row r="983" spans="7:10" ht="15.75" customHeight="1" x14ac:dyDescent="0.25">
      <c r="G983" s="11"/>
      <c r="H983" s="11"/>
      <c r="I983" s="11"/>
      <c r="J983" s="12"/>
    </row>
    <row r="984" spans="7:10" ht="15.75" customHeight="1" x14ac:dyDescent="0.25">
      <c r="G984" s="11"/>
      <c r="H984" s="11"/>
      <c r="I984" s="11"/>
      <c r="J984" s="12"/>
    </row>
    <row r="985" spans="7:10" ht="15.75" customHeight="1" x14ac:dyDescent="0.25">
      <c r="G985" s="11"/>
      <c r="H985" s="11"/>
      <c r="I985" s="11"/>
      <c r="J985" s="12"/>
    </row>
    <row r="986" spans="7:10" ht="15.75" customHeight="1" x14ac:dyDescent="0.25">
      <c r="G986" s="11"/>
      <c r="H986" s="11"/>
      <c r="I986" s="11"/>
      <c r="J986" s="12"/>
    </row>
    <row r="987" spans="7:10" ht="15.75" customHeight="1" x14ac:dyDescent="0.25">
      <c r="G987" s="11"/>
      <c r="H987" s="11"/>
      <c r="I987" s="11"/>
      <c r="J987" s="12"/>
    </row>
    <row r="988" spans="7:10" ht="15.75" customHeight="1" x14ac:dyDescent="0.25">
      <c r="G988" s="11"/>
      <c r="H988" s="11"/>
      <c r="I988" s="11"/>
      <c r="J988" s="12"/>
    </row>
    <row r="989" spans="7:10" ht="15.75" customHeight="1" x14ac:dyDescent="0.25">
      <c r="G989" s="11"/>
      <c r="H989" s="11"/>
      <c r="I989" s="11"/>
      <c r="J989" s="12"/>
    </row>
    <row r="990" spans="7:10" ht="15.75" customHeight="1" x14ac:dyDescent="0.25">
      <c r="G990" s="11"/>
      <c r="H990" s="11"/>
      <c r="I990" s="11"/>
      <c r="J990" s="12"/>
    </row>
    <row r="991" spans="7:10" ht="15.75" customHeight="1" x14ac:dyDescent="0.25">
      <c r="G991" s="11"/>
      <c r="H991" s="11"/>
      <c r="I991" s="11"/>
      <c r="J991" s="12"/>
    </row>
    <row r="992" spans="7:10" ht="15.75" customHeight="1" x14ac:dyDescent="0.25">
      <c r="G992" s="11"/>
      <c r="H992" s="11"/>
      <c r="I992" s="11"/>
      <c r="J992" s="12"/>
    </row>
    <row r="993" spans="7:10" ht="15.75" customHeight="1" x14ac:dyDescent="0.25">
      <c r="G993" s="11"/>
      <c r="H993" s="11"/>
      <c r="I993" s="11"/>
      <c r="J993" s="12"/>
    </row>
    <row r="994" spans="7:10" ht="15.75" customHeight="1" x14ac:dyDescent="0.25">
      <c r="G994" s="11"/>
      <c r="H994" s="11"/>
      <c r="I994" s="11"/>
      <c r="J994" s="12"/>
    </row>
    <row r="995" spans="7:10" ht="15.75" customHeight="1" x14ac:dyDescent="0.25">
      <c r="G995" s="11"/>
      <c r="H995" s="11"/>
      <c r="I995" s="11"/>
      <c r="J995" s="12"/>
    </row>
    <row r="996" spans="7:10" ht="15.75" customHeight="1" x14ac:dyDescent="0.25">
      <c r="G996" s="11"/>
      <c r="H996" s="11"/>
      <c r="I996" s="11"/>
      <c r="J996" s="12"/>
    </row>
    <row r="997" spans="7:10" ht="15.75" customHeight="1" x14ac:dyDescent="0.25">
      <c r="G997" s="11"/>
      <c r="H997" s="11"/>
      <c r="I997" s="11"/>
      <c r="J997" s="12"/>
    </row>
    <row r="998" spans="7:10" ht="15.75" customHeight="1" x14ac:dyDescent="0.25">
      <c r="G998" s="11"/>
      <c r="H998" s="11"/>
      <c r="I998" s="11"/>
      <c r="J998" s="12"/>
    </row>
    <row r="999" spans="7:10" ht="15.75" customHeight="1" x14ac:dyDescent="0.25">
      <c r="G999" s="11"/>
      <c r="H999" s="11"/>
      <c r="I999" s="11"/>
      <c r="J999" s="12"/>
    </row>
    <row r="1000" spans="7:10" ht="15.75" customHeight="1" x14ac:dyDescent="0.25">
      <c r="G1000" s="11"/>
      <c r="H1000" s="11"/>
      <c r="I1000" s="11"/>
      <c r="J1000" s="12"/>
    </row>
  </sheetData>
  <mergeCells count="3">
    <mergeCell ref="A1:J1"/>
    <mergeCell ref="A2:J2"/>
    <mergeCell ref="A53:G53"/>
  </mergeCells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3" workbookViewId="0">
      <selection activeCell="F52" sqref="F52:G52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bestFit="1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26" ht="47.25" customHeight="1" x14ac:dyDescent="0.25">
      <c r="A1" s="192" t="s">
        <v>419</v>
      </c>
      <c r="B1" s="193"/>
      <c r="C1" s="193"/>
      <c r="D1" s="193"/>
      <c r="E1" s="193"/>
      <c r="F1" s="193"/>
      <c r="G1" s="193"/>
      <c r="H1" s="193"/>
      <c r="I1" s="193"/>
      <c r="J1" s="19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272</v>
      </c>
      <c r="G3" s="200" t="s">
        <v>265</v>
      </c>
      <c r="H3" s="195"/>
      <c r="I3" s="201"/>
      <c r="J3" s="198" t="s">
        <v>266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.75" customHeight="1" x14ac:dyDescent="0.25">
      <c r="A5" s="4" t="s">
        <v>26</v>
      </c>
      <c r="B5" s="4">
        <v>127</v>
      </c>
      <c r="C5" s="3" t="s">
        <v>27</v>
      </c>
      <c r="D5" s="3" t="s">
        <v>28</v>
      </c>
      <c r="E5" s="36">
        <v>3477.34</v>
      </c>
      <c r="F5" s="37">
        <v>0</v>
      </c>
      <c r="G5" s="37">
        <v>326.27</v>
      </c>
      <c r="H5" s="37">
        <v>117.86</v>
      </c>
      <c r="I5" s="37">
        <v>0</v>
      </c>
      <c r="J5" s="37">
        <f t="shared" ref="J5:J49" si="0">E5+F5-G5-H5-I5</f>
        <v>3033.21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4" t="s">
        <v>31</v>
      </c>
      <c r="B6" s="4">
        <v>67</v>
      </c>
      <c r="C6" s="3" t="s">
        <v>21</v>
      </c>
      <c r="D6" s="3" t="s">
        <v>32</v>
      </c>
      <c r="E6" s="36">
        <v>9483.66</v>
      </c>
      <c r="F6" s="37">
        <f>105.37+316.12+41.42</f>
        <v>462.91</v>
      </c>
      <c r="G6" s="37">
        <f>828.38+41.42</f>
        <v>869.8</v>
      </c>
      <c r="H6" s="37">
        <f>75.54+1435.3</f>
        <v>1510.84</v>
      </c>
      <c r="I6" s="37">
        <v>0</v>
      </c>
      <c r="J6" s="37">
        <f t="shared" si="0"/>
        <v>7565.93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4" t="s">
        <v>35</v>
      </c>
      <c r="B7" s="4">
        <v>102</v>
      </c>
      <c r="C7" s="3" t="s">
        <v>36</v>
      </c>
      <c r="D7" s="3" t="s">
        <v>37</v>
      </c>
      <c r="E7" s="36">
        <v>9483.66</v>
      </c>
      <c r="F7" s="37">
        <v>0</v>
      </c>
      <c r="G7" s="37">
        <v>828.38</v>
      </c>
      <c r="H7" s="37">
        <v>1458.7</v>
      </c>
      <c r="I7" s="37">
        <v>0</v>
      </c>
      <c r="J7" s="37">
        <f t="shared" si="0"/>
        <v>7196.5800000000008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4" t="s">
        <v>40</v>
      </c>
      <c r="B8" s="4">
        <v>91</v>
      </c>
      <c r="C8" s="3" t="s">
        <v>21</v>
      </c>
      <c r="D8" s="3" t="s">
        <v>41</v>
      </c>
      <c r="E8" s="36">
        <v>9483.66</v>
      </c>
      <c r="F8" s="37"/>
      <c r="G8" s="37">
        <v>828.38</v>
      </c>
      <c r="H8" s="37">
        <v>1354.43</v>
      </c>
      <c r="I8" s="37">
        <v>0</v>
      </c>
      <c r="J8" s="37">
        <f t="shared" si="0"/>
        <v>7300.85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4" t="s">
        <v>44</v>
      </c>
      <c r="B9" s="4">
        <v>33</v>
      </c>
      <c r="C9" s="3" t="s">
        <v>21</v>
      </c>
      <c r="D9" s="3" t="s">
        <v>32</v>
      </c>
      <c r="E9" s="36">
        <v>9483.66</v>
      </c>
      <c r="F9" s="36">
        <v>0</v>
      </c>
      <c r="G9" s="37">
        <v>828.38</v>
      </c>
      <c r="H9" s="37">
        <v>1458.7</v>
      </c>
      <c r="I9" s="37">
        <v>0</v>
      </c>
      <c r="J9" s="37">
        <f t="shared" si="0"/>
        <v>7196.5800000000008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4" t="s">
        <v>47</v>
      </c>
      <c r="B10" s="4">
        <v>83</v>
      </c>
      <c r="C10" s="3" t="s">
        <v>48</v>
      </c>
      <c r="D10" s="3" t="s">
        <v>49</v>
      </c>
      <c r="E10" s="36">
        <v>5530.44</v>
      </c>
      <c r="F10" s="36">
        <v>0</v>
      </c>
      <c r="G10" s="37">
        <v>610.48</v>
      </c>
      <c r="H10" s="37">
        <v>347.46</v>
      </c>
      <c r="I10" s="37">
        <v>548.74</v>
      </c>
      <c r="J10" s="37">
        <f t="shared" si="0"/>
        <v>4023.7599999999993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4" t="s">
        <v>52</v>
      </c>
      <c r="B11" s="4">
        <v>97</v>
      </c>
      <c r="C11" s="3" t="s">
        <v>53</v>
      </c>
      <c r="D11" s="3" t="s">
        <v>54</v>
      </c>
      <c r="E11" s="36">
        <v>15054.4</v>
      </c>
      <c r="F11" s="36">
        <f>2843.61+8530.83+625.21</f>
        <v>11999.650000000001</v>
      </c>
      <c r="G11" s="37">
        <f>704.12+749.47</f>
        <v>1453.5900000000001</v>
      </c>
      <c r="H11" s="37">
        <f>2586.38+890.45</f>
        <v>3476.83</v>
      </c>
      <c r="I11" s="37">
        <v>0</v>
      </c>
      <c r="J11" s="37">
        <f t="shared" si="0"/>
        <v>22123.630000000005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4" t="s">
        <v>56</v>
      </c>
      <c r="B12" s="4">
        <v>28</v>
      </c>
      <c r="C12" s="3" t="s">
        <v>21</v>
      </c>
      <c r="D12" s="3" t="s">
        <v>22</v>
      </c>
      <c r="E12" s="36">
        <v>9483.66</v>
      </c>
      <c r="F12" s="36">
        <v>0</v>
      </c>
      <c r="G12" s="37">
        <v>828.38</v>
      </c>
      <c r="H12" s="37">
        <v>1354.43</v>
      </c>
      <c r="I12" s="37">
        <v>0</v>
      </c>
      <c r="J12" s="37">
        <f t="shared" si="0"/>
        <v>7300.85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4" t="s">
        <v>58</v>
      </c>
      <c r="B13" s="4">
        <v>134</v>
      </c>
      <c r="C13" s="3" t="s">
        <v>59</v>
      </c>
      <c r="D13" s="3" t="s">
        <v>60</v>
      </c>
      <c r="E13" s="36">
        <v>6269.82</v>
      </c>
      <c r="F13" s="36">
        <v>0</v>
      </c>
      <c r="G13" s="37">
        <v>713.95</v>
      </c>
      <c r="H13" s="37">
        <v>606.37</v>
      </c>
      <c r="I13" s="37">
        <v>0</v>
      </c>
      <c r="J13" s="37">
        <f t="shared" si="0"/>
        <v>4949.5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7" customHeight="1" x14ac:dyDescent="0.25">
      <c r="A14" s="4" t="s">
        <v>63</v>
      </c>
      <c r="B14" s="4">
        <v>87</v>
      </c>
      <c r="C14" s="3" t="s">
        <v>21</v>
      </c>
      <c r="D14" s="3" t="s">
        <v>64</v>
      </c>
      <c r="E14" s="36">
        <v>9483.66</v>
      </c>
      <c r="F14" s="36">
        <v>0</v>
      </c>
      <c r="G14" s="37">
        <v>828.38</v>
      </c>
      <c r="H14" s="37">
        <v>1510.84</v>
      </c>
      <c r="I14" s="37">
        <v>0</v>
      </c>
      <c r="J14" s="37">
        <f t="shared" si="0"/>
        <v>7144.4400000000005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4" t="s">
        <v>67</v>
      </c>
      <c r="B15" s="4">
        <v>110</v>
      </c>
      <c r="C15" s="3" t="s">
        <v>68</v>
      </c>
      <c r="D15" s="3" t="s">
        <v>60</v>
      </c>
      <c r="E15" s="36">
        <v>7056.73</v>
      </c>
      <c r="F15" s="36">
        <v>0</v>
      </c>
      <c r="G15" s="37">
        <v>824.11</v>
      </c>
      <c r="H15" s="37">
        <v>792.47</v>
      </c>
      <c r="I15" s="37">
        <v>0</v>
      </c>
      <c r="J15" s="37">
        <f t="shared" si="0"/>
        <v>5440.15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4" t="s">
        <v>194</v>
      </c>
      <c r="B16" s="4">
        <v>139</v>
      </c>
      <c r="C16" s="3" t="s">
        <v>27</v>
      </c>
      <c r="D16" s="3" t="s">
        <v>28</v>
      </c>
      <c r="E16" s="36">
        <v>3477.34</v>
      </c>
      <c r="F16" s="36">
        <v>0</v>
      </c>
      <c r="G16" s="37">
        <v>326.27</v>
      </c>
      <c r="H16" s="37">
        <v>89.42</v>
      </c>
      <c r="I16" s="37">
        <v>765.41</v>
      </c>
      <c r="J16" s="37">
        <f t="shared" si="0"/>
        <v>2296.2400000000002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4" t="s">
        <v>73</v>
      </c>
      <c r="B17" s="4">
        <v>107</v>
      </c>
      <c r="C17" s="3" t="s">
        <v>59</v>
      </c>
      <c r="D17" s="3" t="s">
        <v>74</v>
      </c>
      <c r="E17" s="36">
        <v>6269.82</v>
      </c>
      <c r="F17" s="36">
        <v>0</v>
      </c>
      <c r="G17" s="37">
        <v>713.95</v>
      </c>
      <c r="H17" s="37">
        <v>658.5</v>
      </c>
      <c r="I17" s="37">
        <v>0</v>
      </c>
      <c r="J17" s="37">
        <f t="shared" si="0"/>
        <v>4897.37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7" customHeight="1" x14ac:dyDescent="0.25">
      <c r="A18" s="4" t="s">
        <v>76</v>
      </c>
      <c r="B18" s="4">
        <v>118</v>
      </c>
      <c r="C18" s="3" t="s">
        <v>36</v>
      </c>
      <c r="D18" s="3" t="s">
        <v>77</v>
      </c>
      <c r="E18" s="36">
        <v>9483.66</v>
      </c>
      <c r="F18" s="36"/>
      <c r="G18" s="37">
        <v>828.38</v>
      </c>
      <c r="H18" s="37">
        <v>1510.84</v>
      </c>
      <c r="I18" s="37">
        <v>0</v>
      </c>
      <c r="J18" s="37">
        <f t="shared" si="0"/>
        <v>7144.4400000000005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4" t="s">
        <v>79</v>
      </c>
      <c r="B19" s="4">
        <v>76</v>
      </c>
      <c r="C19" s="3" t="s">
        <v>36</v>
      </c>
      <c r="D19" s="3" t="s">
        <v>32</v>
      </c>
      <c r="E19" s="36">
        <v>9483.66</v>
      </c>
      <c r="F19" s="36">
        <v>0</v>
      </c>
      <c r="G19" s="37">
        <v>828.38</v>
      </c>
      <c r="H19" s="37">
        <v>1354.43</v>
      </c>
      <c r="I19" s="37">
        <v>0</v>
      </c>
      <c r="J19" s="37">
        <f t="shared" si="0"/>
        <v>7300.85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7.75" customHeight="1" x14ac:dyDescent="0.25">
      <c r="A20" s="4" t="s">
        <v>81</v>
      </c>
      <c r="B20" s="4">
        <v>101</v>
      </c>
      <c r="C20" s="3" t="s">
        <v>199</v>
      </c>
      <c r="D20" s="3" t="s">
        <v>148</v>
      </c>
      <c r="E20" s="36">
        <v>15054.4</v>
      </c>
      <c r="F20" s="36">
        <v>0</v>
      </c>
      <c r="G20" s="37">
        <v>828.38</v>
      </c>
      <c r="H20" s="37">
        <v>3042.8</v>
      </c>
      <c r="I20" s="37">
        <v>0</v>
      </c>
      <c r="J20" s="37">
        <f t="shared" si="0"/>
        <v>11183.220000000001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4" t="s">
        <v>85</v>
      </c>
      <c r="B21" s="4">
        <v>125</v>
      </c>
      <c r="C21" s="3" t="s">
        <v>86</v>
      </c>
      <c r="D21" s="3" t="s">
        <v>87</v>
      </c>
      <c r="E21" s="36">
        <f>854.05+415.59</f>
        <v>1269.6399999999999</v>
      </c>
      <c r="F21" s="36">
        <v>0</v>
      </c>
      <c r="G21" s="37">
        <v>96.08</v>
      </c>
      <c r="H21" s="37">
        <v>0</v>
      </c>
      <c r="I21" s="37">
        <v>0</v>
      </c>
      <c r="J21" s="37">
        <f t="shared" si="0"/>
        <v>1173.56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4" t="s">
        <v>90</v>
      </c>
      <c r="B22" s="4">
        <v>137</v>
      </c>
      <c r="C22" s="3" t="s">
        <v>91</v>
      </c>
      <c r="D22" s="3" t="s">
        <v>92</v>
      </c>
      <c r="E22" s="36">
        <v>13375.65</v>
      </c>
      <c r="F22" s="36">
        <v>0</v>
      </c>
      <c r="G22" s="37">
        <v>828.38</v>
      </c>
      <c r="H22" s="37">
        <v>2581.14</v>
      </c>
      <c r="I22" s="37">
        <v>0</v>
      </c>
      <c r="J22" s="37">
        <f t="shared" si="0"/>
        <v>9966.130000000001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4" t="s">
        <v>94</v>
      </c>
      <c r="B23" s="4">
        <v>50</v>
      </c>
      <c r="C23" s="3" t="s">
        <v>36</v>
      </c>
      <c r="D23" s="8" t="s">
        <v>41</v>
      </c>
      <c r="E23" s="36">
        <v>9483.66</v>
      </c>
      <c r="F23" s="36">
        <v>0</v>
      </c>
      <c r="G23" s="37">
        <f>828.38</f>
        <v>828.38</v>
      </c>
      <c r="H23" s="37">
        <v>1510.84</v>
      </c>
      <c r="I23" s="37">
        <v>0</v>
      </c>
      <c r="J23" s="37">
        <f t="shared" si="0"/>
        <v>7144.4400000000005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4" t="s">
        <v>97</v>
      </c>
      <c r="B24" s="4">
        <v>27</v>
      </c>
      <c r="C24" s="3" t="s">
        <v>36</v>
      </c>
      <c r="D24" s="3" t="s">
        <v>41</v>
      </c>
      <c r="E24" s="36">
        <v>9483.66</v>
      </c>
      <c r="F24" s="36">
        <v>0</v>
      </c>
      <c r="G24" s="37">
        <v>828.38</v>
      </c>
      <c r="H24" s="37">
        <v>1458.7</v>
      </c>
      <c r="I24" s="37">
        <v>0</v>
      </c>
      <c r="J24" s="37">
        <f t="shared" si="0"/>
        <v>7196.5800000000008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4" t="s">
        <v>99</v>
      </c>
      <c r="B25" s="4">
        <v>65</v>
      </c>
      <c r="C25" s="3" t="s">
        <v>14</v>
      </c>
      <c r="D25" s="3" t="s">
        <v>15</v>
      </c>
      <c r="E25" s="36">
        <v>15054.4</v>
      </c>
      <c r="F25" s="36">
        <v>0</v>
      </c>
      <c r="G25" s="37">
        <v>828.38</v>
      </c>
      <c r="H25" s="37">
        <v>2990.66</v>
      </c>
      <c r="I25" s="37">
        <v>0</v>
      </c>
      <c r="J25" s="37">
        <f t="shared" si="0"/>
        <v>11235.36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4" t="s">
        <v>101</v>
      </c>
      <c r="B26" s="4">
        <v>129</v>
      </c>
      <c r="C26" s="3" t="s">
        <v>91</v>
      </c>
      <c r="D26" s="3" t="s">
        <v>92</v>
      </c>
      <c r="E26" s="36">
        <v>13375.65</v>
      </c>
      <c r="F26" s="36">
        <v>0</v>
      </c>
      <c r="G26" s="37">
        <v>828.38</v>
      </c>
      <c r="H26" s="37">
        <v>2581.14</v>
      </c>
      <c r="I26" s="37">
        <v>0</v>
      </c>
      <c r="J26" s="37">
        <f t="shared" si="0"/>
        <v>9966.130000000001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4" t="s">
        <v>103</v>
      </c>
      <c r="B27" s="4">
        <v>106</v>
      </c>
      <c r="C27" s="3" t="s">
        <v>36</v>
      </c>
      <c r="D27" s="3" t="s">
        <v>32</v>
      </c>
      <c r="E27" s="36">
        <v>9483.66</v>
      </c>
      <c r="F27" s="36">
        <v>0</v>
      </c>
      <c r="G27" s="37">
        <v>828.38</v>
      </c>
      <c r="H27" s="37">
        <v>1458.7</v>
      </c>
      <c r="I27" s="37">
        <v>0</v>
      </c>
      <c r="J27" s="37">
        <f t="shared" si="0"/>
        <v>7196.5800000000008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4" t="s">
        <v>120</v>
      </c>
      <c r="B28" s="4">
        <v>135</v>
      </c>
      <c r="C28" s="3" t="s">
        <v>21</v>
      </c>
      <c r="D28" s="3" t="s">
        <v>122</v>
      </c>
      <c r="E28" s="36">
        <v>9483.66</v>
      </c>
      <c r="F28" s="36">
        <v>0</v>
      </c>
      <c r="G28" s="37">
        <v>828.38</v>
      </c>
      <c r="H28" s="37">
        <v>1510.84</v>
      </c>
      <c r="I28" s="37">
        <v>0</v>
      </c>
      <c r="J28" s="37">
        <f t="shared" si="0"/>
        <v>7144.4400000000005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4" t="s">
        <v>124</v>
      </c>
      <c r="B29" s="4">
        <v>53</v>
      </c>
      <c r="C29" s="3" t="s">
        <v>53</v>
      </c>
      <c r="D29" s="3" t="s">
        <v>125</v>
      </c>
      <c r="E29" s="36">
        <v>15054.4</v>
      </c>
      <c r="F29" s="36">
        <v>0</v>
      </c>
      <c r="G29" s="37">
        <v>828.38</v>
      </c>
      <c r="H29" s="37">
        <v>3042.8</v>
      </c>
      <c r="I29" s="37">
        <v>0</v>
      </c>
      <c r="J29" s="37">
        <f t="shared" si="0"/>
        <v>11183.220000000001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7" customHeight="1" x14ac:dyDescent="0.25">
      <c r="A30" s="4" t="s">
        <v>129</v>
      </c>
      <c r="B30" s="4">
        <v>89</v>
      </c>
      <c r="C30" s="3" t="s">
        <v>14</v>
      </c>
      <c r="D30" s="3" t="s">
        <v>130</v>
      </c>
      <c r="E30" s="36">
        <v>15054.4</v>
      </c>
      <c r="F30" s="36">
        <v>0</v>
      </c>
      <c r="G30" s="37">
        <v>828.38</v>
      </c>
      <c r="H30" s="37">
        <v>2990.66</v>
      </c>
      <c r="I30" s="37">
        <v>0</v>
      </c>
      <c r="J30" s="37">
        <f t="shared" si="0"/>
        <v>11235.36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4" t="s">
        <v>132</v>
      </c>
      <c r="B31" s="4">
        <v>120</v>
      </c>
      <c r="C31" s="3" t="s">
        <v>21</v>
      </c>
      <c r="D31" s="3" t="s">
        <v>64</v>
      </c>
      <c r="E31" s="36">
        <v>9483.66</v>
      </c>
      <c r="F31" s="36">
        <v>0</v>
      </c>
      <c r="G31" s="37">
        <v>828.38</v>
      </c>
      <c r="H31" s="37">
        <v>1510.48</v>
      </c>
      <c r="I31" s="37">
        <v>0</v>
      </c>
      <c r="J31" s="37">
        <f t="shared" si="0"/>
        <v>7144.8000000000011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4" t="s">
        <v>139</v>
      </c>
      <c r="B32" s="4">
        <v>49</v>
      </c>
      <c r="C32" s="3" t="s">
        <v>36</v>
      </c>
      <c r="D32" s="3" t="s">
        <v>41</v>
      </c>
      <c r="E32" s="36">
        <v>9483.66</v>
      </c>
      <c r="F32" s="36">
        <v>0</v>
      </c>
      <c r="G32" s="37">
        <f>773.15+7.82+47.41</f>
        <v>828.38</v>
      </c>
      <c r="H32" s="37">
        <v>1458.7</v>
      </c>
      <c r="I32" s="37">
        <v>0</v>
      </c>
      <c r="J32" s="37">
        <f t="shared" si="0"/>
        <v>7196.5800000000008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4" t="s">
        <v>208</v>
      </c>
      <c r="B33" s="4">
        <v>142</v>
      </c>
      <c r="C33" s="3" t="s">
        <v>209</v>
      </c>
      <c r="D33" s="3" t="s">
        <v>137</v>
      </c>
      <c r="E33" s="36">
        <v>7942.41</v>
      </c>
      <c r="F33" s="36">
        <v>0</v>
      </c>
      <c r="G33" s="37">
        <v>828.38</v>
      </c>
      <c r="H33" s="37">
        <v>1034.8599999999999</v>
      </c>
      <c r="I33" s="37">
        <v>0</v>
      </c>
      <c r="J33" s="37">
        <f t="shared" si="0"/>
        <v>6079.17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4" t="s">
        <v>198</v>
      </c>
      <c r="B34" s="4">
        <v>140</v>
      </c>
      <c r="C34" s="3" t="s">
        <v>199</v>
      </c>
      <c r="D34" s="3" t="s">
        <v>200</v>
      </c>
      <c r="E34" s="36">
        <v>15054.4</v>
      </c>
      <c r="F34" s="36">
        <v>0</v>
      </c>
      <c r="G34" s="37">
        <v>828.38</v>
      </c>
      <c r="H34" s="37">
        <v>2990.66</v>
      </c>
      <c r="I34" s="37">
        <v>0</v>
      </c>
      <c r="J34" s="37">
        <f t="shared" si="0"/>
        <v>11235.36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4" t="s">
        <v>141</v>
      </c>
      <c r="B35" s="4">
        <v>128</v>
      </c>
      <c r="C35" s="3" t="s">
        <v>86</v>
      </c>
      <c r="D35" s="3" t="s">
        <v>87</v>
      </c>
      <c r="E35" s="36">
        <f>854.05+415.59</f>
        <v>1269.6399999999999</v>
      </c>
      <c r="F35" s="36">
        <v>0</v>
      </c>
      <c r="G35" s="37">
        <v>96.08</v>
      </c>
      <c r="H35" s="37">
        <v>0</v>
      </c>
      <c r="I35" s="37">
        <v>0</v>
      </c>
      <c r="J35" s="37">
        <f t="shared" si="0"/>
        <v>1173.56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4" t="s">
        <v>220</v>
      </c>
      <c r="B36" s="4">
        <v>146</v>
      </c>
      <c r="C36" s="3" t="s">
        <v>27</v>
      </c>
      <c r="D36" s="3" t="s">
        <v>28</v>
      </c>
      <c r="E36" s="36">
        <v>3477.34</v>
      </c>
      <c r="F36" s="36">
        <v>0</v>
      </c>
      <c r="G36" s="37">
        <v>326.27</v>
      </c>
      <c r="H36" s="37">
        <v>89.42</v>
      </c>
      <c r="I36" s="37">
        <v>0</v>
      </c>
      <c r="J36" s="37">
        <f t="shared" si="0"/>
        <v>3061.65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4" t="s">
        <v>143</v>
      </c>
      <c r="B37" s="4">
        <v>138</v>
      </c>
      <c r="C37" s="3" t="s">
        <v>144</v>
      </c>
      <c r="D37" s="3" t="s">
        <v>145</v>
      </c>
      <c r="E37" s="36">
        <v>14552.59</v>
      </c>
      <c r="F37" s="36">
        <v>0</v>
      </c>
      <c r="G37" s="37">
        <v>828.38</v>
      </c>
      <c r="H37" s="37">
        <v>2904.8</v>
      </c>
      <c r="I37" s="37">
        <v>0</v>
      </c>
      <c r="J37" s="37">
        <f t="shared" si="0"/>
        <v>10819.41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4" t="s">
        <v>147</v>
      </c>
      <c r="B38" s="4">
        <v>80</v>
      </c>
      <c r="C38" s="3" t="s">
        <v>246</v>
      </c>
      <c r="D38" s="3" t="s">
        <v>246</v>
      </c>
      <c r="E38" s="36">
        <v>15054.4</v>
      </c>
      <c r="F38" s="36"/>
      <c r="G38" s="37">
        <v>828.38</v>
      </c>
      <c r="H38" s="37">
        <v>3042.8</v>
      </c>
      <c r="I38" s="37">
        <v>0</v>
      </c>
      <c r="J38" s="37">
        <f t="shared" si="0"/>
        <v>11183.220000000001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4" t="s">
        <v>150</v>
      </c>
      <c r="B39" s="4">
        <v>36</v>
      </c>
      <c r="C39" s="3" t="s">
        <v>36</v>
      </c>
      <c r="D39" s="3" t="s">
        <v>41</v>
      </c>
      <c r="E39" s="36">
        <v>9483.66</v>
      </c>
      <c r="F39" s="36">
        <f>1053.74+3161.22+319.2</f>
        <v>4534.16</v>
      </c>
      <c r="G39" s="37">
        <f>426.27+721.31</f>
        <v>1147.58</v>
      </c>
      <c r="H39" s="37">
        <f>185.07+706.69</f>
        <v>891.76</v>
      </c>
      <c r="I39" s="37">
        <v>0</v>
      </c>
      <c r="J39" s="37">
        <f t="shared" si="0"/>
        <v>11978.48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4" t="s">
        <v>152</v>
      </c>
      <c r="B40" s="4">
        <v>109</v>
      </c>
      <c r="C40" s="3" t="s">
        <v>36</v>
      </c>
      <c r="D40" s="3" t="s">
        <v>153</v>
      </c>
      <c r="E40" s="36">
        <v>9483.66</v>
      </c>
      <c r="F40" s="36">
        <v>0</v>
      </c>
      <c r="G40" s="37">
        <v>828.38</v>
      </c>
      <c r="H40" s="37">
        <v>1510.84</v>
      </c>
      <c r="I40" s="37">
        <v>0</v>
      </c>
      <c r="J40" s="37">
        <f t="shared" si="0"/>
        <v>7144.4400000000005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4" t="s">
        <v>155</v>
      </c>
      <c r="B41" s="4">
        <v>42</v>
      </c>
      <c r="C41" s="3" t="s">
        <v>36</v>
      </c>
      <c r="D41" s="8" t="s">
        <v>41</v>
      </c>
      <c r="E41" s="36">
        <v>9483.66</v>
      </c>
      <c r="F41" s="36">
        <v>0</v>
      </c>
      <c r="G41" s="37">
        <v>828.38</v>
      </c>
      <c r="H41" s="37">
        <v>1510.84</v>
      </c>
      <c r="I41" s="37">
        <v>0</v>
      </c>
      <c r="J41" s="37">
        <f t="shared" si="0"/>
        <v>7144.4400000000005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4" t="s">
        <v>157</v>
      </c>
      <c r="B42" s="4">
        <v>122</v>
      </c>
      <c r="C42" s="3" t="s">
        <v>53</v>
      </c>
      <c r="D42" s="3" t="s">
        <v>158</v>
      </c>
      <c r="E42" s="36">
        <v>15054.4</v>
      </c>
      <c r="F42" s="36"/>
      <c r="G42" s="37">
        <v>828.38</v>
      </c>
      <c r="H42" s="37">
        <v>3042.8</v>
      </c>
      <c r="I42" s="37">
        <v>0</v>
      </c>
      <c r="J42" s="37">
        <f t="shared" si="0"/>
        <v>11183.220000000001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7" customHeight="1" x14ac:dyDescent="0.25">
      <c r="A43" s="4" t="s">
        <v>160</v>
      </c>
      <c r="B43" s="4">
        <v>136</v>
      </c>
      <c r="C43" s="3" t="s">
        <v>161</v>
      </c>
      <c r="D43" s="3" t="s">
        <v>223</v>
      </c>
      <c r="E43" s="36">
        <v>9207.44</v>
      </c>
      <c r="F43" s="36">
        <v>0</v>
      </c>
      <c r="G43" s="37">
        <v>828.38</v>
      </c>
      <c r="H43" s="37">
        <v>1434.88</v>
      </c>
      <c r="I43" s="37">
        <v>0</v>
      </c>
      <c r="J43" s="37">
        <f t="shared" si="0"/>
        <v>6944.1800000000012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7" customHeight="1" x14ac:dyDescent="0.25">
      <c r="A44" s="4" t="s">
        <v>225</v>
      </c>
      <c r="B44" s="4">
        <v>145</v>
      </c>
      <c r="C44" s="3" t="s">
        <v>27</v>
      </c>
      <c r="D44" s="3" t="s">
        <v>28</v>
      </c>
      <c r="E44" s="36">
        <v>3477.34</v>
      </c>
      <c r="F44" s="36">
        <v>0</v>
      </c>
      <c r="G44" s="37">
        <v>326.27</v>
      </c>
      <c r="H44" s="37">
        <v>65.09</v>
      </c>
      <c r="I44" s="37">
        <v>0</v>
      </c>
      <c r="J44" s="37">
        <f t="shared" si="0"/>
        <v>3085.98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4" t="s">
        <v>165</v>
      </c>
      <c r="B45" s="4">
        <v>58</v>
      </c>
      <c r="C45" s="3" t="s">
        <v>36</v>
      </c>
      <c r="D45" s="3" t="s">
        <v>32</v>
      </c>
      <c r="E45" s="36">
        <v>9483.66</v>
      </c>
      <c r="F45" s="36">
        <v>0</v>
      </c>
      <c r="G45" s="37">
        <v>828.38</v>
      </c>
      <c r="H45" s="37">
        <v>1510.84</v>
      </c>
      <c r="I45" s="37">
        <v>0</v>
      </c>
      <c r="J45" s="37">
        <f t="shared" si="0"/>
        <v>7144.4400000000005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4" t="s">
        <v>202</v>
      </c>
      <c r="B46" s="4">
        <v>141</v>
      </c>
      <c r="C46" s="3" t="s">
        <v>36</v>
      </c>
      <c r="D46" s="3" t="s">
        <v>64</v>
      </c>
      <c r="E46" s="36">
        <v>9483.66</v>
      </c>
      <c r="F46" s="36">
        <v>0</v>
      </c>
      <c r="G46" s="37">
        <v>828.38</v>
      </c>
      <c r="H46" s="37">
        <v>1510.84</v>
      </c>
      <c r="I46" s="37">
        <v>0</v>
      </c>
      <c r="J46" s="37">
        <f t="shared" si="0"/>
        <v>7144.4400000000005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4" t="s">
        <v>167</v>
      </c>
      <c r="B47" s="4">
        <v>133</v>
      </c>
      <c r="C47" s="3" t="s">
        <v>168</v>
      </c>
      <c r="D47" s="3" t="s">
        <v>169</v>
      </c>
      <c r="E47" s="36">
        <v>12607.82</v>
      </c>
      <c r="F47" s="36">
        <v>0</v>
      </c>
      <c r="G47" s="37">
        <v>828.38</v>
      </c>
      <c r="H47" s="37">
        <v>2369.9899999999998</v>
      </c>
      <c r="I47" s="37">
        <v>0</v>
      </c>
      <c r="J47" s="37">
        <f t="shared" si="0"/>
        <v>9409.4500000000007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4" t="s">
        <v>171</v>
      </c>
      <c r="B48" s="4">
        <v>43</v>
      </c>
      <c r="C48" s="3" t="s">
        <v>36</v>
      </c>
      <c r="D48" s="3" t="s">
        <v>137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7" customHeight="1" x14ac:dyDescent="0.25">
      <c r="A49" s="4" t="s">
        <v>173</v>
      </c>
      <c r="B49" s="4">
        <v>73</v>
      </c>
      <c r="C49" s="3" t="s">
        <v>36</v>
      </c>
      <c r="D49" s="3" t="s">
        <v>32</v>
      </c>
      <c r="E49" s="36">
        <v>9483.66</v>
      </c>
      <c r="F49" s="36">
        <v>0</v>
      </c>
      <c r="G49" s="37">
        <v>828.38</v>
      </c>
      <c r="H49" s="37">
        <v>1510.84</v>
      </c>
      <c r="I49" s="37">
        <v>0</v>
      </c>
      <c r="J49" s="37">
        <f t="shared" si="0"/>
        <v>7144.4400000000005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11"/>
      <c r="B50" s="11"/>
      <c r="C50" s="9"/>
      <c r="D50" s="11"/>
      <c r="E50" s="38"/>
      <c r="F50" s="38"/>
      <c r="G50" s="39"/>
      <c r="H50" s="39"/>
      <c r="I50" s="39"/>
      <c r="J50" s="3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2" customHeight="1" thickBot="1" x14ac:dyDescent="0.3">
      <c r="A51" s="202" t="s">
        <v>253</v>
      </c>
      <c r="B51" s="182"/>
      <c r="C51" s="182"/>
      <c r="D51" s="182"/>
      <c r="E51" s="182"/>
      <c r="F51" s="182"/>
      <c r="G51" s="182"/>
      <c r="H51" s="183"/>
      <c r="I51" s="40"/>
      <c r="J51" s="40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8.5" customHeight="1" x14ac:dyDescent="0.25">
      <c r="A52" s="203" t="s">
        <v>3</v>
      </c>
      <c r="B52" s="203" t="s">
        <v>4</v>
      </c>
      <c r="C52" s="203" t="s">
        <v>5</v>
      </c>
      <c r="D52" s="199" t="s">
        <v>263</v>
      </c>
      <c r="E52" s="199" t="s">
        <v>378</v>
      </c>
      <c r="F52" s="213" t="s">
        <v>265</v>
      </c>
      <c r="G52" s="214"/>
      <c r="H52" s="199" t="s">
        <v>266</v>
      </c>
      <c r="I52" s="39"/>
      <c r="J52" s="3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8.5" customHeight="1" x14ac:dyDescent="0.25">
      <c r="A53" s="197"/>
      <c r="B53" s="197"/>
      <c r="C53" s="197"/>
      <c r="D53" s="197"/>
      <c r="E53" s="197"/>
      <c r="F53" s="41" t="s">
        <v>267</v>
      </c>
      <c r="G53" s="41" t="s">
        <v>268</v>
      </c>
      <c r="H53" s="197"/>
      <c r="I53" s="39"/>
      <c r="J53" s="3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7" customHeight="1" x14ac:dyDescent="0.25">
      <c r="A54" s="4" t="s">
        <v>217</v>
      </c>
      <c r="B54" s="4">
        <v>143</v>
      </c>
      <c r="C54" s="3" t="s">
        <v>178</v>
      </c>
      <c r="D54" s="44">
        <v>31612.2</v>
      </c>
      <c r="E54" s="36">
        <v>0</v>
      </c>
      <c r="F54" s="37">
        <v>779.59</v>
      </c>
      <c r="G54" s="37">
        <v>7557.47</v>
      </c>
      <c r="H54" s="37">
        <f>D54+E54-F54-G54</f>
        <v>23275.14</v>
      </c>
      <c r="I54" s="39"/>
      <c r="J54" s="43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6.5" customHeight="1" x14ac:dyDescent="0.25">
      <c r="A55" s="4" t="s">
        <v>181</v>
      </c>
      <c r="B55" s="4" t="s">
        <v>24</v>
      </c>
      <c r="C55" s="3" t="s">
        <v>182</v>
      </c>
      <c r="D55" s="4" t="s">
        <v>184</v>
      </c>
      <c r="E55" s="37" t="s">
        <v>270</v>
      </c>
      <c r="F55" s="37" t="s">
        <v>270</v>
      </c>
      <c r="G55" s="37" t="s">
        <v>270</v>
      </c>
      <c r="H55" s="37" t="s">
        <v>270</v>
      </c>
      <c r="I55" s="39"/>
      <c r="J55" s="43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7" customHeight="1" x14ac:dyDescent="0.25">
      <c r="A56" s="4" t="s">
        <v>186</v>
      </c>
      <c r="B56" s="4">
        <v>132</v>
      </c>
      <c r="C56" s="3" t="s">
        <v>187</v>
      </c>
      <c r="D56" s="36">
        <v>27346.2</v>
      </c>
      <c r="E56" s="36">
        <v>0</v>
      </c>
      <c r="F56" s="37">
        <v>779.59</v>
      </c>
      <c r="G56" s="37">
        <v>6384.32</v>
      </c>
      <c r="H56" s="37">
        <f t="shared" ref="H56:H57" si="1">D56+E56-F56-G56</f>
        <v>20182.29</v>
      </c>
      <c r="I56" s="39"/>
      <c r="J56" s="43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7" customHeight="1" x14ac:dyDescent="0.25">
      <c r="A57" s="4" t="s">
        <v>189</v>
      </c>
      <c r="B57" s="4">
        <v>131</v>
      </c>
      <c r="C57" s="3" t="s">
        <v>190</v>
      </c>
      <c r="D57" s="36">
        <v>27346.2</v>
      </c>
      <c r="E57" s="36">
        <v>0</v>
      </c>
      <c r="F57" s="37">
        <v>779.59</v>
      </c>
      <c r="G57" s="37">
        <v>6436.46</v>
      </c>
      <c r="H57" s="37">
        <f t="shared" si="1"/>
        <v>20130.150000000001</v>
      </c>
      <c r="I57" s="39"/>
      <c r="J57" s="43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11"/>
      <c r="B58" s="11"/>
      <c r="C58" s="9"/>
      <c r="D58" s="11"/>
      <c r="E58" s="38"/>
      <c r="F58" s="38"/>
      <c r="G58" s="39"/>
      <c r="H58" s="39"/>
      <c r="I58" s="39"/>
      <c r="J58" s="3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11"/>
      <c r="B59" s="11"/>
      <c r="C59" s="9"/>
      <c r="D59" s="11"/>
      <c r="E59" s="38"/>
      <c r="F59" s="38"/>
      <c r="G59" s="39"/>
      <c r="H59" s="39"/>
      <c r="I59" s="39"/>
      <c r="J59" s="3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11"/>
      <c r="B60" s="11"/>
      <c r="C60" s="9"/>
      <c r="D60" s="11"/>
      <c r="E60" s="38"/>
      <c r="F60" s="38"/>
      <c r="G60" s="39"/>
      <c r="H60" s="39"/>
      <c r="I60" s="39"/>
      <c r="J60" s="3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11"/>
      <c r="B61" s="11"/>
      <c r="C61" s="9"/>
      <c r="D61" s="11"/>
      <c r="E61" s="38"/>
      <c r="F61" s="38"/>
      <c r="G61" s="39"/>
      <c r="H61" s="39"/>
      <c r="I61" s="39"/>
      <c r="J61" s="3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11"/>
      <c r="B62" s="11"/>
      <c r="C62" s="9"/>
      <c r="D62" s="11"/>
      <c r="E62" s="38"/>
      <c r="F62" s="38"/>
      <c r="G62" s="39"/>
      <c r="H62" s="39"/>
      <c r="I62" s="39"/>
      <c r="J62" s="3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11"/>
      <c r="B63" s="11"/>
      <c r="C63" s="9"/>
      <c r="D63" s="11"/>
      <c r="E63" s="38"/>
      <c r="F63" s="38"/>
      <c r="G63" s="39"/>
      <c r="H63" s="39"/>
      <c r="I63" s="39"/>
      <c r="J63" s="3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11"/>
      <c r="B64" s="11"/>
      <c r="C64" s="9"/>
      <c r="D64" s="11"/>
      <c r="E64" s="38"/>
      <c r="F64" s="38"/>
      <c r="G64" s="39"/>
      <c r="H64" s="39"/>
      <c r="I64" s="39"/>
      <c r="J64" s="3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11"/>
      <c r="B65" s="11"/>
      <c r="C65" s="9"/>
      <c r="D65" s="11"/>
      <c r="E65" s="38"/>
      <c r="F65" s="38"/>
      <c r="G65" s="39"/>
      <c r="H65" s="39"/>
      <c r="I65" s="39"/>
      <c r="J65" s="3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11"/>
      <c r="B66" s="11"/>
      <c r="C66" s="9"/>
      <c r="D66" s="11"/>
      <c r="E66" s="38"/>
      <c r="F66" s="38"/>
      <c r="G66" s="39"/>
      <c r="H66" s="39"/>
      <c r="I66" s="39"/>
      <c r="J66" s="3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11"/>
      <c r="B67" s="11"/>
      <c r="C67" s="9"/>
      <c r="D67" s="11"/>
      <c r="E67" s="38"/>
      <c r="F67" s="38"/>
      <c r="G67" s="39"/>
      <c r="H67" s="39"/>
      <c r="I67" s="39"/>
      <c r="J67" s="3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11"/>
      <c r="B68" s="11"/>
      <c r="C68" s="9"/>
      <c r="D68" s="11"/>
      <c r="E68" s="38"/>
      <c r="F68" s="38"/>
      <c r="G68" s="39"/>
      <c r="H68" s="39"/>
      <c r="I68" s="39"/>
      <c r="J68" s="3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11"/>
      <c r="B69" s="11"/>
      <c r="C69" s="9"/>
      <c r="D69" s="11"/>
      <c r="E69" s="38"/>
      <c r="F69" s="38"/>
      <c r="G69" s="39"/>
      <c r="H69" s="39"/>
      <c r="I69" s="39"/>
      <c r="J69" s="3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11"/>
      <c r="B70" s="11"/>
      <c r="C70" s="9"/>
      <c r="D70" s="11"/>
      <c r="E70" s="38"/>
      <c r="F70" s="38"/>
      <c r="G70" s="39"/>
      <c r="H70" s="39"/>
      <c r="I70" s="39"/>
      <c r="J70" s="3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11"/>
      <c r="B71" s="11"/>
      <c r="C71" s="9"/>
      <c r="D71" s="11"/>
      <c r="E71" s="38"/>
      <c r="F71" s="38"/>
      <c r="G71" s="39"/>
      <c r="H71" s="39"/>
      <c r="I71" s="39"/>
      <c r="J71" s="3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11"/>
      <c r="B72" s="11"/>
      <c r="C72" s="9"/>
      <c r="D72" s="11"/>
      <c r="E72" s="38"/>
      <c r="F72" s="38"/>
      <c r="G72" s="39"/>
      <c r="H72" s="39"/>
      <c r="I72" s="39"/>
      <c r="J72" s="3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11"/>
      <c r="B73" s="11"/>
      <c r="C73" s="9"/>
      <c r="D73" s="11"/>
      <c r="E73" s="38"/>
      <c r="F73" s="38"/>
      <c r="G73" s="39"/>
      <c r="H73" s="39"/>
      <c r="I73" s="39"/>
      <c r="J73" s="3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11"/>
      <c r="B74" s="11"/>
      <c r="C74" s="9"/>
      <c r="D74" s="11"/>
      <c r="E74" s="38"/>
      <c r="F74" s="38"/>
      <c r="G74" s="39"/>
      <c r="H74" s="39"/>
      <c r="I74" s="39"/>
      <c r="J74" s="3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11"/>
      <c r="B75" s="11"/>
      <c r="C75" s="9"/>
      <c r="D75" s="11"/>
      <c r="E75" s="38"/>
      <c r="F75" s="38"/>
      <c r="G75" s="39"/>
      <c r="H75" s="39"/>
      <c r="I75" s="39"/>
      <c r="J75" s="3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11"/>
      <c r="B76" s="11"/>
      <c r="C76" s="9"/>
      <c r="D76" s="11"/>
      <c r="E76" s="38"/>
      <c r="F76" s="38"/>
      <c r="G76" s="39"/>
      <c r="H76" s="39"/>
      <c r="I76" s="39"/>
      <c r="J76" s="3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11"/>
      <c r="B77" s="11"/>
      <c r="C77" s="9"/>
      <c r="D77" s="11"/>
      <c r="E77" s="38"/>
      <c r="F77" s="38"/>
      <c r="G77" s="39"/>
      <c r="H77" s="39"/>
      <c r="I77" s="39"/>
      <c r="J77" s="3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11"/>
      <c r="B78" s="11"/>
      <c r="C78" s="9"/>
      <c r="D78" s="11"/>
      <c r="E78" s="38"/>
      <c r="F78" s="38"/>
      <c r="G78" s="39"/>
      <c r="H78" s="39"/>
      <c r="I78" s="39"/>
      <c r="J78" s="3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11"/>
      <c r="B79" s="11"/>
      <c r="C79" s="9"/>
      <c r="D79" s="11"/>
      <c r="E79" s="38"/>
      <c r="F79" s="38"/>
      <c r="G79" s="39"/>
      <c r="H79" s="39"/>
      <c r="I79" s="39"/>
      <c r="J79" s="3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11"/>
      <c r="B80" s="11"/>
      <c r="C80" s="9"/>
      <c r="D80" s="11"/>
      <c r="E80" s="38"/>
      <c r="F80" s="38"/>
      <c r="G80" s="39"/>
      <c r="H80" s="39"/>
      <c r="I80" s="39"/>
      <c r="J80" s="3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11"/>
      <c r="B81" s="11"/>
      <c r="C81" s="9"/>
      <c r="D81" s="11"/>
      <c r="E81" s="38"/>
      <c r="F81" s="38"/>
      <c r="G81" s="39"/>
      <c r="H81" s="39"/>
      <c r="I81" s="39"/>
      <c r="J81" s="3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11"/>
      <c r="B82" s="11"/>
      <c r="C82" s="9"/>
      <c r="D82" s="11"/>
      <c r="E82" s="38"/>
      <c r="F82" s="38"/>
      <c r="G82" s="39"/>
      <c r="H82" s="39"/>
      <c r="I82" s="39"/>
      <c r="J82" s="3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11"/>
      <c r="B83" s="11"/>
      <c r="C83" s="9"/>
      <c r="D83" s="11"/>
      <c r="E83" s="38"/>
      <c r="F83" s="38"/>
      <c r="G83" s="39"/>
      <c r="H83" s="39"/>
      <c r="I83" s="39"/>
      <c r="J83" s="3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11"/>
      <c r="B84" s="11"/>
      <c r="C84" s="9"/>
      <c r="D84" s="11"/>
      <c r="E84" s="38"/>
      <c r="F84" s="38"/>
      <c r="G84" s="39"/>
      <c r="H84" s="39"/>
      <c r="I84" s="39"/>
      <c r="J84" s="3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11"/>
      <c r="B85" s="11"/>
      <c r="C85" s="9"/>
      <c r="D85" s="11"/>
      <c r="E85" s="38"/>
      <c r="F85" s="38"/>
      <c r="G85" s="39"/>
      <c r="H85" s="39"/>
      <c r="I85" s="39"/>
      <c r="J85" s="3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11"/>
      <c r="B86" s="11"/>
      <c r="C86" s="9"/>
      <c r="D86" s="11"/>
      <c r="E86" s="38"/>
      <c r="F86" s="38"/>
      <c r="G86" s="39"/>
      <c r="H86" s="39"/>
      <c r="I86" s="39"/>
      <c r="J86" s="3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11"/>
      <c r="B87" s="11"/>
      <c r="C87" s="9"/>
      <c r="D87" s="11"/>
      <c r="E87" s="38"/>
      <c r="F87" s="38"/>
      <c r="G87" s="39"/>
      <c r="H87" s="39"/>
      <c r="I87" s="39"/>
      <c r="J87" s="3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11"/>
      <c r="B88" s="11"/>
      <c r="C88" s="9"/>
      <c r="D88" s="11"/>
      <c r="E88" s="38"/>
      <c r="F88" s="38"/>
      <c r="G88" s="39"/>
      <c r="H88" s="39"/>
      <c r="I88" s="39"/>
      <c r="J88" s="3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11"/>
      <c r="B89" s="11"/>
      <c r="C89" s="9"/>
      <c r="D89" s="11"/>
      <c r="E89" s="38"/>
      <c r="F89" s="38"/>
      <c r="G89" s="39"/>
      <c r="H89" s="39"/>
      <c r="I89" s="39"/>
      <c r="J89" s="3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11"/>
      <c r="B90" s="11"/>
      <c r="C90" s="9"/>
      <c r="D90" s="11"/>
      <c r="E90" s="38"/>
      <c r="F90" s="38"/>
      <c r="G90" s="39"/>
      <c r="H90" s="39"/>
      <c r="I90" s="39"/>
      <c r="J90" s="3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11"/>
      <c r="B91" s="11"/>
      <c r="C91" s="9"/>
      <c r="D91" s="11"/>
      <c r="E91" s="38"/>
      <c r="F91" s="38"/>
      <c r="G91" s="39"/>
      <c r="H91" s="39"/>
      <c r="I91" s="39"/>
      <c r="J91" s="3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11"/>
      <c r="B92" s="11"/>
      <c r="C92" s="9"/>
      <c r="D92" s="11"/>
      <c r="E92" s="38"/>
      <c r="F92" s="38"/>
      <c r="G92" s="39"/>
      <c r="H92" s="39"/>
      <c r="I92" s="39"/>
      <c r="J92" s="3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11"/>
      <c r="B93" s="11"/>
      <c r="C93" s="9"/>
      <c r="D93" s="11"/>
      <c r="E93" s="38"/>
      <c r="F93" s="38"/>
      <c r="G93" s="39"/>
      <c r="H93" s="39"/>
      <c r="I93" s="39"/>
      <c r="J93" s="3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11"/>
      <c r="B94" s="11"/>
      <c r="C94" s="9"/>
      <c r="D94" s="11"/>
      <c r="E94" s="38"/>
      <c r="F94" s="38"/>
      <c r="G94" s="39"/>
      <c r="H94" s="39"/>
      <c r="I94" s="39"/>
      <c r="J94" s="3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11"/>
      <c r="B95" s="11"/>
      <c r="C95" s="9"/>
      <c r="D95" s="11"/>
      <c r="E95" s="38"/>
      <c r="F95" s="38"/>
      <c r="G95" s="39"/>
      <c r="H95" s="39"/>
      <c r="I95" s="39"/>
      <c r="J95" s="3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11"/>
      <c r="B96" s="11"/>
      <c r="C96" s="9"/>
      <c r="D96" s="11"/>
      <c r="E96" s="38"/>
      <c r="F96" s="38"/>
      <c r="G96" s="39"/>
      <c r="H96" s="39"/>
      <c r="I96" s="39"/>
      <c r="J96" s="3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11"/>
      <c r="B97" s="11"/>
      <c r="C97" s="9"/>
      <c r="D97" s="11"/>
      <c r="E97" s="38"/>
      <c r="F97" s="38"/>
      <c r="G97" s="39"/>
      <c r="H97" s="39"/>
      <c r="I97" s="39"/>
      <c r="J97" s="3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11"/>
      <c r="B98" s="11"/>
      <c r="C98" s="9"/>
      <c r="D98" s="11"/>
      <c r="E98" s="38"/>
      <c r="F98" s="38"/>
      <c r="G98" s="39"/>
      <c r="H98" s="39"/>
      <c r="I98" s="39"/>
      <c r="J98" s="3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11"/>
      <c r="B99" s="11"/>
      <c r="C99" s="9"/>
      <c r="D99" s="11"/>
      <c r="E99" s="38"/>
      <c r="F99" s="38"/>
      <c r="G99" s="39"/>
      <c r="H99" s="39"/>
      <c r="I99" s="39"/>
      <c r="J99" s="3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11"/>
      <c r="B100" s="11"/>
      <c r="C100" s="9"/>
      <c r="D100" s="11"/>
      <c r="E100" s="38"/>
      <c r="F100" s="38"/>
      <c r="G100" s="39"/>
      <c r="H100" s="39"/>
      <c r="I100" s="39"/>
      <c r="J100" s="3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11"/>
      <c r="B101" s="11"/>
      <c r="C101" s="9"/>
      <c r="D101" s="11"/>
      <c r="E101" s="38"/>
      <c r="F101" s="38"/>
      <c r="G101" s="39"/>
      <c r="H101" s="39"/>
      <c r="I101" s="39"/>
      <c r="J101" s="3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11"/>
      <c r="B102" s="11"/>
      <c r="C102" s="9"/>
      <c r="D102" s="11"/>
      <c r="E102" s="38"/>
      <c r="F102" s="38"/>
      <c r="G102" s="39"/>
      <c r="H102" s="39"/>
      <c r="I102" s="39"/>
      <c r="J102" s="3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11"/>
      <c r="B103" s="11"/>
      <c r="C103" s="9"/>
      <c r="D103" s="11"/>
      <c r="E103" s="38"/>
      <c r="F103" s="38"/>
      <c r="G103" s="39"/>
      <c r="H103" s="39"/>
      <c r="I103" s="39"/>
      <c r="J103" s="3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11"/>
      <c r="B104" s="11"/>
      <c r="C104" s="9"/>
      <c r="D104" s="11"/>
      <c r="E104" s="38"/>
      <c r="F104" s="38"/>
      <c r="G104" s="39"/>
      <c r="H104" s="39"/>
      <c r="I104" s="39"/>
      <c r="J104" s="3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11"/>
      <c r="B105" s="11"/>
      <c r="C105" s="9"/>
      <c r="D105" s="11"/>
      <c r="E105" s="38"/>
      <c r="F105" s="38"/>
      <c r="G105" s="39"/>
      <c r="H105" s="39"/>
      <c r="I105" s="39"/>
      <c r="J105" s="3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11"/>
      <c r="B106" s="11"/>
      <c r="C106" s="9"/>
      <c r="D106" s="11"/>
      <c r="E106" s="38"/>
      <c r="F106" s="38"/>
      <c r="G106" s="39"/>
      <c r="H106" s="39"/>
      <c r="I106" s="39"/>
      <c r="J106" s="3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11"/>
      <c r="B107" s="11"/>
      <c r="C107" s="9"/>
      <c r="D107" s="11"/>
      <c r="E107" s="38"/>
      <c r="F107" s="38"/>
      <c r="G107" s="39"/>
      <c r="H107" s="39"/>
      <c r="I107" s="39"/>
      <c r="J107" s="3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11"/>
      <c r="B108" s="11"/>
      <c r="C108" s="9"/>
      <c r="D108" s="11"/>
      <c r="E108" s="38"/>
      <c r="F108" s="38"/>
      <c r="G108" s="39"/>
      <c r="H108" s="39"/>
      <c r="I108" s="39"/>
      <c r="J108" s="3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11"/>
      <c r="B109" s="11"/>
      <c r="C109" s="9"/>
      <c r="D109" s="11"/>
      <c r="E109" s="38"/>
      <c r="F109" s="38"/>
      <c r="G109" s="39"/>
      <c r="H109" s="39"/>
      <c r="I109" s="39"/>
      <c r="J109" s="3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11"/>
      <c r="B110" s="11"/>
      <c r="C110" s="9"/>
      <c r="D110" s="11"/>
      <c r="E110" s="38"/>
      <c r="F110" s="38"/>
      <c r="G110" s="39"/>
      <c r="H110" s="39"/>
      <c r="I110" s="39"/>
      <c r="J110" s="3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11"/>
      <c r="B111" s="11"/>
      <c r="C111" s="9"/>
      <c r="D111" s="11"/>
      <c r="E111" s="38"/>
      <c r="F111" s="38"/>
      <c r="G111" s="39"/>
      <c r="H111" s="39"/>
      <c r="I111" s="39"/>
      <c r="J111" s="3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11"/>
      <c r="B112" s="11"/>
      <c r="C112" s="9"/>
      <c r="D112" s="11"/>
      <c r="E112" s="38"/>
      <c r="F112" s="38"/>
      <c r="G112" s="39"/>
      <c r="H112" s="39"/>
      <c r="I112" s="39"/>
      <c r="J112" s="3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11"/>
      <c r="B113" s="11"/>
      <c r="C113" s="9"/>
      <c r="D113" s="11"/>
      <c r="E113" s="38"/>
      <c r="F113" s="38"/>
      <c r="G113" s="39"/>
      <c r="H113" s="39"/>
      <c r="I113" s="39"/>
      <c r="J113" s="3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11"/>
      <c r="B114" s="11"/>
      <c r="C114" s="9"/>
      <c r="D114" s="11"/>
      <c r="E114" s="38"/>
      <c r="F114" s="38"/>
      <c r="G114" s="39"/>
      <c r="H114" s="39"/>
      <c r="I114" s="39"/>
      <c r="J114" s="3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11"/>
      <c r="B115" s="11"/>
      <c r="C115" s="9"/>
      <c r="D115" s="11"/>
      <c r="E115" s="38"/>
      <c r="F115" s="38"/>
      <c r="G115" s="39"/>
      <c r="H115" s="39"/>
      <c r="I115" s="39"/>
      <c r="J115" s="3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11"/>
      <c r="B116" s="11"/>
      <c r="C116" s="9"/>
      <c r="D116" s="11"/>
      <c r="E116" s="38"/>
      <c r="F116" s="38"/>
      <c r="G116" s="39"/>
      <c r="H116" s="39"/>
      <c r="I116" s="39"/>
      <c r="J116" s="3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11"/>
      <c r="B117" s="11"/>
      <c r="C117" s="9"/>
      <c r="D117" s="11"/>
      <c r="E117" s="38"/>
      <c r="F117" s="38"/>
      <c r="G117" s="39"/>
      <c r="H117" s="39"/>
      <c r="I117" s="39"/>
      <c r="J117" s="3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11"/>
      <c r="B118" s="11"/>
      <c r="C118" s="9"/>
      <c r="D118" s="11"/>
      <c r="E118" s="38"/>
      <c r="F118" s="38"/>
      <c r="G118" s="39"/>
      <c r="H118" s="39"/>
      <c r="I118" s="39"/>
      <c r="J118" s="3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11"/>
      <c r="B119" s="11"/>
      <c r="C119" s="9"/>
      <c r="D119" s="11"/>
      <c r="E119" s="38"/>
      <c r="F119" s="38"/>
      <c r="G119" s="39"/>
      <c r="H119" s="39"/>
      <c r="I119" s="39"/>
      <c r="J119" s="3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11"/>
      <c r="B120" s="11"/>
      <c r="C120" s="9"/>
      <c r="D120" s="11"/>
      <c r="E120" s="38"/>
      <c r="F120" s="38"/>
      <c r="G120" s="39"/>
      <c r="H120" s="39"/>
      <c r="I120" s="39"/>
      <c r="J120" s="3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11"/>
      <c r="B121" s="11"/>
      <c r="C121" s="9"/>
      <c r="D121" s="11"/>
      <c r="E121" s="38"/>
      <c r="F121" s="38"/>
      <c r="G121" s="39"/>
      <c r="H121" s="39"/>
      <c r="I121" s="39"/>
      <c r="J121" s="3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11"/>
      <c r="B122" s="11"/>
      <c r="C122" s="9"/>
      <c r="D122" s="11"/>
      <c r="E122" s="38"/>
      <c r="F122" s="38"/>
      <c r="G122" s="39"/>
      <c r="H122" s="39"/>
      <c r="I122" s="39"/>
      <c r="J122" s="3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11"/>
      <c r="B123" s="11"/>
      <c r="C123" s="9"/>
      <c r="D123" s="11"/>
      <c r="E123" s="38"/>
      <c r="F123" s="38"/>
      <c r="G123" s="39"/>
      <c r="H123" s="39"/>
      <c r="I123" s="39"/>
      <c r="J123" s="3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11"/>
      <c r="B124" s="11"/>
      <c r="C124" s="9"/>
      <c r="D124" s="11"/>
      <c r="E124" s="38"/>
      <c r="F124" s="38"/>
      <c r="G124" s="39"/>
      <c r="H124" s="39"/>
      <c r="I124" s="39"/>
      <c r="J124" s="3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11"/>
      <c r="B125" s="11"/>
      <c r="C125" s="9"/>
      <c r="D125" s="11"/>
      <c r="E125" s="38"/>
      <c r="F125" s="38"/>
      <c r="G125" s="39"/>
      <c r="H125" s="39"/>
      <c r="I125" s="39"/>
      <c r="J125" s="3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11"/>
      <c r="B126" s="11"/>
      <c r="C126" s="9"/>
      <c r="D126" s="11"/>
      <c r="E126" s="38"/>
      <c r="F126" s="38"/>
      <c r="G126" s="39"/>
      <c r="H126" s="39"/>
      <c r="I126" s="39"/>
      <c r="J126" s="3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11"/>
      <c r="B127" s="11"/>
      <c r="C127" s="9"/>
      <c r="D127" s="11"/>
      <c r="E127" s="38"/>
      <c r="F127" s="38"/>
      <c r="G127" s="39"/>
      <c r="H127" s="39"/>
      <c r="I127" s="39"/>
      <c r="J127" s="3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11"/>
      <c r="B128" s="11"/>
      <c r="C128" s="9"/>
      <c r="D128" s="11"/>
      <c r="E128" s="38"/>
      <c r="F128" s="38"/>
      <c r="G128" s="39"/>
      <c r="H128" s="39"/>
      <c r="I128" s="39"/>
      <c r="J128" s="3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11"/>
      <c r="B129" s="11"/>
      <c r="C129" s="9"/>
      <c r="D129" s="11"/>
      <c r="E129" s="38"/>
      <c r="F129" s="38"/>
      <c r="G129" s="39"/>
      <c r="H129" s="39"/>
      <c r="I129" s="39"/>
      <c r="J129" s="3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11"/>
      <c r="B130" s="11"/>
      <c r="C130" s="9"/>
      <c r="D130" s="11"/>
      <c r="E130" s="38"/>
      <c r="F130" s="38"/>
      <c r="G130" s="39"/>
      <c r="H130" s="39"/>
      <c r="I130" s="39"/>
      <c r="J130" s="3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11"/>
      <c r="B131" s="11"/>
      <c r="C131" s="9"/>
      <c r="D131" s="11"/>
      <c r="E131" s="38"/>
      <c r="F131" s="38"/>
      <c r="G131" s="39"/>
      <c r="H131" s="39"/>
      <c r="I131" s="39"/>
      <c r="J131" s="3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11"/>
      <c r="B132" s="11"/>
      <c r="C132" s="9"/>
      <c r="D132" s="11"/>
      <c r="E132" s="38"/>
      <c r="F132" s="38"/>
      <c r="G132" s="39"/>
      <c r="H132" s="39"/>
      <c r="I132" s="39"/>
      <c r="J132" s="3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11"/>
      <c r="B133" s="11"/>
      <c r="C133" s="9"/>
      <c r="D133" s="11"/>
      <c r="E133" s="38"/>
      <c r="F133" s="38"/>
      <c r="G133" s="39"/>
      <c r="H133" s="39"/>
      <c r="I133" s="39"/>
      <c r="J133" s="3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11"/>
      <c r="B134" s="11"/>
      <c r="C134" s="9"/>
      <c r="D134" s="11"/>
      <c r="E134" s="38"/>
      <c r="F134" s="38"/>
      <c r="G134" s="39"/>
      <c r="H134" s="39"/>
      <c r="I134" s="39"/>
      <c r="J134" s="3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11"/>
      <c r="B135" s="11"/>
      <c r="C135" s="9"/>
      <c r="D135" s="11"/>
      <c r="E135" s="38"/>
      <c r="F135" s="38"/>
      <c r="G135" s="39"/>
      <c r="H135" s="39"/>
      <c r="I135" s="39"/>
      <c r="J135" s="3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11"/>
      <c r="B136" s="11"/>
      <c r="C136" s="9"/>
      <c r="D136" s="11"/>
      <c r="E136" s="38"/>
      <c r="F136" s="38"/>
      <c r="G136" s="39"/>
      <c r="H136" s="39"/>
      <c r="I136" s="39"/>
      <c r="J136" s="3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11"/>
      <c r="B137" s="11"/>
      <c r="C137" s="9"/>
      <c r="D137" s="11"/>
      <c r="E137" s="38"/>
      <c r="F137" s="38"/>
      <c r="G137" s="39"/>
      <c r="H137" s="39"/>
      <c r="I137" s="39"/>
      <c r="J137" s="3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11"/>
      <c r="B138" s="11"/>
      <c r="C138" s="9"/>
      <c r="D138" s="11"/>
      <c r="E138" s="38"/>
      <c r="F138" s="38"/>
      <c r="G138" s="39"/>
      <c r="H138" s="39"/>
      <c r="I138" s="39"/>
      <c r="J138" s="3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11"/>
      <c r="B139" s="11"/>
      <c r="C139" s="9"/>
      <c r="D139" s="11"/>
      <c r="E139" s="38"/>
      <c r="F139" s="38"/>
      <c r="G139" s="39"/>
      <c r="H139" s="39"/>
      <c r="I139" s="39"/>
      <c r="J139" s="3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11"/>
      <c r="B140" s="11"/>
      <c r="C140" s="9"/>
      <c r="D140" s="11"/>
      <c r="E140" s="38"/>
      <c r="F140" s="38"/>
      <c r="G140" s="39"/>
      <c r="H140" s="39"/>
      <c r="I140" s="39"/>
      <c r="J140" s="3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11"/>
      <c r="B141" s="11"/>
      <c r="C141" s="9"/>
      <c r="D141" s="11"/>
      <c r="E141" s="38"/>
      <c r="F141" s="38"/>
      <c r="G141" s="39"/>
      <c r="H141" s="39"/>
      <c r="I141" s="39"/>
      <c r="J141" s="3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11"/>
      <c r="B142" s="11"/>
      <c r="C142" s="9"/>
      <c r="D142" s="11"/>
      <c r="E142" s="38"/>
      <c r="F142" s="38"/>
      <c r="G142" s="39"/>
      <c r="H142" s="39"/>
      <c r="I142" s="39"/>
      <c r="J142" s="3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11"/>
      <c r="B143" s="11"/>
      <c r="C143" s="9"/>
      <c r="D143" s="11"/>
      <c r="E143" s="38"/>
      <c r="F143" s="38"/>
      <c r="G143" s="39"/>
      <c r="H143" s="39"/>
      <c r="I143" s="39"/>
      <c r="J143" s="3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11"/>
      <c r="B144" s="11"/>
      <c r="C144" s="9"/>
      <c r="D144" s="11"/>
      <c r="E144" s="38"/>
      <c r="F144" s="38"/>
      <c r="G144" s="39"/>
      <c r="H144" s="39"/>
      <c r="I144" s="39"/>
      <c r="J144" s="3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11"/>
      <c r="B145" s="11"/>
      <c r="C145" s="9"/>
      <c r="D145" s="11"/>
      <c r="E145" s="38"/>
      <c r="F145" s="38"/>
      <c r="G145" s="39"/>
      <c r="H145" s="39"/>
      <c r="I145" s="39"/>
      <c r="J145" s="3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11"/>
      <c r="B146" s="11"/>
      <c r="C146" s="9"/>
      <c r="D146" s="11"/>
      <c r="E146" s="38"/>
      <c r="F146" s="38"/>
      <c r="G146" s="39"/>
      <c r="H146" s="39"/>
      <c r="I146" s="39"/>
      <c r="J146" s="3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11"/>
      <c r="B147" s="11"/>
      <c r="C147" s="9"/>
      <c r="D147" s="11"/>
      <c r="E147" s="38"/>
      <c r="F147" s="38"/>
      <c r="G147" s="39"/>
      <c r="H147" s="39"/>
      <c r="I147" s="39"/>
      <c r="J147" s="3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11"/>
      <c r="B148" s="11"/>
      <c r="C148" s="9"/>
      <c r="D148" s="11"/>
      <c r="E148" s="38"/>
      <c r="F148" s="38"/>
      <c r="G148" s="39"/>
      <c r="H148" s="39"/>
      <c r="I148" s="39"/>
      <c r="J148" s="3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11"/>
      <c r="B149" s="11"/>
      <c r="C149" s="9"/>
      <c r="D149" s="11"/>
      <c r="E149" s="38"/>
      <c r="F149" s="38"/>
      <c r="G149" s="39"/>
      <c r="H149" s="39"/>
      <c r="I149" s="39"/>
      <c r="J149" s="3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11"/>
      <c r="B150" s="11"/>
      <c r="C150" s="9"/>
      <c r="D150" s="11"/>
      <c r="E150" s="38"/>
      <c r="F150" s="38"/>
      <c r="G150" s="39"/>
      <c r="H150" s="39"/>
      <c r="I150" s="39"/>
      <c r="J150" s="3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11"/>
      <c r="B151" s="11"/>
      <c r="C151" s="9"/>
      <c r="D151" s="11"/>
      <c r="E151" s="38"/>
      <c r="F151" s="38"/>
      <c r="G151" s="39"/>
      <c r="H151" s="39"/>
      <c r="I151" s="39"/>
      <c r="J151" s="3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11"/>
      <c r="B152" s="11"/>
      <c r="C152" s="9"/>
      <c r="D152" s="11"/>
      <c r="E152" s="38"/>
      <c r="F152" s="38"/>
      <c r="G152" s="39"/>
      <c r="H152" s="39"/>
      <c r="I152" s="39"/>
      <c r="J152" s="3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11"/>
      <c r="B153" s="11"/>
      <c r="C153" s="9"/>
      <c r="D153" s="11"/>
      <c r="E153" s="38"/>
      <c r="F153" s="38"/>
      <c r="G153" s="39"/>
      <c r="H153" s="39"/>
      <c r="I153" s="39"/>
      <c r="J153" s="3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11"/>
      <c r="B154" s="11"/>
      <c r="C154" s="9"/>
      <c r="D154" s="11"/>
      <c r="E154" s="38"/>
      <c r="F154" s="38"/>
      <c r="G154" s="39"/>
      <c r="H154" s="39"/>
      <c r="I154" s="39"/>
      <c r="J154" s="3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11"/>
      <c r="B155" s="11"/>
      <c r="C155" s="9"/>
      <c r="D155" s="11"/>
      <c r="E155" s="38"/>
      <c r="F155" s="38"/>
      <c r="G155" s="39"/>
      <c r="H155" s="39"/>
      <c r="I155" s="39"/>
      <c r="J155" s="3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11"/>
      <c r="B156" s="11"/>
      <c r="C156" s="9"/>
      <c r="D156" s="11"/>
      <c r="E156" s="38"/>
      <c r="F156" s="38"/>
      <c r="G156" s="39"/>
      <c r="H156" s="39"/>
      <c r="I156" s="39"/>
      <c r="J156" s="3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11"/>
      <c r="B157" s="11"/>
      <c r="C157" s="9"/>
      <c r="D157" s="11"/>
      <c r="E157" s="38"/>
      <c r="F157" s="38"/>
      <c r="G157" s="39"/>
      <c r="H157" s="39"/>
      <c r="I157" s="39"/>
      <c r="J157" s="3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11"/>
      <c r="B158" s="11"/>
      <c r="C158" s="9"/>
      <c r="D158" s="11"/>
      <c r="E158" s="38"/>
      <c r="F158" s="38"/>
      <c r="G158" s="39"/>
      <c r="H158" s="39"/>
      <c r="I158" s="39"/>
      <c r="J158" s="3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11"/>
      <c r="B159" s="11"/>
      <c r="C159" s="9"/>
      <c r="D159" s="11"/>
      <c r="E159" s="38"/>
      <c r="F159" s="38"/>
      <c r="G159" s="39"/>
      <c r="H159" s="39"/>
      <c r="I159" s="39"/>
      <c r="J159" s="3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11"/>
      <c r="B160" s="11"/>
      <c r="C160" s="9"/>
      <c r="D160" s="11"/>
      <c r="E160" s="38"/>
      <c r="F160" s="38"/>
      <c r="G160" s="39"/>
      <c r="H160" s="39"/>
      <c r="I160" s="39"/>
      <c r="J160" s="3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11"/>
      <c r="B161" s="11"/>
      <c r="C161" s="9"/>
      <c r="D161" s="11"/>
      <c r="E161" s="38"/>
      <c r="F161" s="38"/>
      <c r="G161" s="39"/>
      <c r="H161" s="39"/>
      <c r="I161" s="39"/>
      <c r="J161" s="3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11"/>
      <c r="B162" s="11"/>
      <c r="C162" s="9"/>
      <c r="D162" s="11"/>
      <c r="E162" s="38"/>
      <c r="F162" s="38"/>
      <c r="G162" s="39"/>
      <c r="H162" s="39"/>
      <c r="I162" s="39"/>
      <c r="J162" s="3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11"/>
      <c r="B163" s="11"/>
      <c r="C163" s="9"/>
      <c r="D163" s="11"/>
      <c r="E163" s="38"/>
      <c r="F163" s="38"/>
      <c r="G163" s="39"/>
      <c r="H163" s="39"/>
      <c r="I163" s="39"/>
      <c r="J163" s="3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11"/>
      <c r="B164" s="11"/>
      <c r="C164" s="9"/>
      <c r="D164" s="11"/>
      <c r="E164" s="38"/>
      <c r="F164" s="38"/>
      <c r="G164" s="39"/>
      <c r="H164" s="39"/>
      <c r="I164" s="39"/>
      <c r="J164" s="3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11"/>
      <c r="B165" s="11"/>
      <c r="C165" s="9"/>
      <c r="D165" s="11"/>
      <c r="E165" s="38"/>
      <c r="F165" s="38"/>
      <c r="G165" s="39"/>
      <c r="H165" s="39"/>
      <c r="I165" s="39"/>
      <c r="J165" s="3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11"/>
      <c r="B166" s="11"/>
      <c r="C166" s="9"/>
      <c r="D166" s="11"/>
      <c r="E166" s="38"/>
      <c r="F166" s="38"/>
      <c r="G166" s="39"/>
      <c r="H166" s="39"/>
      <c r="I166" s="39"/>
      <c r="J166" s="3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11"/>
      <c r="B167" s="11"/>
      <c r="C167" s="9"/>
      <c r="D167" s="11"/>
      <c r="E167" s="38"/>
      <c r="F167" s="38"/>
      <c r="G167" s="39"/>
      <c r="H167" s="39"/>
      <c r="I167" s="39"/>
      <c r="J167" s="3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11"/>
      <c r="B168" s="11"/>
      <c r="C168" s="9"/>
      <c r="D168" s="11"/>
      <c r="E168" s="38"/>
      <c r="F168" s="38"/>
      <c r="G168" s="39"/>
      <c r="H168" s="39"/>
      <c r="I168" s="39"/>
      <c r="J168" s="3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11"/>
      <c r="B169" s="11"/>
      <c r="C169" s="9"/>
      <c r="D169" s="11"/>
      <c r="E169" s="38"/>
      <c r="F169" s="38"/>
      <c r="G169" s="39"/>
      <c r="H169" s="39"/>
      <c r="I169" s="39"/>
      <c r="J169" s="3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11"/>
      <c r="B170" s="11"/>
      <c r="C170" s="9"/>
      <c r="D170" s="11"/>
      <c r="E170" s="38"/>
      <c r="F170" s="38"/>
      <c r="G170" s="39"/>
      <c r="H170" s="39"/>
      <c r="I170" s="39"/>
      <c r="J170" s="3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11"/>
      <c r="B171" s="11"/>
      <c r="C171" s="9"/>
      <c r="D171" s="11"/>
      <c r="E171" s="38"/>
      <c r="F171" s="38"/>
      <c r="G171" s="39"/>
      <c r="H171" s="39"/>
      <c r="I171" s="39"/>
      <c r="J171" s="3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11"/>
      <c r="B172" s="11"/>
      <c r="C172" s="9"/>
      <c r="D172" s="11"/>
      <c r="E172" s="38"/>
      <c r="F172" s="38"/>
      <c r="G172" s="39"/>
      <c r="H172" s="39"/>
      <c r="I172" s="39"/>
      <c r="J172" s="3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11"/>
      <c r="B173" s="11"/>
      <c r="C173" s="9"/>
      <c r="D173" s="11"/>
      <c r="E173" s="38"/>
      <c r="F173" s="38"/>
      <c r="G173" s="39"/>
      <c r="H173" s="39"/>
      <c r="I173" s="39"/>
      <c r="J173" s="3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11"/>
      <c r="B174" s="11"/>
      <c r="C174" s="9"/>
      <c r="D174" s="11"/>
      <c r="E174" s="38"/>
      <c r="F174" s="38"/>
      <c r="G174" s="39"/>
      <c r="H174" s="39"/>
      <c r="I174" s="39"/>
      <c r="J174" s="3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11"/>
      <c r="B175" s="11"/>
      <c r="C175" s="9"/>
      <c r="D175" s="11"/>
      <c r="E175" s="38"/>
      <c r="F175" s="38"/>
      <c r="G175" s="39"/>
      <c r="H175" s="39"/>
      <c r="I175" s="39"/>
      <c r="J175" s="3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11"/>
      <c r="B176" s="11"/>
      <c r="C176" s="9"/>
      <c r="D176" s="11"/>
      <c r="E176" s="38"/>
      <c r="F176" s="38"/>
      <c r="G176" s="39"/>
      <c r="H176" s="39"/>
      <c r="I176" s="39"/>
      <c r="J176" s="3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11"/>
      <c r="B177" s="11"/>
      <c r="C177" s="9"/>
      <c r="D177" s="11"/>
      <c r="E177" s="38"/>
      <c r="F177" s="38"/>
      <c r="G177" s="39"/>
      <c r="H177" s="39"/>
      <c r="I177" s="39"/>
      <c r="J177" s="3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11"/>
      <c r="B178" s="11"/>
      <c r="C178" s="9"/>
      <c r="D178" s="11"/>
      <c r="E178" s="38"/>
      <c r="F178" s="38"/>
      <c r="G178" s="39"/>
      <c r="H178" s="39"/>
      <c r="I178" s="39"/>
      <c r="J178" s="3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11"/>
      <c r="B179" s="11"/>
      <c r="C179" s="9"/>
      <c r="D179" s="11"/>
      <c r="E179" s="38"/>
      <c r="F179" s="38"/>
      <c r="G179" s="39"/>
      <c r="H179" s="39"/>
      <c r="I179" s="39"/>
      <c r="J179" s="3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11"/>
      <c r="B180" s="11"/>
      <c r="C180" s="9"/>
      <c r="D180" s="11"/>
      <c r="E180" s="38"/>
      <c r="F180" s="38"/>
      <c r="G180" s="39"/>
      <c r="H180" s="39"/>
      <c r="I180" s="39"/>
      <c r="J180" s="3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11"/>
      <c r="B181" s="11"/>
      <c r="C181" s="9"/>
      <c r="D181" s="11"/>
      <c r="E181" s="38"/>
      <c r="F181" s="38"/>
      <c r="G181" s="39"/>
      <c r="H181" s="39"/>
      <c r="I181" s="39"/>
      <c r="J181" s="3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11"/>
      <c r="B182" s="11"/>
      <c r="C182" s="9"/>
      <c r="D182" s="11"/>
      <c r="E182" s="38"/>
      <c r="F182" s="38"/>
      <c r="G182" s="39"/>
      <c r="H182" s="39"/>
      <c r="I182" s="39"/>
      <c r="J182" s="3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11"/>
      <c r="B183" s="11"/>
      <c r="C183" s="9"/>
      <c r="D183" s="11"/>
      <c r="E183" s="38"/>
      <c r="F183" s="38"/>
      <c r="G183" s="39"/>
      <c r="H183" s="39"/>
      <c r="I183" s="39"/>
      <c r="J183" s="3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11"/>
      <c r="B184" s="11"/>
      <c r="C184" s="9"/>
      <c r="D184" s="11"/>
      <c r="E184" s="38"/>
      <c r="F184" s="38"/>
      <c r="G184" s="39"/>
      <c r="H184" s="39"/>
      <c r="I184" s="39"/>
      <c r="J184" s="3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11"/>
      <c r="B185" s="11"/>
      <c r="C185" s="9"/>
      <c r="D185" s="11"/>
      <c r="E185" s="38"/>
      <c r="F185" s="38"/>
      <c r="G185" s="39"/>
      <c r="H185" s="39"/>
      <c r="I185" s="39"/>
      <c r="J185" s="3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11"/>
      <c r="B186" s="11"/>
      <c r="C186" s="9"/>
      <c r="D186" s="11"/>
      <c r="E186" s="38"/>
      <c r="F186" s="38"/>
      <c r="G186" s="39"/>
      <c r="H186" s="39"/>
      <c r="I186" s="39"/>
      <c r="J186" s="3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11"/>
      <c r="B187" s="11"/>
      <c r="C187" s="9"/>
      <c r="D187" s="11"/>
      <c r="E187" s="38"/>
      <c r="F187" s="38"/>
      <c r="G187" s="39"/>
      <c r="H187" s="39"/>
      <c r="I187" s="39"/>
      <c r="J187" s="3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11"/>
      <c r="B188" s="11"/>
      <c r="C188" s="9"/>
      <c r="D188" s="11"/>
      <c r="E188" s="38"/>
      <c r="F188" s="38"/>
      <c r="G188" s="39"/>
      <c r="H188" s="39"/>
      <c r="I188" s="39"/>
      <c r="J188" s="3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11"/>
      <c r="B189" s="11"/>
      <c r="C189" s="9"/>
      <c r="D189" s="11"/>
      <c r="E189" s="38"/>
      <c r="F189" s="38"/>
      <c r="G189" s="39"/>
      <c r="H189" s="39"/>
      <c r="I189" s="39"/>
      <c r="J189" s="3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11"/>
      <c r="B190" s="11"/>
      <c r="C190" s="9"/>
      <c r="D190" s="11"/>
      <c r="E190" s="38"/>
      <c r="F190" s="38"/>
      <c r="G190" s="39"/>
      <c r="H190" s="39"/>
      <c r="I190" s="39"/>
      <c r="J190" s="3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11"/>
      <c r="B191" s="11"/>
      <c r="C191" s="9"/>
      <c r="D191" s="11"/>
      <c r="E191" s="38"/>
      <c r="F191" s="38"/>
      <c r="G191" s="39"/>
      <c r="H191" s="39"/>
      <c r="I191" s="39"/>
      <c r="J191" s="3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11"/>
      <c r="B192" s="11"/>
      <c r="C192" s="9"/>
      <c r="D192" s="11"/>
      <c r="E192" s="38"/>
      <c r="F192" s="38"/>
      <c r="G192" s="39"/>
      <c r="H192" s="39"/>
      <c r="I192" s="39"/>
      <c r="J192" s="3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11"/>
      <c r="B193" s="11"/>
      <c r="C193" s="9"/>
      <c r="D193" s="11"/>
      <c r="E193" s="38"/>
      <c r="F193" s="38"/>
      <c r="G193" s="39"/>
      <c r="H193" s="39"/>
      <c r="I193" s="39"/>
      <c r="J193" s="3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11"/>
      <c r="B194" s="11"/>
      <c r="C194" s="9"/>
      <c r="D194" s="11"/>
      <c r="E194" s="38"/>
      <c r="F194" s="38"/>
      <c r="G194" s="39"/>
      <c r="H194" s="39"/>
      <c r="I194" s="39"/>
      <c r="J194" s="3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11"/>
      <c r="B195" s="11"/>
      <c r="C195" s="9"/>
      <c r="D195" s="11"/>
      <c r="E195" s="38"/>
      <c r="F195" s="38"/>
      <c r="G195" s="39"/>
      <c r="H195" s="39"/>
      <c r="I195" s="39"/>
      <c r="J195" s="3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11"/>
      <c r="B196" s="11"/>
      <c r="C196" s="9"/>
      <c r="D196" s="11"/>
      <c r="E196" s="38"/>
      <c r="F196" s="38"/>
      <c r="G196" s="39"/>
      <c r="H196" s="39"/>
      <c r="I196" s="39"/>
      <c r="J196" s="3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11"/>
      <c r="B197" s="11"/>
      <c r="C197" s="9"/>
      <c r="D197" s="11"/>
      <c r="E197" s="38"/>
      <c r="F197" s="38"/>
      <c r="G197" s="39"/>
      <c r="H197" s="39"/>
      <c r="I197" s="39"/>
      <c r="J197" s="3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11"/>
      <c r="B198" s="11"/>
      <c r="C198" s="9"/>
      <c r="D198" s="11"/>
      <c r="E198" s="38"/>
      <c r="F198" s="38"/>
      <c r="G198" s="39"/>
      <c r="H198" s="39"/>
      <c r="I198" s="39"/>
      <c r="J198" s="3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11"/>
      <c r="B199" s="11"/>
      <c r="C199" s="9"/>
      <c r="D199" s="11"/>
      <c r="E199" s="38"/>
      <c r="F199" s="38"/>
      <c r="G199" s="39"/>
      <c r="H199" s="39"/>
      <c r="I199" s="39"/>
      <c r="J199" s="3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11"/>
      <c r="B200" s="11"/>
      <c r="C200" s="9"/>
      <c r="D200" s="11"/>
      <c r="E200" s="38"/>
      <c r="F200" s="38"/>
      <c r="G200" s="39"/>
      <c r="H200" s="39"/>
      <c r="I200" s="39"/>
      <c r="J200" s="3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11"/>
      <c r="B201" s="11"/>
      <c r="C201" s="9"/>
      <c r="D201" s="11"/>
      <c r="E201" s="38"/>
      <c r="F201" s="38"/>
      <c r="G201" s="39"/>
      <c r="H201" s="39"/>
      <c r="I201" s="39"/>
      <c r="J201" s="3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11"/>
      <c r="B202" s="11"/>
      <c r="C202" s="9"/>
      <c r="D202" s="11"/>
      <c r="E202" s="38"/>
      <c r="F202" s="38"/>
      <c r="G202" s="39"/>
      <c r="H202" s="39"/>
      <c r="I202" s="39"/>
      <c r="J202" s="3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11"/>
      <c r="B203" s="11"/>
      <c r="C203" s="9"/>
      <c r="D203" s="11"/>
      <c r="E203" s="38"/>
      <c r="F203" s="38"/>
      <c r="G203" s="39"/>
      <c r="H203" s="39"/>
      <c r="I203" s="39"/>
      <c r="J203" s="3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11"/>
      <c r="B204" s="11"/>
      <c r="C204" s="9"/>
      <c r="D204" s="11"/>
      <c r="E204" s="38"/>
      <c r="F204" s="38"/>
      <c r="G204" s="39"/>
      <c r="H204" s="39"/>
      <c r="I204" s="39"/>
      <c r="J204" s="3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11"/>
      <c r="B205" s="11"/>
      <c r="C205" s="9"/>
      <c r="D205" s="11"/>
      <c r="E205" s="38"/>
      <c r="F205" s="38"/>
      <c r="G205" s="39"/>
      <c r="H205" s="39"/>
      <c r="I205" s="39"/>
      <c r="J205" s="3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11"/>
      <c r="B206" s="11"/>
      <c r="C206" s="9"/>
      <c r="D206" s="11"/>
      <c r="E206" s="38"/>
      <c r="F206" s="38"/>
      <c r="G206" s="39"/>
      <c r="H206" s="39"/>
      <c r="I206" s="39"/>
      <c r="J206" s="3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11"/>
      <c r="B207" s="11"/>
      <c r="C207" s="9"/>
      <c r="D207" s="11"/>
      <c r="E207" s="38"/>
      <c r="F207" s="38"/>
      <c r="G207" s="39"/>
      <c r="H207" s="39"/>
      <c r="I207" s="39"/>
      <c r="J207" s="3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11"/>
      <c r="B208" s="11"/>
      <c r="C208" s="9"/>
      <c r="D208" s="11"/>
      <c r="E208" s="38"/>
      <c r="F208" s="38"/>
      <c r="G208" s="39"/>
      <c r="H208" s="39"/>
      <c r="I208" s="39"/>
      <c r="J208" s="3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11"/>
      <c r="B209" s="11"/>
      <c r="C209" s="9"/>
      <c r="D209" s="11"/>
      <c r="E209" s="38"/>
      <c r="F209" s="38"/>
      <c r="G209" s="39"/>
      <c r="H209" s="39"/>
      <c r="I209" s="39"/>
      <c r="J209" s="3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11"/>
      <c r="B210" s="11"/>
      <c r="C210" s="9"/>
      <c r="D210" s="11"/>
      <c r="E210" s="38"/>
      <c r="F210" s="38"/>
      <c r="G210" s="39"/>
      <c r="H210" s="39"/>
      <c r="I210" s="39"/>
      <c r="J210" s="3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11"/>
      <c r="B211" s="11"/>
      <c r="C211" s="9"/>
      <c r="D211" s="11"/>
      <c r="E211" s="38"/>
      <c r="F211" s="38"/>
      <c r="G211" s="39"/>
      <c r="H211" s="39"/>
      <c r="I211" s="39"/>
      <c r="J211" s="3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11"/>
      <c r="B212" s="11"/>
      <c r="C212" s="9"/>
      <c r="D212" s="11"/>
      <c r="E212" s="38"/>
      <c r="F212" s="38"/>
      <c r="G212" s="39"/>
      <c r="H212" s="39"/>
      <c r="I212" s="39"/>
      <c r="J212" s="3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11"/>
      <c r="B213" s="11"/>
      <c r="C213" s="9"/>
      <c r="D213" s="11"/>
      <c r="E213" s="38"/>
      <c r="F213" s="38"/>
      <c r="G213" s="39"/>
      <c r="H213" s="39"/>
      <c r="I213" s="39"/>
      <c r="J213" s="3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11"/>
      <c r="B214" s="11"/>
      <c r="C214" s="9"/>
      <c r="D214" s="11"/>
      <c r="E214" s="38"/>
      <c r="F214" s="38"/>
      <c r="G214" s="39"/>
      <c r="H214" s="39"/>
      <c r="I214" s="39"/>
      <c r="J214" s="3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11"/>
      <c r="B215" s="11"/>
      <c r="C215" s="9"/>
      <c r="D215" s="11"/>
      <c r="E215" s="38"/>
      <c r="F215" s="38"/>
      <c r="G215" s="39"/>
      <c r="H215" s="39"/>
      <c r="I215" s="39"/>
      <c r="J215" s="3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11"/>
      <c r="B216" s="11"/>
      <c r="C216" s="9"/>
      <c r="D216" s="11"/>
      <c r="E216" s="38"/>
      <c r="F216" s="38"/>
      <c r="G216" s="39"/>
      <c r="H216" s="39"/>
      <c r="I216" s="39"/>
      <c r="J216" s="3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11"/>
      <c r="B217" s="11"/>
      <c r="C217" s="9"/>
      <c r="D217" s="11"/>
      <c r="E217" s="38"/>
      <c r="F217" s="38"/>
      <c r="G217" s="39"/>
      <c r="H217" s="39"/>
      <c r="I217" s="39"/>
      <c r="J217" s="3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11"/>
      <c r="B218" s="11"/>
      <c r="C218" s="9"/>
      <c r="D218" s="11"/>
      <c r="E218" s="38"/>
      <c r="F218" s="38"/>
      <c r="G218" s="39"/>
      <c r="H218" s="39"/>
      <c r="I218" s="39"/>
      <c r="J218" s="3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11"/>
      <c r="B219" s="11"/>
      <c r="C219" s="9"/>
      <c r="D219" s="11"/>
      <c r="E219" s="38"/>
      <c r="F219" s="38"/>
      <c r="G219" s="39"/>
      <c r="H219" s="39"/>
      <c r="I219" s="39"/>
      <c r="J219" s="3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11"/>
      <c r="B220" s="11"/>
      <c r="C220" s="9"/>
      <c r="D220" s="11"/>
      <c r="E220" s="38"/>
      <c r="F220" s="38"/>
      <c r="G220" s="39"/>
      <c r="H220" s="39"/>
      <c r="I220" s="39"/>
      <c r="J220" s="3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11"/>
      <c r="B221" s="11"/>
      <c r="C221" s="9"/>
      <c r="D221" s="11"/>
      <c r="E221" s="38"/>
      <c r="F221" s="38"/>
      <c r="G221" s="39"/>
      <c r="H221" s="39"/>
      <c r="I221" s="39"/>
      <c r="J221" s="3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11"/>
      <c r="B222" s="11"/>
      <c r="C222" s="9"/>
      <c r="D222" s="11"/>
      <c r="E222" s="38"/>
      <c r="F222" s="38"/>
      <c r="G222" s="39"/>
      <c r="H222" s="39"/>
      <c r="I222" s="39"/>
      <c r="J222" s="3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11"/>
      <c r="B223" s="11"/>
      <c r="C223" s="9"/>
      <c r="D223" s="11"/>
      <c r="E223" s="38"/>
      <c r="F223" s="38"/>
      <c r="G223" s="39"/>
      <c r="H223" s="39"/>
      <c r="I223" s="39"/>
      <c r="J223" s="3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11"/>
      <c r="B224" s="11"/>
      <c r="C224" s="9"/>
      <c r="D224" s="11"/>
      <c r="E224" s="38"/>
      <c r="F224" s="38"/>
      <c r="G224" s="39"/>
      <c r="H224" s="39"/>
      <c r="I224" s="39"/>
      <c r="J224" s="3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11"/>
      <c r="B225" s="11"/>
      <c r="C225" s="9"/>
      <c r="D225" s="11"/>
      <c r="E225" s="38"/>
      <c r="F225" s="38"/>
      <c r="G225" s="39"/>
      <c r="H225" s="39"/>
      <c r="I225" s="39"/>
      <c r="J225" s="3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11"/>
      <c r="B226" s="11"/>
      <c r="C226" s="9"/>
      <c r="D226" s="11"/>
      <c r="E226" s="38"/>
      <c r="F226" s="38"/>
      <c r="G226" s="39"/>
      <c r="H226" s="39"/>
      <c r="I226" s="39"/>
      <c r="J226" s="3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11"/>
      <c r="B227" s="11"/>
      <c r="C227" s="9"/>
      <c r="D227" s="11"/>
      <c r="E227" s="38"/>
      <c r="F227" s="38"/>
      <c r="G227" s="39"/>
      <c r="H227" s="39"/>
      <c r="I227" s="39"/>
      <c r="J227" s="3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11"/>
      <c r="B228" s="11"/>
      <c r="C228" s="9"/>
      <c r="D228" s="11"/>
      <c r="E228" s="38"/>
      <c r="F228" s="38"/>
      <c r="G228" s="39"/>
      <c r="H228" s="39"/>
      <c r="I228" s="39"/>
      <c r="J228" s="3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11"/>
      <c r="B229" s="11"/>
      <c r="C229" s="9"/>
      <c r="D229" s="11"/>
      <c r="E229" s="38"/>
      <c r="F229" s="38"/>
      <c r="G229" s="39"/>
      <c r="H229" s="39"/>
      <c r="I229" s="39"/>
      <c r="J229" s="3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11"/>
      <c r="B230" s="11"/>
      <c r="C230" s="9"/>
      <c r="D230" s="11"/>
      <c r="E230" s="38"/>
      <c r="F230" s="38"/>
      <c r="G230" s="39"/>
      <c r="H230" s="39"/>
      <c r="I230" s="39"/>
      <c r="J230" s="3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11"/>
      <c r="B231" s="11"/>
      <c r="C231" s="9"/>
      <c r="D231" s="11"/>
      <c r="E231" s="38"/>
      <c r="F231" s="38"/>
      <c r="G231" s="39"/>
      <c r="H231" s="39"/>
      <c r="I231" s="39"/>
      <c r="J231" s="3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11"/>
      <c r="B232" s="11"/>
      <c r="C232" s="9"/>
      <c r="D232" s="11"/>
      <c r="E232" s="38"/>
      <c r="F232" s="38"/>
      <c r="G232" s="39"/>
      <c r="H232" s="39"/>
      <c r="I232" s="39"/>
      <c r="J232" s="3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11"/>
      <c r="B233" s="11"/>
      <c r="C233" s="9"/>
      <c r="D233" s="11"/>
      <c r="E233" s="38"/>
      <c r="F233" s="38"/>
      <c r="G233" s="39"/>
      <c r="H233" s="39"/>
      <c r="I233" s="39"/>
      <c r="J233" s="3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11"/>
      <c r="B234" s="11"/>
      <c r="C234" s="9"/>
      <c r="D234" s="11"/>
      <c r="E234" s="38"/>
      <c r="F234" s="38"/>
      <c r="G234" s="39"/>
      <c r="H234" s="39"/>
      <c r="I234" s="39"/>
      <c r="J234" s="3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11"/>
      <c r="B235" s="11"/>
      <c r="C235" s="9"/>
      <c r="D235" s="11"/>
      <c r="E235" s="38"/>
      <c r="F235" s="38"/>
      <c r="G235" s="39"/>
      <c r="H235" s="39"/>
      <c r="I235" s="39"/>
      <c r="J235" s="3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11"/>
      <c r="B236" s="11"/>
      <c r="C236" s="9"/>
      <c r="D236" s="11"/>
      <c r="E236" s="38"/>
      <c r="F236" s="38"/>
      <c r="G236" s="39"/>
      <c r="H236" s="39"/>
      <c r="I236" s="39"/>
      <c r="J236" s="3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11"/>
      <c r="B237" s="11"/>
      <c r="C237" s="9"/>
      <c r="D237" s="11"/>
      <c r="E237" s="38"/>
      <c r="F237" s="38"/>
      <c r="G237" s="39"/>
      <c r="H237" s="39"/>
      <c r="I237" s="39"/>
      <c r="J237" s="3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11"/>
      <c r="B238" s="11"/>
      <c r="C238" s="9"/>
      <c r="D238" s="11"/>
      <c r="E238" s="38"/>
      <c r="F238" s="38"/>
      <c r="G238" s="39"/>
      <c r="H238" s="39"/>
      <c r="I238" s="39"/>
      <c r="J238" s="3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11"/>
      <c r="B239" s="11"/>
      <c r="C239" s="9"/>
      <c r="D239" s="11"/>
      <c r="E239" s="38"/>
      <c r="F239" s="38"/>
      <c r="G239" s="39"/>
      <c r="H239" s="39"/>
      <c r="I239" s="39"/>
      <c r="J239" s="3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11"/>
      <c r="B240" s="11"/>
      <c r="C240" s="9"/>
      <c r="D240" s="11"/>
      <c r="E240" s="38"/>
      <c r="F240" s="38"/>
      <c r="G240" s="39"/>
      <c r="H240" s="39"/>
      <c r="I240" s="39"/>
      <c r="J240" s="3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11"/>
      <c r="B241" s="11"/>
      <c r="C241" s="9"/>
      <c r="D241" s="11"/>
      <c r="E241" s="38"/>
      <c r="F241" s="38"/>
      <c r="G241" s="39"/>
      <c r="H241" s="39"/>
      <c r="I241" s="39"/>
      <c r="J241" s="3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11"/>
      <c r="B242" s="11"/>
      <c r="C242" s="9"/>
      <c r="D242" s="11"/>
      <c r="E242" s="38"/>
      <c r="F242" s="38"/>
      <c r="G242" s="39"/>
      <c r="H242" s="39"/>
      <c r="I242" s="39"/>
      <c r="J242" s="3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11"/>
      <c r="B243" s="11"/>
      <c r="C243" s="9"/>
      <c r="D243" s="11"/>
      <c r="E243" s="38"/>
      <c r="F243" s="38"/>
      <c r="G243" s="39"/>
      <c r="H243" s="39"/>
      <c r="I243" s="39"/>
      <c r="J243" s="3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11"/>
      <c r="B244" s="11"/>
      <c r="C244" s="9"/>
      <c r="D244" s="11"/>
      <c r="E244" s="38"/>
      <c r="F244" s="38"/>
      <c r="G244" s="39"/>
      <c r="H244" s="39"/>
      <c r="I244" s="39"/>
      <c r="J244" s="3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11"/>
      <c r="B245" s="11"/>
      <c r="C245" s="9"/>
      <c r="D245" s="11"/>
      <c r="E245" s="38"/>
      <c r="F245" s="38"/>
      <c r="G245" s="39"/>
      <c r="H245" s="39"/>
      <c r="I245" s="39"/>
      <c r="J245" s="3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11"/>
      <c r="B246" s="11"/>
      <c r="C246" s="9"/>
      <c r="D246" s="11"/>
      <c r="E246" s="38"/>
      <c r="F246" s="38"/>
      <c r="G246" s="39"/>
      <c r="H246" s="39"/>
      <c r="I246" s="39"/>
      <c r="J246" s="3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11"/>
      <c r="B247" s="11"/>
      <c r="C247" s="9"/>
      <c r="D247" s="11"/>
      <c r="E247" s="38"/>
      <c r="F247" s="38"/>
      <c r="G247" s="39"/>
      <c r="H247" s="39"/>
      <c r="I247" s="39"/>
      <c r="J247" s="3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11"/>
      <c r="B248" s="11"/>
      <c r="C248" s="9"/>
      <c r="D248" s="11"/>
      <c r="E248" s="38"/>
      <c r="F248" s="38"/>
      <c r="G248" s="39"/>
      <c r="H248" s="39"/>
      <c r="I248" s="39"/>
      <c r="J248" s="3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11"/>
      <c r="B249" s="11"/>
      <c r="C249" s="9"/>
      <c r="D249" s="11"/>
      <c r="E249" s="38"/>
      <c r="F249" s="38"/>
      <c r="G249" s="39"/>
      <c r="H249" s="39"/>
      <c r="I249" s="39"/>
      <c r="J249" s="3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11"/>
      <c r="B250" s="11"/>
      <c r="C250" s="9"/>
      <c r="D250" s="11"/>
      <c r="E250" s="38"/>
      <c r="F250" s="38"/>
      <c r="G250" s="39"/>
      <c r="H250" s="39"/>
      <c r="I250" s="39"/>
      <c r="J250" s="3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11"/>
      <c r="B251" s="11"/>
      <c r="C251" s="9"/>
      <c r="D251" s="11"/>
      <c r="E251" s="38"/>
      <c r="F251" s="38"/>
      <c r="G251" s="39"/>
      <c r="H251" s="39"/>
      <c r="I251" s="39"/>
      <c r="J251" s="3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11"/>
      <c r="B252" s="11"/>
      <c r="C252" s="9"/>
      <c r="D252" s="11"/>
      <c r="E252" s="38"/>
      <c r="F252" s="38"/>
      <c r="G252" s="39"/>
      <c r="H252" s="39"/>
      <c r="I252" s="39"/>
      <c r="J252" s="3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11"/>
      <c r="B253" s="11"/>
      <c r="C253" s="9"/>
      <c r="D253" s="11"/>
      <c r="E253" s="38"/>
      <c r="F253" s="38"/>
      <c r="G253" s="39"/>
      <c r="H253" s="39"/>
      <c r="I253" s="39"/>
      <c r="J253" s="3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11"/>
      <c r="B254" s="11"/>
      <c r="C254" s="9"/>
      <c r="D254" s="11"/>
      <c r="E254" s="38"/>
      <c r="F254" s="38"/>
      <c r="G254" s="39"/>
      <c r="H254" s="39"/>
      <c r="I254" s="39"/>
      <c r="J254" s="3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11"/>
      <c r="B255" s="11"/>
      <c r="C255" s="9"/>
      <c r="D255" s="11"/>
      <c r="E255" s="38"/>
      <c r="F255" s="38"/>
      <c r="G255" s="39"/>
      <c r="H255" s="39"/>
      <c r="I255" s="39"/>
      <c r="J255" s="3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11"/>
      <c r="B256" s="11"/>
      <c r="C256" s="9"/>
      <c r="D256" s="11"/>
      <c r="E256" s="38"/>
      <c r="F256" s="38"/>
      <c r="G256" s="39"/>
      <c r="H256" s="39"/>
      <c r="I256" s="39"/>
      <c r="J256" s="3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11"/>
      <c r="B257" s="11"/>
      <c r="C257" s="9"/>
      <c r="D257" s="11"/>
      <c r="E257" s="38"/>
      <c r="F257" s="38"/>
      <c r="G257" s="39"/>
      <c r="H257" s="39"/>
      <c r="I257" s="39"/>
      <c r="J257" s="3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11"/>
      <c r="B258" s="11"/>
      <c r="C258" s="9"/>
      <c r="D258" s="11"/>
      <c r="E258" s="38"/>
      <c r="F258" s="38"/>
      <c r="G258" s="39"/>
      <c r="H258" s="39"/>
      <c r="I258" s="39"/>
      <c r="J258" s="3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11"/>
      <c r="B259" s="11"/>
      <c r="C259" s="9"/>
      <c r="D259" s="11"/>
      <c r="E259" s="38"/>
      <c r="F259" s="38"/>
      <c r="G259" s="39"/>
      <c r="H259" s="39"/>
      <c r="I259" s="39"/>
      <c r="J259" s="3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11"/>
      <c r="B260" s="11"/>
      <c r="C260" s="9"/>
      <c r="D260" s="11"/>
      <c r="E260" s="38"/>
      <c r="F260" s="38"/>
      <c r="G260" s="39"/>
      <c r="H260" s="39"/>
      <c r="I260" s="39"/>
      <c r="J260" s="3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11"/>
      <c r="B261" s="11"/>
      <c r="C261" s="9"/>
      <c r="D261" s="11"/>
      <c r="E261" s="38"/>
      <c r="F261" s="38"/>
      <c r="G261" s="39"/>
      <c r="H261" s="39"/>
      <c r="I261" s="39"/>
      <c r="J261" s="3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11"/>
      <c r="B262" s="11"/>
      <c r="C262" s="9"/>
      <c r="D262" s="11"/>
      <c r="E262" s="38"/>
      <c r="F262" s="38"/>
      <c r="G262" s="39"/>
      <c r="H262" s="39"/>
      <c r="I262" s="39"/>
      <c r="J262" s="3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11"/>
      <c r="B263" s="11"/>
      <c r="C263" s="9"/>
      <c r="D263" s="11"/>
      <c r="E263" s="38"/>
      <c r="F263" s="38"/>
      <c r="G263" s="39"/>
      <c r="H263" s="39"/>
      <c r="I263" s="39"/>
      <c r="J263" s="3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11"/>
      <c r="B264" s="11"/>
      <c r="C264" s="9"/>
      <c r="D264" s="11"/>
      <c r="E264" s="38"/>
      <c r="F264" s="38"/>
      <c r="G264" s="39"/>
      <c r="H264" s="39"/>
      <c r="I264" s="39"/>
      <c r="J264" s="3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11"/>
      <c r="B265" s="11"/>
      <c r="C265" s="9"/>
      <c r="D265" s="11"/>
      <c r="E265" s="38"/>
      <c r="F265" s="38"/>
      <c r="G265" s="39"/>
      <c r="H265" s="39"/>
      <c r="I265" s="39"/>
      <c r="J265" s="3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11"/>
      <c r="B266" s="11"/>
      <c r="C266" s="9"/>
      <c r="D266" s="11"/>
      <c r="E266" s="38"/>
      <c r="F266" s="38"/>
      <c r="G266" s="39"/>
      <c r="H266" s="39"/>
      <c r="I266" s="39"/>
      <c r="J266" s="3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11"/>
      <c r="B267" s="11"/>
      <c r="C267" s="9"/>
      <c r="D267" s="11"/>
      <c r="E267" s="38"/>
      <c r="F267" s="38"/>
      <c r="G267" s="39"/>
      <c r="H267" s="39"/>
      <c r="I267" s="39"/>
      <c r="J267" s="3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11"/>
      <c r="B268" s="11"/>
      <c r="C268" s="9"/>
      <c r="D268" s="11"/>
      <c r="E268" s="38"/>
      <c r="F268" s="38"/>
      <c r="G268" s="39"/>
      <c r="H268" s="39"/>
      <c r="I268" s="39"/>
      <c r="J268" s="3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11"/>
      <c r="B269" s="11"/>
      <c r="C269" s="9"/>
      <c r="D269" s="11"/>
      <c r="E269" s="38"/>
      <c r="F269" s="38"/>
      <c r="G269" s="39"/>
      <c r="H269" s="39"/>
      <c r="I269" s="39"/>
      <c r="J269" s="3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11"/>
      <c r="B270" s="11"/>
      <c r="C270" s="9"/>
      <c r="D270" s="11"/>
      <c r="E270" s="38"/>
      <c r="F270" s="38"/>
      <c r="G270" s="39"/>
      <c r="H270" s="39"/>
      <c r="I270" s="39"/>
      <c r="J270" s="3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11"/>
      <c r="B271" s="11"/>
      <c r="C271" s="9"/>
      <c r="D271" s="11"/>
      <c r="E271" s="38"/>
      <c r="F271" s="38"/>
      <c r="G271" s="39"/>
      <c r="H271" s="39"/>
      <c r="I271" s="39"/>
      <c r="J271" s="3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11"/>
      <c r="B272" s="11"/>
      <c r="C272" s="9"/>
      <c r="D272" s="11"/>
      <c r="E272" s="38"/>
      <c r="F272" s="38"/>
      <c r="G272" s="39"/>
      <c r="H272" s="39"/>
      <c r="I272" s="39"/>
      <c r="J272" s="3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11"/>
      <c r="B273" s="11"/>
      <c r="C273" s="9"/>
      <c r="D273" s="11"/>
      <c r="E273" s="38"/>
      <c r="F273" s="38"/>
      <c r="G273" s="39"/>
      <c r="H273" s="39"/>
      <c r="I273" s="39"/>
      <c r="J273" s="3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11"/>
      <c r="B274" s="11"/>
      <c r="C274" s="9"/>
      <c r="D274" s="11"/>
      <c r="E274" s="38"/>
      <c r="F274" s="38"/>
      <c r="G274" s="39"/>
      <c r="H274" s="39"/>
      <c r="I274" s="39"/>
      <c r="J274" s="3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11"/>
      <c r="B275" s="11"/>
      <c r="C275" s="9"/>
      <c r="D275" s="11"/>
      <c r="E275" s="38"/>
      <c r="F275" s="38"/>
      <c r="G275" s="39"/>
      <c r="H275" s="39"/>
      <c r="I275" s="39"/>
      <c r="J275" s="3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11"/>
      <c r="B276" s="11"/>
      <c r="C276" s="9"/>
      <c r="D276" s="11"/>
      <c r="E276" s="38"/>
      <c r="F276" s="38"/>
      <c r="G276" s="39"/>
      <c r="H276" s="39"/>
      <c r="I276" s="39"/>
      <c r="J276" s="3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11"/>
      <c r="B277" s="11"/>
      <c r="C277" s="9"/>
      <c r="D277" s="11"/>
      <c r="E277" s="38"/>
      <c r="F277" s="38"/>
      <c r="G277" s="39"/>
      <c r="H277" s="39"/>
      <c r="I277" s="39"/>
      <c r="J277" s="3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11"/>
      <c r="B278" s="11"/>
      <c r="C278" s="9"/>
      <c r="D278" s="11"/>
      <c r="E278" s="38"/>
      <c r="F278" s="38"/>
      <c r="G278" s="39"/>
      <c r="H278" s="39"/>
      <c r="I278" s="39"/>
      <c r="J278" s="3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11"/>
      <c r="B279" s="11"/>
      <c r="C279" s="9"/>
      <c r="D279" s="11"/>
      <c r="E279" s="38"/>
      <c r="F279" s="38"/>
      <c r="G279" s="39"/>
      <c r="H279" s="39"/>
      <c r="I279" s="39"/>
      <c r="J279" s="3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11"/>
      <c r="B280" s="11"/>
      <c r="C280" s="9"/>
      <c r="D280" s="11"/>
      <c r="E280" s="38"/>
      <c r="F280" s="38"/>
      <c r="G280" s="39"/>
      <c r="H280" s="39"/>
      <c r="I280" s="39"/>
      <c r="J280" s="3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11"/>
      <c r="B281" s="11"/>
      <c r="C281" s="9"/>
      <c r="D281" s="11"/>
      <c r="E281" s="38"/>
      <c r="F281" s="38"/>
      <c r="G281" s="39"/>
      <c r="H281" s="39"/>
      <c r="I281" s="39"/>
      <c r="J281" s="3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11"/>
      <c r="B282" s="11"/>
      <c r="C282" s="9"/>
      <c r="D282" s="11"/>
      <c r="E282" s="38"/>
      <c r="F282" s="38"/>
      <c r="G282" s="39"/>
      <c r="H282" s="39"/>
      <c r="I282" s="39"/>
      <c r="J282" s="3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11"/>
      <c r="B283" s="11"/>
      <c r="C283" s="9"/>
      <c r="D283" s="11"/>
      <c r="E283" s="38"/>
      <c r="F283" s="38"/>
      <c r="G283" s="39"/>
      <c r="H283" s="39"/>
      <c r="I283" s="39"/>
      <c r="J283" s="3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11"/>
      <c r="B284" s="11"/>
      <c r="C284" s="9"/>
      <c r="D284" s="11"/>
      <c r="E284" s="38"/>
      <c r="F284" s="38"/>
      <c r="G284" s="39"/>
      <c r="H284" s="39"/>
      <c r="I284" s="39"/>
      <c r="J284" s="3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11"/>
      <c r="B285" s="11"/>
      <c r="C285" s="9"/>
      <c r="D285" s="11"/>
      <c r="E285" s="38"/>
      <c r="F285" s="38"/>
      <c r="G285" s="39"/>
      <c r="H285" s="39"/>
      <c r="I285" s="39"/>
      <c r="J285" s="3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11"/>
      <c r="B286" s="11"/>
      <c r="C286" s="9"/>
      <c r="D286" s="11"/>
      <c r="E286" s="38"/>
      <c r="F286" s="38"/>
      <c r="G286" s="39"/>
      <c r="H286" s="39"/>
      <c r="I286" s="39"/>
      <c r="J286" s="3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11"/>
      <c r="B287" s="11"/>
      <c r="C287" s="9"/>
      <c r="D287" s="11"/>
      <c r="E287" s="38"/>
      <c r="F287" s="38"/>
      <c r="G287" s="39"/>
      <c r="H287" s="39"/>
      <c r="I287" s="39"/>
      <c r="J287" s="3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11"/>
      <c r="B288" s="11"/>
      <c r="C288" s="9"/>
      <c r="D288" s="11"/>
      <c r="E288" s="38"/>
      <c r="F288" s="38"/>
      <c r="G288" s="39"/>
      <c r="H288" s="39"/>
      <c r="I288" s="39"/>
      <c r="J288" s="3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11"/>
      <c r="B289" s="11"/>
      <c r="C289" s="9"/>
      <c r="D289" s="11"/>
      <c r="E289" s="38"/>
      <c r="F289" s="38"/>
      <c r="G289" s="39"/>
      <c r="H289" s="39"/>
      <c r="I289" s="39"/>
      <c r="J289" s="3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11"/>
      <c r="B290" s="11"/>
      <c r="C290" s="9"/>
      <c r="D290" s="11"/>
      <c r="E290" s="38"/>
      <c r="F290" s="38"/>
      <c r="G290" s="39"/>
      <c r="H290" s="39"/>
      <c r="I290" s="39"/>
      <c r="J290" s="3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11"/>
      <c r="B291" s="11"/>
      <c r="C291" s="9"/>
      <c r="D291" s="11"/>
      <c r="E291" s="38"/>
      <c r="F291" s="38"/>
      <c r="G291" s="39"/>
      <c r="H291" s="39"/>
      <c r="I291" s="39"/>
      <c r="J291" s="3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11"/>
      <c r="B292" s="11"/>
      <c r="C292" s="9"/>
      <c r="D292" s="11"/>
      <c r="E292" s="38"/>
      <c r="F292" s="38"/>
      <c r="G292" s="39"/>
      <c r="H292" s="39"/>
      <c r="I292" s="39"/>
      <c r="J292" s="3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11"/>
      <c r="B293" s="11"/>
      <c r="C293" s="9"/>
      <c r="D293" s="11"/>
      <c r="E293" s="38"/>
      <c r="F293" s="38"/>
      <c r="G293" s="39"/>
      <c r="H293" s="39"/>
      <c r="I293" s="39"/>
      <c r="J293" s="3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11"/>
      <c r="B294" s="11"/>
      <c r="C294" s="9"/>
      <c r="D294" s="11"/>
      <c r="E294" s="38"/>
      <c r="F294" s="38"/>
      <c r="G294" s="39"/>
      <c r="H294" s="39"/>
      <c r="I294" s="39"/>
      <c r="J294" s="3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11"/>
      <c r="B295" s="11"/>
      <c r="C295" s="9"/>
      <c r="D295" s="11"/>
      <c r="E295" s="38"/>
      <c r="F295" s="38"/>
      <c r="G295" s="39"/>
      <c r="H295" s="39"/>
      <c r="I295" s="39"/>
      <c r="J295" s="3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11"/>
      <c r="B296" s="11"/>
      <c r="C296" s="9"/>
      <c r="D296" s="11"/>
      <c r="E296" s="38"/>
      <c r="F296" s="38"/>
      <c r="G296" s="39"/>
      <c r="H296" s="39"/>
      <c r="I296" s="39"/>
      <c r="J296" s="3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11"/>
      <c r="B297" s="11"/>
      <c r="C297" s="9"/>
      <c r="D297" s="11"/>
      <c r="E297" s="38"/>
      <c r="F297" s="38"/>
      <c r="G297" s="39"/>
      <c r="H297" s="39"/>
      <c r="I297" s="39"/>
      <c r="J297" s="3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11"/>
      <c r="B298" s="11"/>
      <c r="C298" s="9"/>
      <c r="D298" s="11"/>
      <c r="E298" s="38"/>
      <c r="F298" s="38"/>
      <c r="G298" s="39"/>
      <c r="H298" s="39"/>
      <c r="I298" s="39"/>
      <c r="J298" s="3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11"/>
      <c r="B299" s="11"/>
      <c r="C299" s="9"/>
      <c r="D299" s="11"/>
      <c r="E299" s="38"/>
      <c r="F299" s="38"/>
      <c r="G299" s="39"/>
      <c r="H299" s="39"/>
      <c r="I299" s="39"/>
      <c r="J299" s="3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11"/>
      <c r="B300" s="11"/>
      <c r="C300" s="9"/>
      <c r="D300" s="11"/>
      <c r="E300" s="38"/>
      <c r="F300" s="38"/>
      <c r="G300" s="39"/>
      <c r="H300" s="39"/>
      <c r="I300" s="39"/>
      <c r="J300" s="3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11"/>
      <c r="B301" s="11"/>
      <c r="C301" s="9"/>
      <c r="D301" s="11"/>
      <c r="E301" s="38"/>
      <c r="F301" s="38"/>
      <c r="G301" s="39"/>
      <c r="H301" s="39"/>
      <c r="I301" s="39"/>
      <c r="J301" s="3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11"/>
      <c r="B302" s="11"/>
      <c r="C302" s="9"/>
      <c r="D302" s="11"/>
      <c r="E302" s="38"/>
      <c r="F302" s="38"/>
      <c r="G302" s="39"/>
      <c r="H302" s="39"/>
      <c r="I302" s="39"/>
      <c r="J302" s="3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11"/>
      <c r="B303" s="11"/>
      <c r="C303" s="9"/>
      <c r="D303" s="11"/>
      <c r="E303" s="38"/>
      <c r="F303" s="38"/>
      <c r="G303" s="39"/>
      <c r="H303" s="39"/>
      <c r="I303" s="39"/>
      <c r="J303" s="3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11"/>
      <c r="B304" s="11"/>
      <c r="C304" s="9"/>
      <c r="D304" s="11"/>
      <c r="E304" s="38"/>
      <c r="F304" s="38"/>
      <c r="G304" s="39"/>
      <c r="H304" s="39"/>
      <c r="I304" s="39"/>
      <c r="J304" s="3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11"/>
      <c r="B305" s="11"/>
      <c r="C305" s="9"/>
      <c r="D305" s="11"/>
      <c r="E305" s="38"/>
      <c r="F305" s="38"/>
      <c r="G305" s="39"/>
      <c r="H305" s="39"/>
      <c r="I305" s="39"/>
      <c r="J305" s="3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11"/>
      <c r="B306" s="11"/>
      <c r="C306" s="9"/>
      <c r="D306" s="11"/>
      <c r="E306" s="38"/>
      <c r="F306" s="38"/>
      <c r="G306" s="39"/>
      <c r="H306" s="39"/>
      <c r="I306" s="39"/>
      <c r="J306" s="3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11"/>
      <c r="B307" s="11"/>
      <c r="C307" s="9"/>
      <c r="D307" s="11"/>
      <c r="E307" s="38"/>
      <c r="F307" s="38"/>
      <c r="G307" s="39"/>
      <c r="H307" s="39"/>
      <c r="I307" s="39"/>
      <c r="J307" s="3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11"/>
      <c r="B308" s="11"/>
      <c r="C308" s="9"/>
      <c r="D308" s="11"/>
      <c r="E308" s="38"/>
      <c r="F308" s="38"/>
      <c r="G308" s="39"/>
      <c r="H308" s="39"/>
      <c r="I308" s="39"/>
      <c r="J308" s="3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11"/>
      <c r="B309" s="11"/>
      <c r="C309" s="9"/>
      <c r="D309" s="11"/>
      <c r="E309" s="38"/>
      <c r="F309" s="38"/>
      <c r="G309" s="39"/>
      <c r="H309" s="39"/>
      <c r="I309" s="39"/>
      <c r="J309" s="3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11"/>
      <c r="B310" s="11"/>
      <c r="C310" s="9"/>
      <c r="D310" s="11"/>
      <c r="E310" s="38"/>
      <c r="F310" s="38"/>
      <c r="G310" s="39"/>
      <c r="H310" s="39"/>
      <c r="I310" s="39"/>
      <c r="J310" s="3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11"/>
      <c r="B311" s="11"/>
      <c r="C311" s="9"/>
      <c r="D311" s="11"/>
      <c r="E311" s="38"/>
      <c r="F311" s="38"/>
      <c r="G311" s="39"/>
      <c r="H311" s="39"/>
      <c r="I311" s="39"/>
      <c r="J311" s="3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11"/>
      <c r="B312" s="11"/>
      <c r="C312" s="9"/>
      <c r="D312" s="11"/>
      <c r="E312" s="38"/>
      <c r="F312" s="38"/>
      <c r="G312" s="39"/>
      <c r="H312" s="39"/>
      <c r="I312" s="39"/>
      <c r="J312" s="3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11"/>
      <c r="B313" s="11"/>
      <c r="C313" s="9"/>
      <c r="D313" s="11"/>
      <c r="E313" s="38"/>
      <c r="F313" s="38"/>
      <c r="G313" s="39"/>
      <c r="H313" s="39"/>
      <c r="I313" s="39"/>
      <c r="J313" s="3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11"/>
      <c r="B314" s="11"/>
      <c r="C314" s="9"/>
      <c r="D314" s="11"/>
      <c r="E314" s="38"/>
      <c r="F314" s="38"/>
      <c r="G314" s="39"/>
      <c r="H314" s="39"/>
      <c r="I314" s="39"/>
      <c r="J314" s="3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11"/>
      <c r="B315" s="11"/>
      <c r="C315" s="9"/>
      <c r="D315" s="11"/>
      <c r="E315" s="38"/>
      <c r="F315" s="38"/>
      <c r="G315" s="39"/>
      <c r="H315" s="39"/>
      <c r="I315" s="39"/>
      <c r="J315" s="3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11"/>
      <c r="B316" s="11"/>
      <c r="C316" s="9"/>
      <c r="D316" s="11"/>
      <c r="E316" s="38"/>
      <c r="F316" s="38"/>
      <c r="G316" s="39"/>
      <c r="H316" s="39"/>
      <c r="I316" s="39"/>
      <c r="J316" s="3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11"/>
      <c r="B317" s="11"/>
      <c r="C317" s="9"/>
      <c r="D317" s="11"/>
      <c r="E317" s="38"/>
      <c r="F317" s="38"/>
      <c r="G317" s="39"/>
      <c r="H317" s="39"/>
      <c r="I317" s="39"/>
      <c r="J317" s="3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11"/>
      <c r="B318" s="11"/>
      <c r="C318" s="9"/>
      <c r="D318" s="11"/>
      <c r="E318" s="38"/>
      <c r="F318" s="38"/>
      <c r="G318" s="39"/>
      <c r="H318" s="39"/>
      <c r="I318" s="39"/>
      <c r="J318" s="3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11"/>
      <c r="B319" s="11"/>
      <c r="C319" s="9"/>
      <c r="D319" s="11"/>
      <c r="E319" s="38"/>
      <c r="F319" s="38"/>
      <c r="G319" s="39"/>
      <c r="H319" s="39"/>
      <c r="I319" s="39"/>
      <c r="J319" s="3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11"/>
      <c r="B320" s="11"/>
      <c r="C320" s="9"/>
      <c r="D320" s="11"/>
      <c r="E320" s="38"/>
      <c r="F320" s="38"/>
      <c r="G320" s="39"/>
      <c r="H320" s="39"/>
      <c r="I320" s="39"/>
      <c r="J320" s="3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11"/>
      <c r="B321" s="11"/>
      <c r="C321" s="9"/>
      <c r="D321" s="11"/>
      <c r="E321" s="38"/>
      <c r="F321" s="38"/>
      <c r="G321" s="39"/>
      <c r="H321" s="39"/>
      <c r="I321" s="39"/>
      <c r="J321" s="3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11"/>
      <c r="B322" s="11"/>
      <c r="C322" s="9"/>
      <c r="D322" s="11"/>
      <c r="E322" s="38"/>
      <c r="F322" s="38"/>
      <c r="G322" s="39"/>
      <c r="H322" s="39"/>
      <c r="I322" s="39"/>
      <c r="J322" s="3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11"/>
      <c r="B323" s="11"/>
      <c r="C323" s="9"/>
      <c r="D323" s="11"/>
      <c r="E323" s="38"/>
      <c r="F323" s="38"/>
      <c r="G323" s="39"/>
      <c r="H323" s="39"/>
      <c r="I323" s="39"/>
      <c r="J323" s="3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11"/>
      <c r="B324" s="11"/>
      <c r="C324" s="9"/>
      <c r="D324" s="11"/>
      <c r="E324" s="38"/>
      <c r="F324" s="38"/>
      <c r="G324" s="39"/>
      <c r="H324" s="39"/>
      <c r="I324" s="39"/>
      <c r="J324" s="3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11"/>
      <c r="B325" s="11"/>
      <c r="C325" s="9"/>
      <c r="D325" s="11"/>
      <c r="E325" s="38"/>
      <c r="F325" s="38"/>
      <c r="G325" s="39"/>
      <c r="H325" s="39"/>
      <c r="I325" s="39"/>
      <c r="J325" s="3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11"/>
      <c r="B326" s="11"/>
      <c r="C326" s="9"/>
      <c r="D326" s="11"/>
      <c r="E326" s="38"/>
      <c r="F326" s="38"/>
      <c r="G326" s="39"/>
      <c r="H326" s="39"/>
      <c r="I326" s="39"/>
      <c r="J326" s="3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11"/>
      <c r="B327" s="11"/>
      <c r="C327" s="9"/>
      <c r="D327" s="11"/>
      <c r="E327" s="38"/>
      <c r="F327" s="38"/>
      <c r="G327" s="39"/>
      <c r="H327" s="39"/>
      <c r="I327" s="39"/>
      <c r="J327" s="3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11"/>
      <c r="B328" s="11"/>
      <c r="C328" s="9"/>
      <c r="D328" s="11"/>
      <c r="E328" s="38"/>
      <c r="F328" s="38"/>
      <c r="G328" s="39"/>
      <c r="H328" s="39"/>
      <c r="I328" s="39"/>
      <c r="J328" s="3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11"/>
      <c r="B329" s="11"/>
      <c r="C329" s="9"/>
      <c r="D329" s="11"/>
      <c r="E329" s="38"/>
      <c r="F329" s="38"/>
      <c r="G329" s="39"/>
      <c r="H329" s="39"/>
      <c r="I329" s="39"/>
      <c r="J329" s="3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11"/>
      <c r="B330" s="11"/>
      <c r="C330" s="9"/>
      <c r="D330" s="11"/>
      <c r="E330" s="38"/>
      <c r="F330" s="38"/>
      <c r="G330" s="39"/>
      <c r="H330" s="39"/>
      <c r="I330" s="39"/>
      <c r="J330" s="3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11"/>
      <c r="B331" s="11"/>
      <c r="C331" s="9"/>
      <c r="D331" s="11"/>
      <c r="E331" s="38"/>
      <c r="F331" s="38"/>
      <c r="G331" s="39"/>
      <c r="H331" s="39"/>
      <c r="I331" s="39"/>
      <c r="J331" s="3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11"/>
      <c r="B332" s="11"/>
      <c r="C332" s="9"/>
      <c r="D332" s="11"/>
      <c r="E332" s="38"/>
      <c r="F332" s="38"/>
      <c r="G332" s="39"/>
      <c r="H332" s="39"/>
      <c r="I332" s="39"/>
      <c r="J332" s="3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11"/>
      <c r="B333" s="11"/>
      <c r="C333" s="9"/>
      <c r="D333" s="11"/>
      <c r="E333" s="38"/>
      <c r="F333" s="38"/>
      <c r="G333" s="39"/>
      <c r="H333" s="39"/>
      <c r="I333" s="39"/>
      <c r="J333" s="3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11"/>
      <c r="B334" s="11"/>
      <c r="C334" s="9"/>
      <c r="D334" s="11"/>
      <c r="E334" s="38"/>
      <c r="F334" s="38"/>
      <c r="G334" s="39"/>
      <c r="H334" s="39"/>
      <c r="I334" s="39"/>
      <c r="J334" s="3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11"/>
      <c r="B335" s="11"/>
      <c r="C335" s="9"/>
      <c r="D335" s="11"/>
      <c r="E335" s="38"/>
      <c r="F335" s="38"/>
      <c r="G335" s="39"/>
      <c r="H335" s="39"/>
      <c r="I335" s="39"/>
      <c r="J335" s="3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11"/>
      <c r="B336" s="11"/>
      <c r="C336" s="9"/>
      <c r="D336" s="11"/>
      <c r="E336" s="38"/>
      <c r="F336" s="38"/>
      <c r="G336" s="39"/>
      <c r="H336" s="39"/>
      <c r="I336" s="39"/>
      <c r="J336" s="3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11"/>
      <c r="B337" s="11"/>
      <c r="C337" s="9"/>
      <c r="D337" s="11"/>
      <c r="E337" s="38"/>
      <c r="F337" s="38"/>
      <c r="G337" s="39"/>
      <c r="H337" s="39"/>
      <c r="I337" s="39"/>
      <c r="J337" s="3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11"/>
      <c r="B338" s="11"/>
      <c r="C338" s="9"/>
      <c r="D338" s="11"/>
      <c r="E338" s="38"/>
      <c r="F338" s="38"/>
      <c r="G338" s="39"/>
      <c r="H338" s="39"/>
      <c r="I338" s="39"/>
      <c r="J338" s="3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11"/>
      <c r="B339" s="11"/>
      <c r="C339" s="9"/>
      <c r="D339" s="11"/>
      <c r="E339" s="38"/>
      <c r="F339" s="38"/>
      <c r="G339" s="39"/>
      <c r="H339" s="39"/>
      <c r="I339" s="39"/>
      <c r="J339" s="3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11"/>
      <c r="B340" s="11"/>
      <c r="C340" s="9"/>
      <c r="D340" s="11"/>
      <c r="E340" s="38"/>
      <c r="F340" s="38"/>
      <c r="G340" s="39"/>
      <c r="H340" s="39"/>
      <c r="I340" s="39"/>
      <c r="J340" s="3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11"/>
      <c r="B341" s="11"/>
      <c r="C341" s="9"/>
      <c r="D341" s="11"/>
      <c r="E341" s="38"/>
      <c r="F341" s="38"/>
      <c r="G341" s="39"/>
      <c r="H341" s="39"/>
      <c r="I341" s="39"/>
      <c r="J341" s="3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11"/>
      <c r="B342" s="11"/>
      <c r="C342" s="9"/>
      <c r="D342" s="11"/>
      <c r="E342" s="38"/>
      <c r="F342" s="38"/>
      <c r="G342" s="39"/>
      <c r="H342" s="39"/>
      <c r="I342" s="39"/>
      <c r="J342" s="3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11"/>
      <c r="B343" s="11"/>
      <c r="C343" s="9"/>
      <c r="D343" s="11"/>
      <c r="E343" s="38"/>
      <c r="F343" s="38"/>
      <c r="G343" s="39"/>
      <c r="H343" s="39"/>
      <c r="I343" s="39"/>
      <c r="J343" s="3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11"/>
      <c r="B344" s="11"/>
      <c r="C344" s="9"/>
      <c r="D344" s="11"/>
      <c r="E344" s="38"/>
      <c r="F344" s="38"/>
      <c r="G344" s="39"/>
      <c r="H344" s="39"/>
      <c r="I344" s="39"/>
      <c r="J344" s="3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11"/>
      <c r="B345" s="11"/>
      <c r="C345" s="9"/>
      <c r="D345" s="11"/>
      <c r="E345" s="38"/>
      <c r="F345" s="38"/>
      <c r="G345" s="39"/>
      <c r="H345" s="39"/>
      <c r="I345" s="39"/>
      <c r="J345" s="3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11"/>
      <c r="B346" s="11"/>
      <c r="C346" s="9"/>
      <c r="D346" s="11"/>
      <c r="E346" s="38"/>
      <c r="F346" s="38"/>
      <c r="G346" s="39"/>
      <c r="H346" s="39"/>
      <c r="I346" s="39"/>
      <c r="J346" s="3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11"/>
      <c r="B347" s="11"/>
      <c r="C347" s="9"/>
      <c r="D347" s="11"/>
      <c r="E347" s="38"/>
      <c r="F347" s="38"/>
      <c r="G347" s="39"/>
      <c r="H347" s="39"/>
      <c r="I347" s="39"/>
      <c r="J347" s="3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11"/>
      <c r="B348" s="11"/>
      <c r="C348" s="9"/>
      <c r="D348" s="11"/>
      <c r="E348" s="38"/>
      <c r="F348" s="38"/>
      <c r="G348" s="39"/>
      <c r="H348" s="39"/>
      <c r="I348" s="39"/>
      <c r="J348" s="3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11"/>
      <c r="B349" s="11"/>
      <c r="C349" s="9"/>
      <c r="D349" s="11"/>
      <c r="E349" s="38"/>
      <c r="F349" s="38"/>
      <c r="G349" s="39"/>
      <c r="H349" s="39"/>
      <c r="I349" s="39"/>
      <c r="J349" s="3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11"/>
      <c r="B350" s="11"/>
      <c r="C350" s="9"/>
      <c r="D350" s="11"/>
      <c r="E350" s="38"/>
      <c r="F350" s="38"/>
      <c r="G350" s="39"/>
      <c r="H350" s="39"/>
      <c r="I350" s="39"/>
      <c r="J350" s="3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11"/>
      <c r="B351" s="11"/>
      <c r="C351" s="9"/>
      <c r="D351" s="11"/>
      <c r="E351" s="38"/>
      <c r="F351" s="38"/>
      <c r="G351" s="39"/>
      <c r="H351" s="39"/>
      <c r="I351" s="39"/>
      <c r="J351" s="3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11"/>
      <c r="B352" s="11"/>
      <c r="C352" s="9"/>
      <c r="D352" s="11"/>
      <c r="E352" s="38"/>
      <c r="F352" s="38"/>
      <c r="G352" s="39"/>
      <c r="H352" s="39"/>
      <c r="I352" s="39"/>
      <c r="J352" s="3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11"/>
      <c r="B353" s="11"/>
      <c r="C353" s="9"/>
      <c r="D353" s="11"/>
      <c r="E353" s="38"/>
      <c r="F353" s="38"/>
      <c r="G353" s="39"/>
      <c r="H353" s="39"/>
      <c r="I353" s="39"/>
      <c r="J353" s="3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11"/>
      <c r="B354" s="11"/>
      <c r="C354" s="9"/>
      <c r="D354" s="11"/>
      <c r="E354" s="38"/>
      <c r="F354" s="38"/>
      <c r="G354" s="39"/>
      <c r="H354" s="39"/>
      <c r="I354" s="39"/>
      <c r="J354" s="3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11"/>
      <c r="B355" s="11"/>
      <c r="C355" s="9"/>
      <c r="D355" s="11"/>
      <c r="E355" s="38"/>
      <c r="F355" s="38"/>
      <c r="G355" s="39"/>
      <c r="H355" s="39"/>
      <c r="I355" s="39"/>
      <c r="J355" s="3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11"/>
      <c r="B356" s="11"/>
      <c r="C356" s="9"/>
      <c r="D356" s="11"/>
      <c r="E356" s="38"/>
      <c r="F356" s="38"/>
      <c r="G356" s="39"/>
      <c r="H356" s="39"/>
      <c r="I356" s="39"/>
      <c r="J356" s="3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11"/>
      <c r="B357" s="11"/>
      <c r="C357" s="9"/>
      <c r="D357" s="11"/>
      <c r="E357" s="38"/>
      <c r="F357" s="38"/>
      <c r="G357" s="39"/>
      <c r="H357" s="39"/>
      <c r="I357" s="39"/>
      <c r="J357" s="3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11"/>
      <c r="B358" s="11"/>
      <c r="C358" s="9"/>
      <c r="D358" s="11"/>
      <c r="E358" s="38"/>
      <c r="F358" s="38"/>
      <c r="G358" s="39"/>
      <c r="H358" s="39"/>
      <c r="I358" s="39"/>
      <c r="J358" s="3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11"/>
      <c r="B359" s="11"/>
      <c r="C359" s="9"/>
      <c r="D359" s="11"/>
      <c r="E359" s="38"/>
      <c r="F359" s="38"/>
      <c r="G359" s="39"/>
      <c r="H359" s="39"/>
      <c r="I359" s="39"/>
      <c r="J359" s="3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11"/>
      <c r="B360" s="11"/>
      <c r="C360" s="9"/>
      <c r="D360" s="11"/>
      <c r="E360" s="38"/>
      <c r="F360" s="38"/>
      <c r="G360" s="39"/>
      <c r="H360" s="39"/>
      <c r="I360" s="39"/>
      <c r="J360" s="3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11"/>
      <c r="B361" s="11"/>
      <c r="C361" s="9"/>
      <c r="D361" s="11"/>
      <c r="E361" s="38"/>
      <c r="F361" s="38"/>
      <c r="G361" s="39"/>
      <c r="H361" s="39"/>
      <c r="I361" s="39"/>
      <c r="J361" s="3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11"/>
      <c r="B362" s="11"/>
      <c r="C362" s="9"/>
      <c r="D362" s="11"/>
      <c r="E362" s="38"/>
      <c r="F362" s="38"/>
      <c r="G362" s="39"/>
      <c r="H362" s="39"/>
      <c r="I362" s="39"/>
      <c r="J362" s="3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11"/>
      <c r="B363" s="11"/>
      <c r="C363" s="9"/>
      <c r="D363" s="11"/>
      <c r="E363" s="38"/>
      <c r="F363" s="38"/>
      <c r="G363" s="39"/>
      <c r="H363" s="39"/>
      <c r="I363" s="39"/>
      <c r="J363" s="3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11"/>
      <c r="B364" s="11"/>
      <c r="C364" s="9"/>
      <c r="D364" s="11"/>
      <c r="E364" s="38"/>
      <c r="F364" s="38"/>
      <c r="G364" s="39"/>
      <c r="H364" s="39"/>
      <c r="I364" s="39"/>
      <c r="J364" s="3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11"/>
      <c r="B365" s="11"/>
      <c r="C365" s="9"/>
      <c r="D365" s="11"/>
      <c r="E365" s="38"/>
      <c r="F365" s="38"/>
      <c r="G365" s="39"/>
      <c r="H365" s="39"/>
      <c r="I365" s="39"/>
      <c r="J365" s="3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11"/>
      <c r="B366" s="11"/>
      <c r="C366" s="9"/>
      <c r="D366" s="11"/>
      <c r="E366" s="38"/>
      <c r="F366" s="38"/>
      <c r="G366" s="39"/>
      <c r="H366" s="39"/>
      <c r="I366" s="39"/>
      <c r="J366" s="3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11"/>
      <c r="B367" s="11"/>
      <c r="C367" s="9"/>
      <c r="D367" s="11"/>
      <c r="E367" s="38"/>
      <c r="F367" s="38"/>
      <c r="G367" s="39"/>
      <c r="H367" s="39"/>
      <c r="I367" s="39"/>
      <c r="J367" s="3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11"/>
      <c r="B368" s="11"/>
      <c r="C368" s="9"/>
      <c r="D368" s="11"/>
      <c r="E368" s="38"/>
      <c r="F368" s="38"/>
      <c r="G368" s="39"/>
      <c r="H368" s="39"/>
      <c r="I368" s="39"/>
      <c r="J368" s="3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11"/>
      <c r="B369" s="11"/>
      <c r="C369" s="9"/>
      <c r="D369" s="11"/>
      <c r="E369" s="38"/>
      <c r="F369" s="38"/>
      <c r="G369" s="39"/>
      <c r="H369" s="39"/>
      <c r="I369" s="39"/>
      <c r="J369" s="3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11"/>
      <c r="B370" s="11"/>
      <c r="C370" s="9"/>
      <c r="D370" s="11"/>
      <c r="E370" s="38"/>
      <c r="F370" s="38"/>
      <c r="G370" s="39"/>
      <c r="H370" s="39"/>
      <c r="I370" s="39"/>
      <c r="J370" s="3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11"/>
      <c r="B371" s="11"/>
      <c r="C371" s="9"/>
      <c r="D371" s="11"/>
      <c r="E371" s="38"/>
      <c r="F371" s="38"/>
      <c r="G371" s="39"/>
      <c r="H371" s="39"/>
      <c r="I371" s="39"/>
      <c r="J371" s="3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11"/>
      <c r="B372" s="11"/>
      <c r="C372" s="9"/>
      <c r="D372" s="11"/>
      <c r="E372" s="38"/>
      <c r="F372" s="38"/>
      <c r="G372" s="39"/>
      <c r="H372" s="39"/>
      <c r="I372" s="39"/>
      <c r="J372" s="3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11"/>
      <c r="B373" s="11"/>
      <c r="C373" s="9"/>
      <c r="D373" s="11"/>
      <c r="E373" s="38"/>
      <c r="F373" s="38"/>
      <c r="G373" s="39"/>
      <c r="H373" s="39"/>
      <c r="I373" s="39"/>
      <c r="J373" s="3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11"/>
      <c r="B374" s="11"/>
      <c r="C374" s="9"/>
      <c r="D374" s="11"/>
      <c r="E374" s="38"/>
      <c r="F374" s="38"/>
      <c r="G374" s="39"/>
      <c r="H374" s="39"/>
      <c r="I374" s="39"/>
      <c r="J374" s="3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11"/>
      <c r="B375" s="11"/>
      <c r="C375" s="9"/>
      <c r="D375" s="11"/>
      <c r="E375" s="38"/>
      <c r="F375" s="38"/>
      <c r="G375" s="39"/>
      <c r="H375" s="39"/>
      <c r="I375" s="39"/>
      <c r="J375" s="3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11"/>
      <c r="B376" s="11"/>
      <c r="C376" s="9"/>
      <c r="D376" s="11"/>
      <c r="E376" s="38"/>
      <c r="F376" s="38"/>
      <c r="G376" s="39"/>
      <c r="H376" s="39"/>
      <c r="I376" s="39"/>
      <c r="J376" s="3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11"/>
      <c r="B377" s="11"/>
      <c r="C377" s="9"/>
      <c r="D377" s="11"/>
      <c r="E377" s="38"/>
      <c r="F377" s="38"/>
      <c r="G377" s="39"/>
      <c r="H377" s="39"/>
      <c r="I377" s="39"/>
      <c r="J377" s="3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11"/>
      <c r="B378" s="11"/>
      <c r="C378" s="9"/>
      <c r="D378" s="11"/>
      <c r="E378" s="38"/>
      <c r="F378" s="38"/>
      <c r="G378" s="39"/>
      <c r="H378" s="39"/>
      <c r="I378" s="39"/>
      <c r="J378" s="3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11"/>
      <c r="B379" s="11"/>
      <c r="C379" s="9"/>
      <c r="D379" s="11"/>
      <c r="E379" s="38"/>
      <c r="F379" s="38"/>
      <c r="G379" s="39"/>
      <c r="H379" s="39"/>
      <c r="I379" s="39"/>
      <c r="J379" s="3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11"/>
      <c r="B380" s="11"/>
      <c r="C380" s="9"/>
      <c r="D380" s="11"/>
      <c r="E380" s="38"/>
      <c r="F380" s="38"/>
      <c r="G380" s="39"/>
      <c r="H380" s="39"/>
      <c r="I380" s="39"/>
      <c r="J380" s="3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11"/>
      <c r="B381" s="11"/>
      <c r="C381" s="9"/>
      <c r="D381" s="11"/>
      <c r="E381" s="38"/>
      <c r="F381" s="38"/>
      <c r="G381" s="39"/>
      <c r="H381" s="39"/>
      <c r="I381" s="39"/>
      <c r="J381" s="3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11"/>
      <c r="B382" s="11"/>
      <c r="C382" s="9"/>
      <c r="D382" s="11"/>
      <c r="E382" s="38"/>
      <c r="F382" s="38"/>
      <c r="G382" s="39"/>
      <c r="H382" s="39"/>
      <c r="I382" s="39"/>
      <c r="J382" s="3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11"/>
      <c r="B383" s="11"/>
      <c r="C383" s="9"/>
      <c r="D383" s="11"/>
      <c r="E383" s="38"/>
      <c r="F383" s="38"/>
      <c r="G383" s="39"/>
      <c r="H383" s="39"/>
      <c r="I383" s="39"/>
      <c r="J383" s="3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11"/>
      <c r="B384" s="11"/>
      <c r="C384" s="9"/>
      <c r="D384" s="11"/>
      <c r="E384" s="38"/>
      <c r="F384" s="38"/>
      <c r="G384" s="39"/>
      <c r="H384" s="39"/>
      <c r="I384" s="39"/>
      <c r="J384" s="3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11"/>
      <c r="B385" s="11"/>
      <c r="C385" s="9"/>
      <c r="D385" s="11"/>
      <c r="E385" s="38"/>
      <c r="F385" s="38"/>
      <c r="G385" s="39"/>
      <c r="H385" s="39"/>
      <c r="I385" s="39"/>
      <c r="J385" s="3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11"/>
      <c r="B386" s="11"/>
      <c r="C386" s="9"/>
      <c r="D386" s="11"/>
      <c r="E386" s="38"/>
      <c r="F386" s="38"/>
      <c r="G386" s="39"/>
      <c r="H386" s="39"/>
      <c r="I386" s="39"/>
      <c r="J386" s="3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11"/>
      <c r="B387" s="11"/>
      <c r="C387" s="9"/>
      <c r="D387" s="11"/>
      <c r="E387" s="38"/>
      <c r="F387" s="38"/>
      <c r="G387" s="39"/>
      <c r="H387" s="39"/>
      <c r="I387" s="39"/>
      <c r="J387" s="3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11"/>
      <c r="B388" s="11"/>
      <c r="C388" s="9"/>
      <c r="D388" s="11"/>
      <c r="E388" s="38"/>
      <c r="F388" s="38"/>
      <c r="G388" s="39"/>
      <c r="H388" s="39"/>
      <c r="I388" s="39"/>
      <c r="J388" s="3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11"/>
      <c r="B389" s="11"/>
      <c r="C389" s="9"/>
      <c r="D389" s="11"/>
      <c r="E389" s="38"/>
      <c r="F389" s="38"/>
      <c r="G389" s="39"/>
      <c r="H389" s="39"/>
      <c r="I389" s="39"/>
      <c r="J389" s="3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11"/>
      <c r="B390" s="11"/>
      <c r="C390" s="9"/>
      <c r="D390" s="11"/>
      <c r="E390" s="38"/>
      <c r="F390" s="38"/>
      <c r="G390" s="39"/>
      <c r="H390" s="39"/>
      <c r="I390" s="39"/>
      <c r="J390" s="3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11"/>
      <c r="B391" s="11"/>
      <c r="C391" s="9"/>
      <c r="D391" s="11"/>
      <c r="E391" s="38"/>
      <c r="F391" s="38"/>
      <c r="G391" s="39"/>
      <c r="H391" s="39"/>
      <c r="I391" s="39"/>
      <c r="J391" s="3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11"/>
      <c r="B392" s="11"/>
      <c r="C392" s="9"/>
      <c r="D392" s="11"/>
      <c r="E392" s="38"/>
      <c r="F392" s="38"/>
      <c r="G392" s="39"/>
      <c r="H392" s="39"/>
      <c r="I392" s="39"/>
      <c r="J392" s="3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11"/>
      <c r="B393" s="11"/>
      <c r="C393" s="9"/>
      <c r="D393" s="11"/>
      <c r="E393" s="38"/>
      <c r="F393" s="38"/>
      <c r="G393" s="39"/>
      <c r="H393" s="39"/>
      <c r="I393" s="39"/>
      <c r="J393" s="3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11"/>
      <c r="B394" s="11"/>
      <c r="C394" s="9"/>
      <c r="D394" s="11"/>
      <c r="E394" s="38"/>
      <c r="F394" s="38"/>
      <c r="G394" s="39"/>
      <c r="H394" s="39"/>
      <c r="I394" s="39"/>
      <c r="J394" s="3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11"/>
      <c r="B395" s="11"/>
      <c r="C395" s="9"/>
      <c r="D395" s="11"/>
      <c r="E395" s="38"/>
      <c r="F395" s="38"/>
      <c r="G395" s="39"/>
      <c r="H395" s="39"/>
      <c r="I395" s="39"/>
      <c r="J395" s="3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11"/>
      <c r="B396" s="11"/>
      <c r="C396" s="9"/>
      <c r="D396" s="11"/>
      <c r="E396" s="38"/>
      <c r="F396" s="38"/>
      <c r="G396" s="39"/>
      <c r="H396" s="39"/>
      <c r="I396" s="39"/>
      <c r="J396" s="3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11"/>
      <c r="B397" s="11"/>
      <c r="C397" s="9"/>
      <c r="D397" s="11"/>
      <c r="E397" s="38"/>
      <c r="F397" s="38"/>
      <c r="G397" s="39"/>
      <c r="H397" s="39"/>
      <c r="I397" s="39"/>
      <c r="J397" s="3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11"/>
      <c r="B398" s="11"/>
      <c r="C398" s="9"/>
      <c r="D398" s="11"/>
      <c r="E398" s="38"/>
      <c r="F398" s="38"/>
      <c r="G398" s="39"/>
      <c r="H398" s="39"/>
      <c r="I398" s="39"/>
      <c r="J398" s="3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11"/>
      <c r="B399" s="11"/>
      <c r="C399" s="9"/>
      <c r="D399" s="11"/>
      <c r="E399" s="38"/>
      <c r="F399" s="38"/>
      <c r="G399" s="39"/>
      <c r="H399" s="39"/>
      <c r="I399" s="39"/>
      <c r="J399" s="3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11"/>
      <c r="B400" s="11"/>
      <c r="C400" s="9"/>
      <c r="D400" s="11"/>
      <c r="E400" s="38"/>
      <c r="F400" s="38"/>
      <c r="G400" s="39"/>
      <c r="H400" s="39"/>
      <c r="I400" s="39"/>
      <c r="J400" s="3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11"/>
      <c r="B401" s="11"/>
      <c r="C401" s="9"/>
      <c r="D401" s="11"/>
      <c r="E401" s="38"/>
      <c r="F401" s="38"/>
      <c r="G401" s="39"/>
      <c r="H401" s="39"/>
      <c r="I401" s="39"/>
      <c r="J401" s="3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11"/>
      <c r="B402" s="11"/>
      <c r="C402" s="9"/>
      <c r="D402" s="11"/>
      <c r="E402" s="38"/>
      <c r="F402" s="38"/>
      <c r="G402" s="39"/>
      <c r="H402" s="39"/>
      <c r="I402" s="39"/>
      <c r="J402" s="3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11"/>
      <c r="B403" s="11"/>
      <c r="C403" s="9"/>
      <c r="D403" s="11"/>
      <c r="E403" s="38"/>
      <c r="F403" s="38"/>
      <c r="G403" s="39"/>
      <c r="H403" s="39"/>
      <c r="I403" s="39"/>
      <c r="J403" s="3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11"/>
      <c r="B404" s="11"/>
      <c r="C404" s="9"/>
      <c r="D404" s="11"/>
      <c r="E404" s="38"/>
      <c r="F404" s="38"/>
      <c r="G404" s="39"/>
      <c r="H404" s="39"/>
      <c r="I404" s="39"/>
      <c r="J404" s="3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11"/>
      <c r="B405" s="11"/>
      <c r="C405" s="9"/>
      <c r="D405" s="11"/>
      <c r="E405" s="38"/>
      <c r="F405" s="38"/>
      <c r="G405" s="39"/>
      <c r="H405" s="39"/>
      <c r="I405" s="39"/>
      <c r="J405" s="3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11"/>
      <c r="B406" s="11"/>
      <c r="C406" s="9"/>
      <c r="D406" s="11"/>
      <c r="E406" s="38"/>
      <c r="F406" s="38"/>
      <c r="G406" s="39"/>
      <c r="H406" s="39"/>
      <c r="I406" s="39"/>
      <c r="J406" s="3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11"/>
      <c r="B407" s="11"/>
      <c r="C407" s="9"/>
      <c r="D407" s="11"/>
      <c r="E407" s="38"/>
      <c r="F407" s="38"/>
      <c r="G407" s="39"/>
      <c r="H407" s="39"/>
      <c r="I407" s="39"/>
      <c r="J407" s="3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11"/>
      <c r="B408" s="11"/>
      <c r="C408" s="9"/>
      <c r="D408" s="11"/>
      <c r="E408" s="38"/>
      <c r="F408" s="38"/>
      <c r="G408" s="39"/>
      <c r="H408" s="39"/>
      <c r="I408" s="39"/>
      <c r="J408" s="3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11"/>
      <c r="B409" s="11"/>
      <c r="C409" s="9"/>
      <c r="D409" s="11"/>
      <c r="E409" s="38"/>
      <c r="F409" s="38"/>
      <c r="G409" s="39"/>
      <c r="H409" s="39"/>
      <c r="I409" s="39"/>
      <c r="J409" s="3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11"/>
      <c r="B410" s="11"/>
      <c r="C410" s="9"/>
      <c r="D410" s="11"/>
      <c r="E410" s="38"/>
      <c r="F410" s="38"/>
      <c r="G410" s="39"/>
      <c r="H410" s="39"/>
      <c r="I410" s="39"/>
      <c r="J410" s="3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11"/>
      <c r="B411" s="11"/>
      <c r="C411" s="9"/>
      <c r="D411" s="11"/>
      <c r="E411" s="38"/>
      <c r="F411" s="38"/>
      <c r="G411" s="39"/>
      <c r="H411" s="39"/>
      <c r="I411" s="39"/>
      <c r="J411" s="3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11"/>
      <c r="B412" s="11"/>
      <c r="C412" s="9"/>
      <c r="D412" s="11"/>
      <c r="E412" s="38"/>
      <c r="F412" s="38"/>
      <c r="G412" s="39"/>
      <c r="H412" s="39"/>
      <c r="I412" s="39"/>
      <c r="J412" s="3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11"/>
      <c r="B413" s="11"/>
      <c r="C413" s="9"/>
      <c r="D413" s="11"/>
      <c r="E413" s="38"/>
      <c r="F413" s="38"/>
      <c r="G413" s="39"/>
      <c r="H413" s="39"/>
      <c r="I413" s="39"/>
      <c r="J413" s="3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11"/>
      <c r="B414" s="11"/>
      <c r="C414" s="9"/>
      <c r="D414" s="11"/>
      <c r="E414" s="38"/>
      <c r="F414" s="38"/>
      <c r="G414" s="39"/>
      <c r="H414" s="39"/>
      <c r="I414" s="39"/>
      <c r="J414" s="3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11"/>
      <c r="B415" s="11"/>
      <c r="C415" s="9"/>
      <c r="D415" s="11"/>
      <c r="E415" s="38"/>
      <c r="F415" s="38"/>
      <c r="G415" s="39"/>
      <c r="H415" s="39"/>
      <c r="I415" s="39"/>
      <c r="J415" s="3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11"/>
      <c r="B416" s="11"/>
      <c r="C416" s="9"/>
      <c r="D416" s="11"/>
      <c r="E416" s="38"/>
      <c r="F416" s="38"/>
      <c r="G416" s="39"/>
      <c r="H416" s="39"/>
      <c r="I416" s="39"/>
      <c r="J416" s="3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11"/>
      <c r="B417" s="11"/>
      <c r="C417" s="9"/>
      <c r="D417" s="11"/>
      <c r="E417" s="38"/>
      <c r="F417" s="38"/>
      <c r="G417" s="39"/>
      <c r="H417" s="39"/>
      <c r="I417" s="39"/>
      <c r="J417" s="3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11"/>
      <c r="B418" s="11"/>
      <c r="C418" s="9"/>
      <c r="D418" s="11"/>
      <c r="E418" s="38"/>
      <c r="F418" s="38"/>
      <c r="G418" s="39"/>
      <c r="H418" s="39"/>
      <c r="I418" s="39"/>
      <c r="J418" s="3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11"/>
      <c r="B419" s="11"/>
      <c r="C419" s="9"/>
      <c r="D419" s="11"/>
      <c r="E419" s="38"/>
      <c r="F419" s="38"/>
      <c r="G419" s="39"/>
      <c r="H419" s="39"/>
      <c r="I419" s="39"/>
      <c r="J419" s="3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11"/>
      <c r="B420" s="11"/>
      <c r="C420" s="9"/>
      <c r="D420" s="11"/>
      <c r="E420" s="38"/>
      <c r="F420" s="38"/>
      <c r="G420" s="39"/>
      <c r="H420" s="39"/>
      <c r="I420" s="39"/>
      <c r="J420" s="3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11"/>
      <c r="B421" s="11"/>
      <c r="C421" s="9"/>
      <c r="D421" s="11"/>
      <c r="E421" s="38"/>
      <c r="F421" s="38"/>
      <c r="G421" s="39"/>
      <c r="H421" s="39"/>
      <c r="I421" s="39"/>
      <c r="J421" s="3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11"/>
      <c r="B422" s="11"/>
      <c r="C422" s="9"/>
      <c r="D422" s="11"/>
      <c r="E422" s="38"/>
      <c r="F422" s="38"/>
      <c r="G422" s="39"/>
      <c r="H422" s="39"/>
      <c r="I422" s="39"/>
      <c r="J422" s="3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11"/>
      <c r="B423" s="11"/>
      <c r="C423" s="9"/>
      <c r="D423" s="11"/>
      <c r="E423" s="38"/>
      <c r="F423" s="38"/>
      <c r="G423" s="39"/>
      <c r="H423" s="39"/>
      <c r="I423" s="39"/>
      <c r="J423" s="3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11"/>
      <c r="B424" s="11"/>
      <c r="C424" s="9"/>
      <c r="D424" s="11"/>
      <c r="E424" s="38"/>
      <c r="F424" s="38"/>
      <c r="G424" s="39"/>
      <c r="H424" s="39"/>
      <c r="I424" s="39"/>
      <c r="J424" s="3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11"/>
      <c r="B425" s="11"/>
      <c r="C425" s="9"/>
      <c r="D425" s="11"/>
      <c r="E425" s="38"/>
      <c r="F425" s="38"/>
      <c r="G425" s="39"/>
      <c r="H425" s="39"/>
      <c r="I425" s="39"/>
      <c r="J425" s="3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11"/>
      <c r="B426" s="11"/>
      <c r="C426" s="9"/>
      <c r="D426" s="11"/>
      <c r="E426" s="38"/>
      <c r="F426" s="38"/>
      <c r="G426" s="39"/>
      <c r="H426" s="39"/>
      <c r="I426" s="39"/>
      <c r="J426" s="3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11"/>
      <c r="B427" s="11"/>
      <c r="C427" s="9"/>
      <c r="D427" s="11"/>
      <c r="E427" s="38"/>
      <c r="F427" s="38"/>
      <c r="G427" s="39"/>
      <c r="H427" s="39"/>
      <c r="I427" s="39"/>
      <c r="J427" s="3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11"/>
      <c r="B428" s="11"/>
      <c r="C428" s="9"/>
      <c r="D428" s="11"/>
      <c r="E428" s="38"/>
      <c r="F428" s="38"/>
      <c r="G428" s="39"/>
      <c r="H428" s="39"/>
      <c r="I428" s="39"/>
      <c r="J428" s="3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11"/>
      <c r="B429" s="11"/>
      <c r="C429" s="9"/>
      <c r="D429" s="11"/>
      <c r="E429" s="38"/>
      <c r="F429" s="38"/>
      <c r="G429" s="39"/>
      <c r="H429" s="39"/>
      <c r="I429" s="39"/>
      <c r="J429" s="3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11"/>
      <c r="B430" s="11"/>
      <c r="C430" s="9"/>
      <c r="D430" s="11"/>
      <c r="E430" s="38"/>
      <c r="F430" s="38"/>
      <c r="G430" s="39"/>
      <c r="H430" s="39"/>
      <c r="I430" s="39"/>
      <c r="J430" s="3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11"/>
      <c r="B431" s="11"/>
      <c r="C431" s="9"/>
      <c r="D431" s="11"/>
      <c r="E431" s="38"/>
      <c r="F431" s="38"/>
      <c r="G431" s="39"/>
      <c r="H431" s="39"/>
      <c r="I431" s="39"/>
      <c r="J431" s="3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11"/>
      <c r="B432" s="11"/>
      <c r="C432" s="9"/>
      <c r="D432" s="11"/>
      <c r="E432" s="38"/>
      <c r="F432" s="38"/>
      <c r="G432" s="39"/>
      <c r="H432" s="39"/>
      <c r="I432" s="39"/>
      <c r="J432" s="3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11"/>
      <c r="B433" s="11"/>
      <c r="C433" s="9"/>
      <c r="D433" s="11"/>
      <c r="E433" s="38"/>
      <c r="F433" s="38"/>
      <c r="G433" s="39"/>
      <c r="H433" s="39"/>
      <c r="I433" s="39"/>
      <c r="J433" s="3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11"/>
      <c r="B434" s="11"/>
      <c r="C434" s="9"/>
      <c r="D434" s="11"/>
      <c r="E434" s="38"/>
      <c r="F434" s="38"/>
      <c r="G434" s="39"/>
      <c r="H434" s="39"/>
      <c r="I434" s="39"/>
      <c r="J434" s="3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11"/>
      <c r="B435" s="11"/>
      <c r="C435" s="9"/>
      <c r="D435" s="11"/>
      <c r="E435" s="38"/>
      <c r="F435" s="38"/>
      <c r="G435" s="39"/>
      <c r="H435" s="39"/>
      <c r="I435" s="39"/>
      <c r="J435" s="3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11"/>
      <c r="B436" s="11"/>
      <c r="C436" s="9"/>
      <c r="D436" s="11"/>
      <c r="E436" s="38"/>
      <c r="F436" s="38"/>
      <c r="G436" s="39"/>
      <c r="H436" s="39"/>
      <c r="I436" s="39"/>
      <c r="J436" s="3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11"/>
      <c r="B437" s="11"/>
      <c r="C437" s="9"/>
      <c r="D437" s="11"/>
      <c r="E437" s="38"/>
      <c r="F437" s="38"/>
      <c r="G437" s="39"/>
      <c r="H437" s="39"/>
      <c r="I437" s="39"/>
      <c r="J437" s="3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11"/>
      <c r="B438" s="11"/>
      <c r="C438" s="9"/>
      <c r="D438" s="11"/>
      <c r="E438" s="38"/>
      <c r="F438" s="38"/>
      <c r="G438" s="39"/>
      <c r="H438" s="39"/>
      <c r="I438" s="39"/>
      <c r="J438" s="3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11"/>
      <c r="B439" s="11"/>
      <c r="C439" s="9"/>
      <c r="D439" s="11"/>
      <c r="E439" s="38"/>
      <c r="F439" s="38"/>
      <c r="G439" s="39"/>
      <c r="H439" s="39"/>
      <c r="I439" s="39"/>
      <c r="J439" s="3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11"/>
      <c r="B440" s="11"/>
      <c r="C440" s="9"/>
      <c r="D440" s="11"/>
      <c r="E440" s="38"/>
      <c r="F440" s="38"/>
      <c r="G440" s="39"/>
      <c r="H440" s="39"/>
      <c r="I440" s="39"/>
      <c r="J440" s="3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11"/>
      <c r="B441" s="11"/>
      <c r="C441" s="9"/>
      <c r="D441" s="11"/>
      <c r="E441" s="38"/>
      <c r="F441" s="38"/>
      <c r="G441" s="39"/>
      <c r="H441" s="39"/>
      <c r="I441" s="39"/>
      <c r="J441" s="3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11"/>
      <c r="B442" s="11"/>
      <c r="C442" s="9"/>
      <c r="D442" s="11"/>
      <c r="E442" s="38"/>
      <c r="F442" s="38"/>
      <c r="G442" s="39"/>
      <c r="H442" s="39"/>
      <c r="I442" s="39"/>
      <c r="J442" s="3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11"/>
      <c r="B443" s="11"/>
      <c r="C443" s="9"/>
      <c r="D443" s="11"/>
      <c r="E443" s="38"/>
      <c r="F443" s="38"/>
      <c r="G443" s="39"/>
      <c r="H443" s="39"/>
      <c r="I443" s="39"/>
      <c r="J443" s="3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11"/>
      <c r="B444" s="11"/>
      <c r="C444" s="9"/>
      <c r="D444" s="11"/>
      <c r="E444" s="38"/>
      <c r="F444" s="38"/>
      <c r="G444" s="39"/>
      <c r="H444" s="39"/>
      <c r="I444" s="39"/>
      <c r="J444" s="3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11"/>
      <c r="B445" s="11"/>
      <c r="C445" s="9"/>
      <c r="D445" s="11"/>
      <c r="E445" s="38"/>
      <c r="F445" s="38"/>
      <c r="G445" s="39"/>
      <c r="H445" s="39"/>
      <c r="I445" s="39"/>
      <c r="J445" s="3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11"/>
      <c r="B446" s="11"/>
      <c r="C446" s="9"/>
      <c r="D446" s="11"/>
      <c r="E446" s="38"/>
      <c r="F446" s="38"/>
      <c r="G446" s="39"/>
      <c r="H446" s="39"/>
      <c r="I446" s="39"/>
      <c r="J446" s="3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11"/>
      <c r="B447" s="11"/>
      <c r="C447" s="9"/>
      <c r="D447" s="11"/>
      <c r="E447" s="38"/>
      <c r="F447" s="38"/>
      <c r="G447" s="39"/>
      <c r="H447" s="39"/>
      <c r="I447" s="39"/>
      <c r="J447" s="3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11"/>
      <c r="B448" s="11"/>
      <c r="C448" s="9"/>
      <c r="D448" s="11"/>
      <c r="E448" s="38"/>
      <c r="F448" s="38"/>
      <c r="G448" s="39"/>
      <c r="H448" s="39"/>
      <c r="I448" s="39"/>
      <c r="J448" s="3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11"/>
      <c r="B449" s="11"/>
      <c r="C449" s="9"/>
      <c r="D449" s="11"/>
      <c r="E449" s="38"/>
      <c r="F449" s="38"/>
      <c r="G449" s="39"/>
      <c r="H449" s="39"/>
      <c r="I449" s="39"/>
      <c r="J449" s="3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11"/>
      <c r="B450" s="11"/>
      <c r="C450" s="9"/>
      <c r="D450" s="11"/>
      <c r="E450" s="38"/>
      <c r="F450" s="38"/>
      <c r="G450" s="39"/>
      <c r="H450" s="39"/>
      <c r="I450" s="39"/>
      <c r="J450" s="3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11"/>
      <c r="B451" s="11"/>
      <c r="C451" s="9"/>
      <c r="D451" s="11"/>
      <c r="E451" s="38"/>
      <c r="F451" s="38"/>
      <c r="G451" s="39"/>
      <c r="H451" s="39"/>
      <c r="I451" s="39"/>
      <c r="J451" s="3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11"/>
      <c r="B452" s="11"/>
      <c r="C452" s="9"/>
      <c r="D452" s="11"/>
      <c r="E452" s="38"/>
      <c r="F452" s="38"/>
      <c r="G452" s="39"/>
      <c r="H452" s="39"/>
      <c r="I452" s="39"/>
      <c r="J452" s="3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11"/>
      <c r="B453" s="11"/>
      <c r="C453" s="9"/>
      <c r="D453" s="11"/>
      <c r="E453" s="38"/>
      <c r="F453" s="38"/>
      <c r="G453" s="39"/>
      <c r="H453" s="39"/>
      <c r="I453" s="39"/>
      <c r="J453" s="3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11"/>
      <c r="B454" s="11"/>
      <c r="C454" s="9"/>
      <c r="D454" s="11"/>
      <c r="E454" s="38"/>
      <c r="F454" s="38"/>
      <c r="G454" s="39"/>
      <c r="H454" s="39"/>
      <c r="I454" s="39"/>
      <c r="J454" s="3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11"/>
      <c r="B455" s="11"/>
      <c r="C455" s="9"/>
      <c r="D455" s="11"/>
      <c r="E455" s="38"/>
      <c r="F455" s="38"/>
      <c r="G455" s="39"/>
      <c r="H455" s="39"/>
      <c r="I455" s="39"/>
      <c r="J455" s="3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11"/>
      <c r="B456" s="11"/>
      <c r="C456" s="9"/>
      <c r="D456" s="11"/>
      <c r="E456" s="38"/>
      <c r="F456" s="38"/>
      <c r="G456" s="39"/>
      <c r="H456" s="39"/>
      <c r="I456" s="39"/>
      <c r="J456" s="3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11"/>
      <c r="B457" s="11"/>
      <c r="C457" s="9"/>
      <c r="D457" s="11"/>
      <c r="E457" s="38"/>
      <c r="F457" s="38"/>
      <c r="G457" s="39"/>
      <c r="H457" s="39"/>
      <c r="I457" s="39"/>
      <c r="J457" s="3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11"/>
      <c r="B458" s="11"/>
      <c r="C458" s="9"/>
      <c r="D458" s="11"/>
      <c r="E458" s="38"/>
      <c r="F458" s="38"/>
      <c r="G458" s="39"/>
      <c r="H458" s="39"/>
      <c r="I458" s="39"/>
      <c r="J458" s="3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11"/>
      <c r="B459" s="11"/>
      <c r="C459" s="9"/>
      <c r="D459" s="11"/>
      <c r="E459" s="38"/>
      <c r="F459" s="38"/>
      <c r="G459" s="39"/>
      <c r="H459" s="39"/>
      <c r="I459" s="39"/>
      <c r="J459" s="3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11"/>
      <c r="B460" s="11"/>
      <c r="C460" s="9"/>
      <c r="D460" s="11"/>
      <c r="E460" s="38"/>
      <c r="F460" s="38"/>
      <c r="G460" s="39"/>
      <c r="H460" s="39"/>
      <c r="I460" s="39"/>
      <c r="J460" s="3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11"/>
      <c r="B461" s="11"/>
      <c r="C461" s="9"/>
      <c r="D461" s="11"/>
      <c r="E461" s="38"/>
      <c r="F461" s="38"/>
      <c r="G461" s="39"/>
      <c r="H461" s="39"/>
      <c r="I461" s="39"/>
      <c r="J461" s="3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11"/>
      <c r="B462" s="11"/>
      <c r="C462" s="9"/>
      <c r="D462" s="11"/>
      <c r="E462" s="38"/>
      <c r="F462" s="38"/>
      <c r="G462" s="39"/>
      <c r="H462" s="39"/>
      <c r="I462" s="39"/>
      <c r="J462" s="3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11"/>
      <c r="B463" s="11"/>
      <c r="C463" s="9"/>
      <c r="D463" s="11"/>
      <c r="E463" s="38"/>
      <c r="F463" s="38"/>
      <c r="G463" s="39"/>
      <c r="H463" s="39"/>
      <c r="I463" s="39"/>
      <c r="J463" s="3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11"/>
      <c r="B464" s="11"/>
      <c r="C464" s="9"/>
      <c r="D464" s="11"/>
      <c r="E464" s="38"/>
      <c r="F464" s="38"/>
      <c r="G464" s="39"/>
      <c r="H464" s="39"/>
      <c r="I464" s="39"/>
      <c r="J464" s="3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11"/>
      <c r="B465" s="11"/>
      <c r="C465" s="9"/>
      <c r="D465" s="11"/>
      <c r="E465" s="38"/>
      <c r="F465" s="38"/>
      <c r="G465" s="39"/>
      <c r="H465" s="39"/>
      <c r="I465" s="39"/>
      <c r="J465" s="3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11"/>
      <c r="B466" s="11"/>
      <c r="C466" s="9"/>
      <c r="D466" s="11"/>
      <c r="E466" s="38"/>
      <c r="F466" s="38"/>
      <c r="G466" s="39"/>
      <c r="H466" s="39"/>
      <c r="I466" s="39"/>
      <c r="J466" s="3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11"/>
      <c r="B467" s="11"/>
      <c r="C467" s="9"/>
      <c r="D467" s="11"/>
      <c r="E467" s="38"/>
      <c r="F467" s="38"/>
      <c r="G467" s="39"/>
      <c r="H467" s="39"/>
      <c r="I467" s="39"/>
      <c r="J467" s="3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11"/>
      <c r="B468" s="11"/>
      <c r="C468" s="9"/>
      <c r="D468" s="11"/>
      <c r="E468" s="38"/>
      <c r="F468" s="38"/>
      <c r="G468" s="39"/>
      <c r="H468" s="39"/>
      <c r="I468" s="39"/>
      <c r="J468" s="3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11"/>
      <c r="B469" s="11"/>
      <c r="C469" s="9"/>
      <c r="D469" s="11"/>
      <c r="E469" s="38"/>
      <c r="F469" s="38"/>
      <c r="G469" s="39"/>
      <c r="H469" s="39"/>
      <c r="I469" s="39"/>
      <c r="J469" s="3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11"/>
      <c r="B470" s="11"/>
      <c r="C470" s="9"/>
      <c r="D470" s="11"/>
      <c r="E470" s="38"/>
      <c r="F470" s="38"/>
      <c r="G470" s="39"/>
      <c r="H470" s="39"/>
      <c r="I470" s="39"/>
      <c r="J470" s="3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11"/>
      <c r="B471" s="11"/>
      <c r="C471" s="9"/>
      <c r="D471" s="11"/>
      <c r="E471" s="38"/>
      <c r="F471" s="38"/>
      <c r="G471" s="39"/>
      <c r="H471" s="39"/>
      <c r="I471" s="39"/>
      <c r="J471" s="3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11"/>
      <c r="B472" s="11"/>
      <c r="C472" s="9"/>
      <c r="D472" s="11"/>
      <c r="E472" s="38"/>
      <c r="F472" s="38"/>
      <c r="G472" s="39"/>
      <c r="H472" s="39"/>
      <c r="I472" s="39"/>
      <c r="J472" s="3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11"/>
      <c r="B473" s="11"/>
      <c r="C473" s="9"/>
      <c r="D473" s="11"/>
      <c r="E473" s="38"/>
      <c r="F473" s="38"/>
      <c r="G473" s="39"/>
      <c r="H473" s="39"/>
      <c r="I473" s="39"/>
      <c r="J473" s="3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11"/>
      <c r="B474" s="11"/>
      <c r="C474" s="9"/>
      <c r="D474" s="11"/>
      <c r="E474" s="38"/>
      <c r="F474" s="38"/>
      <c r="G474" s="39"/>
      <c r="H474" s="39"/>
      <c r="I474" s="39"/>
      <c r="J474" s="3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11"/>
      <c r="B475" s="11"/>
      <c r="C475" s="9"/>
      <c r="D475" s="11"/>
      <c r="E475" s="38"/>
      <c r="F475" s="38"/>
      <c r="G475" s="39"/>
      <c r="H475" s="39"/>
      <c r="I475" s="39"/>
      <c r="J475" s="3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11"/>
      <c r="B476" s="11"/>
      <c r="C476" s="9"/>
      <c r="D476" s="11"/>
      <c r="E476" s="38"/>
      <c r="F476" s="38"/>
      <c r="G476" s="39"/>
      <c r="H476" s="39"/>
      <c r="I476" s="39"/>
      <c r="J476" s="3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11"/>
      <c r="B477" s="11"/>
      <c r="C477" s="9"/>
      <c r="D477" s="11"/>
      <c r="E477" s="38"/>
      <c r="F477" s="38"/>
      <c r="G477" s="39"/>
      <c r="H477" s="39"/>
      <c r="I477" s="39"/>
      <c r="J477" s="3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11"/>
      <c r="B478" s="11"/>
      <c r="C478" s="9"/>
      <c r="D478" s="11"/>
      <c r="E478" s="38"/>
      <c r="F478" s="38"/>
      <c r="G478" s="39"/>
      <c r="H478" s="39"/>
      <c r="I478" s="39"/>
      <c r="J478" s="3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11"/>
      <c r="B479" s="11"/>
      <c r="C479" s="9"/>
      <c r="D479" s="11"/>
      <c r="E479" s="38"/>
      <c r="F479" s="38"/>
      <c r="G479" s="39"/>
      <c r="H479" s="39"/>
      <c r="I479" s="39"/>
      <c r="J479" s="3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11"/>
      <c r="B480" s="11"/>
      <c r="C480" s="9"/>
      <c r="D480" s="11"/>
      <c r="E480" s="38"/>
      <c r="F480" s="38"/>
      <c r="G480" s="39"/>
      <c r="H480" s="39"/>
      <c r="I480" s="39"/>
      <c r="J480" s="3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11"/>
      <c r="B481" s="11"/>
      <c r="C481" s="9"/>
      <c r="D481" s="11"/>
      <c r="E481" s="38"/>
      <c r="F481" s="38"/>
      <c r="G481" s="39"/>
      <c r="H481" s="39"/>
      <c r="I481" s="39"/>
      <c r="J481" s="3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11"/>
      <c r="B482" s="11"/>
      <c r="C482" s="9"/>
      <c r="D482" s="11"/>
      <c r="E482" s="38"/>
      <c r="F482" s="38"/>
      <c r="G482" s="39"/>
      <c r="H482" s="39"/>
      <c r="I482" s="39"/>
      <c r="J482" s="3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11"/>
      <c r="B483" s="11"/>
      <c r="C483" s="9"/>
      <c r="D483" s="11"/>
      <c r="E483" s="38"/>
      <c r="F483" s="38"/>
      <c r="G483" s="39"/>
      <c r="H483" s="39"/>
      <c r="I483" s="39"/>
      <c r="J483" s="3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11"/>
      <c r="B484" s="11"/>
      <c r="C484" s="9"/>
      <c r="D484" s="11"/>
      <c r="E484" s="38"/>
      <c r="F484" s="38"/>
      <c r="G484" s="39"/>
      <c r="H484" s="39"/>
      <c r="I484" s="39"/>
      <c r="J484" s="3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11"/>
      <c r="B485" s="11"/>
      <c r="C485" s="9"/>
      <c r="D485" s="11"/>
      <c r="E485" s="38"/>
      <c r="F485" s="38"/>
      <c r="G485" s="39"/>
      <c r="H485" s="39"/>
      <c r="I485" s="39"/>
      <c r="J485" s="3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11"/>
      <c r="B486" s="11"/>
      <c r="C486" s="9"/>
      <c r="D486" s="11"/>
      <c r="E486" s="38"/>
      <c r="F486" s="38"/>
      <c r="G486" s="39"/>
      <c r="H486" s="39"/>
      <c r="I486" s="39"/>
      <c r="J486" s="3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11"/>
      <c r="B487" s="11"/>
      <c r="C487" s="9"/>
      <c r="D487" s="11"/>
      <c r="E487" s="38"/>
      <c r="F487" s="38"/>
      <c r="G487" s="39"/>
      <c r="H487" s="39"/>
      <c r="I487" s="39"/>
      <c r="J487" s="3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11"/>
      <c r="B488" s="11"/>
      <c r="C488" s="9"/>
      <c r="D488" s="11"/>
      <c r="E488" s="38"/>
      <c r="F488" s="38"/>
      <c r="G488" s="39"/>
      <c r="H488" s="39"/>
      <c r="I488" s="39"/>
      <c r="J488" s="3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11"/>
      <c r="B489" s="11"/>
      <c r="C489" s="9"/>
      <c r="D489" s="11"/>
      <c r="E489" s="38"/>
      <c r="F489" s="38"/>
      <c r="G489" s="39"/>
      <c r="H489" s="39"/>
      <c r="I489" s="39"/>
      <c r="J489" s="3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11"/>
      <c r="B490" s="11"/>
      <c r="C490" s="9"/>
      <c r="D490" s="11"/>
      <c r="E490" s="38"/>
      <c r="F490" s="38"/>
      <c r="G490" s="39"/>
      <c r="H490" s="39"/>
      <c r="I490" s="39"/>
      <c r="J490" s="3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11"/>
      <c r="B491" s="11"/>
      <c r="C491" s="9"/>
      <c r="D491" s="11"/>
      <c r="E491" s="38"/>
      <c r="F491" s="38"/>
      <c r="G491" s="39"/>
      <c r="H491" s="39"/>
      <c r="I491" s="39"/>
      <c r="J491" s="3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11"/>
      <c r="B492" s="11"/>
      <c r="C492" s="9"/>
      <c r="D492" s="11"/>
      <c r="E492" s="38"/>
      <c r="F492" s="38"/>
      <c r="G492" s="39"/>
      <c r="H492" s="39"/>
      <c r="I492" s="39"/>
      <c r="J492" s="3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11"/>
      <c r="B493" s="11"/>
      <c r="C493" s="9"/>
      <c r="D493" s="11"/>
      <c r="E493" s="38"/>
      <c r="F493" s="38"/>
      <c r="G493" s="39"/>
      <c r="H493" s="39"/>
      <c r="I493" s="39"/>
      <c r="J493" s="3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11"/>
      <c r="B494" s="11"/>
      <c r="C494" s="9"/>
      <c r="D494" s="11"/>
      <c r="E494" s="38"/>
      <c r="F494" s="38"/>
      <c r="G494" s="39"/>
      <c r="H494" s="39"/>
      <c r="I494" s="39"/>
      <c r="J494" s="3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11"/>
      <c r="B495" s="11"/>
      <c r="C495" s="9"/>
      <c r="D495" s="11"/>
      <c r="E495" s="38"/>
      <c r="F495" s="38"/>
      <c r="G495" s="39"/>
      <c r="H495" s="39"/>
      <c r="I495" s="39"/>
      <c r="J495" s="3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11"/>
      <c r="B496" s="11"/>
      <c r="C496" s="9"/>
      <c r="D496" s="11"/>
      <c r="E496" s="38"/>
      <c r="F496" s="38"/>
      <c r="G496" s="39"/>
      <c r="H496" s="39"/>
      <c r="I496" s="39"/>
      <c r="J496" s="3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11"/>
      <c r="B497" s="11"/>
      <c r="C497" s="9"/>
      <c r="D497" s="11"/>
      <c r="E497" s="38"/>
      <c r="F497" s="38"/>
      <c r="G497" s="39"/>
      <c r="H497" s="39"/>
      <c r="I497" s="39"/>
      <c r="J497" s="3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11"/>
      <c r="B498" s="11"/>
      <c r="C498" s="9"/>
      <c r="D498" s="11"/>
      <c r="E498" s="38"/>
      <c r="F498" s="38"/>
      <c r="G498" s="39"/>
      <c r="H498" s="39"/>
      <c r="I498" s="39"/>
      <c r="J498" s="3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11"/>
      <c r="B499" s="11"/>
      <c r="C499" s="9"/>
      <c r="D499" s="11"/>
      <c r="E499" s="38"/>
      <c r="F499" s="38"/>
      <c r="G499" s="39"/>
      <c r="H499" s="39"/>
      <c r="I499" s="39"/>
      <c r="J499" s="3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11"/>
      <c r="B500" s="11"/>
      <c r="C500" s="9"/>
      <c r="D500" s="11"/>
      <c r="E500" s="38"/>
      <c r="F500" s="38"/>
      <c r="G500" s="39"/>
      <c r="H500" s="39"/>
      <c r="I500" s="39"/>
      <c r="J500" s="3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11"/>
      <c r="B501" s="11"/>
      <c r="C501" s="9"/>
      <c r="D501" s="11"/>
      <c r="E501" s="38"/>
      <c r="F501" s="38"/>
      <c r="G501" s="39"/>
      <c r="H501" s="39"/>
      <c r="I501" s="39"/>
      <c r="J501" s="3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11"/>
      <c r="B502" s="11"/>
      <c r="C502" s="9"/>
      <c r="D502" s="11"/>
      <c r="E502" s="38"/>
      <c r="F502" s="38"/>
      <c r="G502" s="39"/>
      <c r="H502" s="39"/>
      <c r="I502" s="39"/>
      <c r="J502" s="3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11"/>
      <c r="B503" s="11"/>
      <c r="C503" s="9"/>
      <c r="D503" s="11"/>
      <c r="E503" s="38"/>
      <c r="F503" s="38"/>
      <c r="G503" s="39"/>
      <c r="H503" s="39"/>
      <c r="I503" s="39"/>
      <c r="J503" s="3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11"/>
      <c r="B504" s="11"/>
      <c r="C504" s="9"/>
      <c r="D504" s="11"/>
      <c r="E504" s="38"/>
      <c r="F504" s="38"/>
      <c r="G504" s="39"/>
      <c r="H504" s="39"/>
      <c r="I504" s="39"/>
      <c r="J504" s="3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11"/>
      <c r="B505" s="11"/>
      <c r="C505" s="9"/>
      <c r="D505" s="11"/>
      <c r="E505" s="38"/>
      <c r="F505" s="38"/>
      <c r="G505" s="39"/>
      <c r="H505" s="39"/>
      <c r="I505" s="39"/>
      <c r="J505" s="3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11"/>
      <c r="B506" s="11"/>
      <c r="C506" s="9"/>
      <c r="D506" s="11"/>
      <c r="E506" s="38"/>
      <c r="F506" s="38"/>
      <c r="G506" s="39"/>
      <c r="H506" s="39"/>
      <c r="I506" s="39"/>
      <c r="J506" s="3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11"/>
      <c r="B507" s="11"/>
      <c r="C507" s="9"/>
      <c r="D507" s="11"/>
      <c r="E507" s="38"/>
      <c r="F507" s="38"/>
      <c r="G507" s="39"/>
      <c r="H507" s="39"/>
      <c r="I507" s="39"/>
      <c r="J507" s="3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11"/>
      <c r="B508" s="11"/>
      <c r="C508" s="9"/>
      <c r="D508" s="11"/>
      <c r="E508" s="38"/>
      <c r="F508" s="38"/>
      <c r="G508" s="39"/>
      <c r="H508" s="39"/>
      <c r="I508" s="39"/>
      <c r="J508" s="3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11"/>
      <c r="B509" s="11"/>
      <c r="C509" s="9"/>
      <c r="D509" s="11"/>
      <c r="E509" s="38"/>
      <c r="F509" s="38"/>
      <c r="G509" s="39"/>
      <c r="H509" s="39"/>
      <c r="I509" s="39"/>
      <c r="J509" s="3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11"/>
      <c r="B510" s="11"/>
      <c r="C510" s="9"/>
      <c r="D510" s="11"/>
      <c r="E510" s="38"/>
      <c r="F510" s="38"/>
      <c r="G510" s="39"/>
      <c r="H510" s="39"/>
      <c r="I510" s="39"/>
      <c r="J510" s="3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11"/>
      <c r="B511" s="11"/>
      <c r="C511" s="9"/>
      <c r="D511" s="11"/>
      <c r="E511" s="38"/>
      <c r="F511" s="38"/>
      <c r="G511" s="39"/>
      <c r="H511" s="39"/>
      <c r="I511" s="39"/>
      <c r="J511" s="3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11"/>
      <c r="B512" s="11"/>
      <c r="C512" s="9"/>
      <c r="D512" s="11"/>
      <c r="E512" s="38"/>
      <c r="F512" s="38"/>
      <c r="G512" s="39"/>
      <c r="H512" s="39"/>
      <c r="I512" s="39"/>
      <c r="J512" s="3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11"/>
      <c r="B513" s="11"/>
      <c r="C513" s="9"/>
      <c r="D513" s="11"/>
      <c r="E513" s="38"/>
      <c r="F513" s="38"/>
      <c r="G513" s="39"/>
      <c r="H513" s="39"/>
      <c r="I513" s="39"/>
      <c r="J513" s="3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11"/>
      <c r="B514" s="11"/>
      <c r="C514" s="9"/>
      <c r="D514" s="11"/>
      <c r="E514" s="38"/>
      <c r="F514" s="38"/>
      <c r="G514" s="39"/>
      <c r="H514" s="39"/>
      <c r="I514" s="39"/>
      <c r="J514" s="3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11"/>
      <c r="B515" s="11"/>
      <c r="C515" s="9"/>
      <c r="D515" s="11"/>
      <c r="E515" s="38"/>
      <c r="F515" s="38"/>
      <c r="G515" s="39"/>
      <c r="H515" s="39"/>
      <c r="I515" s="39"/>
      <c r="J515" s="3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11"/>
      <c r="B516" s="11"/>
      <c r="C516" s="9"/>
      <c r="D516" s="11"/>
      <c r="E516" s="38"/>
      <c r="F516" s="38"/>
      <c r="G516" s="39"/>
      <c r="H516" s="39"/>
      <c r="I516" s="39"/>
      <c r="J516" s="3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11"/>
      <c r="B517" s="11"/>
      <c r="C517" s="9"/>
      <c r="D517" s="11"/>
      <c r="E517" s="38"/>
      <c r="F517" s="38"/>
      <c r="G517" s="39"/>
      <c r="H517" s="39"/>
      <c r="I517" s="39"/>
      <c r="J517" s="3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11"/>
      <c r="B518" s="11"/>
      <c r="C518" s="9"/>
      <c r="D518" s="11"/>
      <c r="E518" s="38"/>
      <c r="F518" s="38"/>
      <c r="G518" s="39"/>
      <c r="H518" s="39"/>
      <c r="I518" s="39"/>
      <c r="J518" s="3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11"/>
      <c r="B519" s="11"/>
      <c r="C519" s="9"/>
      <c r="D519" s="11"/>
      <c r="E519" s="38"/>
      <c r="F519" s="38"/>
      <c r="G519" s="39"/>
      <c r="H519" s="39"/>
      <c r="I519" s="39"/>
      <c r="J519" s="3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11"/>
      <c r="B520" s="11"/>
      <c r="C520" s="9"/>
      <c r="D520" s="11"/>
      <c r="E520" s="38"/>
      <c r="F520" s="38"/>
      <c r="G520" s="39"/>
      <c r="H520" s="39"/>
      <c r="I520" s="39"/>
      <c r="J520" s="3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11"/>
      <c r="B521" s="11"/>
      <c r="C521" s="9"/>
      <c r="D521" s="11"/>
      <c r="E521" s="38"/>
      <c r="F521" s="38"/>
      <c r="G521" s="39"/>
      <c r="H521" s="39"/>
      <c r="I521" s="39"/>
      <c r="J521" s="3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11"/>
      <c r="B522" s="11"/>
      <c r="C522" s="9"/>
      <c r="D522" s="11"/>
      <c r="E522" s="38"/>
      <c r="F522" s="38"/>
      <c r="G522" s="39"/>
      <c r="H522" s="39"/>
      <c r="I522" s="39"/>
      <c r="J522" s="3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11"/>
      <c r="B523" s="11"/>
      <c r="C523" s="9"/>
      <c r="D523" s="11"/>
      <c r="E523" s="38"/>
      <c r="F523" s="38"/>
      <c r="G523" s="39"/>
      <c r="H523" s="39"/>
      <c r="I523" s="39"/>
      <c r="J523" s="3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11"/>
      <c r="B524" s="11"/>
      <c r="C524" s="9"/>
      <c r="D524" s="11"/>
      <c r="E524" s="38"/>
      <c r="F524" s="38"/>
      <c r="G524" s="39"/>
      <c r="H524" s="39"/>
      <c r="I524" s="39"/>
      <c r="J524" s="3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11"/>
      <c r="B525" s="11"/>
      <c r="C525" s="9"/>
      <c r="D525" s="11"/>
      <c r="E525" s="38"/>
      <c r="F525" s="38"/>
      <c r="G525" s="39"/>
      <c r="H525" s="39"/>
      <c r="I525" s="39"/>
      <c r="J525" s="3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11"/>
      <c r="B526" s="11"/>
      <c r="C526" s="9"/>
      <c r="D526" s="11"/>
      <c r="E526" s="38"/>
      <c r="F526" s="38"/>
      <c r="G526" s="39"/>
      <c r="H526" s="39"/>
      <c r="I526" s="39"/>
      <c r="J526" s="3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11"/>
      <c r="B527" s="11"/>
      <c r="C527" s="9"/>
      <c r="D527" s="11"/>
      <c r="E527" s="38"/>
      <c r="F527" s="38"/>
      <c r="G527" s="39"/>
      <c r="H527" s="39"/>
      <c r="I527" s="39"/>
      <c r="J527" s="3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11"/>
      <c r="B528" s="11"/>
      <c r="C528" s="9"/>
      <c r="D528" s="11"/>
      <c r="E528" s="38"/>
      <c r="F528" s="38"/>
      <c r="G528" s="39"/>
      <c r="H528" s="39"/>
      <c r="I528" s="39"/>
      <c r="J528" s="3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11"/>
      <c r="B529" s="11"/>
      <c r="C529" s="9"/>
      <c r="D529" s="11"/>
      <c r="E529" s="38"/>
      <c r="F529" s="38"/>
      <c r="G529" s="39"/>
      <c r="H529" s="39"/>
      <c r="I529" s="39"/>
      <c r="J529" s="3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11"/>
      <c r="B530" s="11"/>
      <c r="C530" s="9"/>
      <c r="D530" s="11"/>
      <c r="E530" s="38"/>
      <c r="F530" s="38"/>
      <c r="G530" s="39"/>
      <c r="H530" s="39"/>
      <c r="I530" s="39"/>
      <c r="J530" s="3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11"/>
      <c r="B531" s="11"/>
      <c r="C531" s="9"/>
      <c r="D531" s="11"/>
      <c r="E531" s="38"/>
      <c r="F531" s="38"/>
      <c r="G531" s="39"/>
      <c r="H531" s="39"/>
      <c r="I531" s="39"/>
      <c r="J531" s="3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11"/>
      <c r="B532" s="11"/>
      <c r="C532" s="9"/>
      <c r="D532" s="11"/>
      <c r="E532" s="38"/>
      <c r="F532" s="38"/>
      <c r="G532" s="39"/>
      <c r="H532" s="39"/>
      <c r="I532" s="39"/>
      <c r="J532" s="3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11"/>
      <c r="B533" s="11"/>
      <c r="C533" s="9"/>
      <c r="D533" s="11"/>
      <c r="E533" s="38"/>
      <c r="F533" s="38"/>
      <c r="G533" s="39"/>
      <c r="H533" s="39"/>
      <c r="I533" s="39"/>
      <c r="J533" s="3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11"/>
      <c r="B534" s="11"/>
      <c r="C534" s="9"/>
      <c r="D534" s="11"/>
      <c r="E534" s="38"/>
      <c r="F534" s="38"/>
      <c r="G534" s="39"/>
      <c r="H534" s="39"/>
      <c r="I534" s="39"/>
      <c r="J534" s="3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11"/>
      <c r="B535" s="11"/>
      <c r="C535" s="9"/>
      <c r="D535" s="11"/>
      <c r="E535" s="38"/>
      <c r="F535" s="38"/>
      <c r="G535" s="39"/>
      <c r="H535" s="39"/>
      <c r="I535" s="39"/>
      <c r="J535" s="3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11"/>
      <c r="B536" s="11"/>
      <c r="C536" s="9"/>
      <c r="D536" s="11"/>
      <c r="E536" s="38"/>
      <c r="F536" s="38"/>
      <c r="G536" s="39"/>
      <c r="H536" s="39"/>
      <c r="I536" s="39"/>
      <c r="J536" s="3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11"/>
      <c r="B537" s="11"/>
      <c r="C537" s="9"/>
      <c r="D537" s="11"/>
      <c r="E537" s="38"/>
      <c r="F537" s="38"/>
      <c r="G537" s="39"/>
      <c r="H537" s="39"/>
      <c r="I537" s="39"/>
      <c r="J537" s="3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11"/>
      <c r="B538" s="11"/>
      <c r="C538" s="9"/>
      <c r="D538" s="11"/>
      <c r="E538" s="38"/>
      <c r="F538" s="38"/>
      <c r="G538" s="39"/>
      <c r="H538" s="39"/>
      <c r="I538" s="39"/>
      <c r="J538" s="3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11"/>
      <c r="B539" s="11"/>
      <c r="C539" s="9"/>
      <c r="D539" s="11"/>
      <c r="E539" s="38"/>
      <c r="F539" s="38"/>
      <c r="G539" s="39"/>
      <c r="H539" s="39"/>
      <c r="I539" s="39"/>
      <c r="J539" s="3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11"/>
      <c r="B540" s="11"/>
      <c r="C540" s="9"/>
      <c r="D540" s="11"/>
      <c r="E540" s="38"/>
      <c r="F540" s="38"/>
      <c r="G540" s="39"/>
      <c r="H540" s="39"/>
      <c r="I540" s="39"/>
      <c r="J540" s="3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11"/>
      <c r="B541" s="11"/>
      <c r="C541" s="9"/>
      <c r="D541" s="11"/>
      <c r="E541" s="38"/>
      <c r="F541" s="38"/>
      <c r="G541" s="39"/>
      <c r="H541" s="39"/>
      <c r="I541" s="39"/>
      <c r="J541" s="3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11"/>
      <c r="B542" s="11"/>
      <c r="C542" s="9"/>
      <c r="D542" s="11"/>
      <c r="E542" s="38"/>
      <c r="F542" s="38"/>
      <c r="G542" s="39"/>
      <c r="H542" s="39"/>
      <c r="I542" s="39"/>
      <c r="J542" s="3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11"/>
      <c r="B543" s="11"/>
      <c r="C543" s="9"/>
      <c r="D543" s="11"/>
      <c r="E543" s="38"/>
      <c r="F543" s="38"/>
      <c r="G543" s="39"/>
      <c r="H543" s="39"/>
      <c r="I543" s="39"/>
      <c r="J543" s="3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11"/>
      <c r="B544" s="11"/>
      <c r="C544" s="9"/>
      <c r="D544" s="11"/>
      <c r="E544" s="38"/>
      <c r="F544" s="38"/>
      <c r="G544" s="39"/>
      <c r="H544" s="39"/>
      <c r="I544" s="39"/>
      <c r="J544" s="3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11"/>
      <c r="B545" s="11"/>
      <c r="C545" s="9"/>
      <c r="D545" s="11"/>
      <c r="E545" s="38"/>
      <c r="F545" s="38"/>
      <c r="G545" s="39"/>
      <c r="H545" s="39"/>
      <c r="I545" s="39"/>
      <c r="J545" s="3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11"/>
      <c r="B546" s="11"/>
      <c r="C546" s="9"/>
      <c r="D546" s="11"/>
      <c r="E546" s="38"/>
      <c r="F546" s="38"/>
      <c r="G546" s="39"/>
      <c r="H546" s="39"/>
      <c r="I546" s="39"/>
      <c r="J546" s="3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11"/>
      <c r="B547" s="11"/>
      <c r="C547" s="9"/>
      <c r="D547" s="11"/>
      <c r="E547" s="38"/>
      <c r="F547" s="38"/>
      <c r="G547" s="39"/>
      <c r="H547" s="39"/>
      <c r="I547" s="39"/>
      <c r="J547" s="3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11"/>
      <c r="B548" s="11"/>
      <c r="C548" s="9"/>
      <c r="D548" s="11"/>
      <c r="E548" s="38"/>
      <c r="F548" s="38"/>
      <c r="G548" s="39"/>
      <c r="H548" s="39"/>
      <c r="I548" s="39"/>
      <c r="J548" s="3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11"/>
      <c r="B549" s="11"/>
      <c r="C549" s="9"/>
      <c r="D549" s="11"/>
      <c r="E549" s="38"/>
      <c r="F549" s="38"/>
      <c r="G549" s="39"/>
      <c r="H549" s="39"/>
      <c r="I549" s="39"/>
      <c r="J549" s="3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11"/>
      <c r="B550" s="11"/>
      <c r="C550" s="9"/>
      <c r="D550" s="11"/>
      <c r="E550" s="38"/>
      <c r="F550" s="38"/>
      <c r="G550" s="39"/>
      <c r="H550" s="39"/>
      <c r="I550" s="39"/>
      <c r="J550" s="3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11"/>
      <c r="B551" s="11"/>
      <c r="C551" s="9"/>
      <c r="D551" s="11"/>
      <c r="E551" s="38"/>
      <c r="F551" s="38"/>
      <c r="G551" s="39"/>
      <c r="H551" s="39"/>
      <c r="I551" s="39"/>
      <c r="J551" s="3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11"/>
      <c r="B552" s="11"/>
      <c r="C552" s="9"/>
      <c r="D552" s="11"/>
      <c r="E552" s="38"/>
      <c r="F552" s="38"/>
      <c r="G552" s="39"/>
      <c r="H552" s="39"/>
      <c r="I552" s="39"/>
      <c r="J552" s="3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11"/>
      <c r="B553" s="11"/>
      <c r="C553" s="9"/>
      <c r="D553" s="11"/>
      <c r="E553" s="38"/>
      <c r="F553" s="38"/>
      <c r="G553" s="39"/>
      <c r="H553" s="39"/>
      <c r="I553" s="39"/>
      <c r="J553" s="3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11"/>
      <c r="B554" s="11"/>
      <c r="C554" s="9"/>
      <c r="D554" s="11"/>
      <c r="E554" s="38"/>
      <c r="F554" s="38"/>
      <c r="G554" s="39"/>
      <c r="H554" s="39"/>
      <c r="I554" s="39"/>
      <c r="J554" s="3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11"/>
      <c r="B555" s="11"/>
      <c r="C555" s="9"/>
      <c r="D555" s="11"/>
      <c r="E555" s="38"/>
      <c r="F555" s="38"/>
      <c r="G555" s="39"/>
      <c r="H555" s="39"/>
      <c r="I555" s="39"/>
      <c r="J555" s="3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11"/>
      <c r="B556" s="11"/>
      <c r="C556" s="9"/>
      <c r="D556" s="11"/>
      <c r="E556" s="38"/>
      <c r="F556" s="38"/>
      <c r="G556" s="39"/>
      <c r="H556" s="39"/>
      <c r="I556" s="39"/>
      <c r="J556" s="3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11"/>
      <c r="B557" s="11"/>
      <c r="C557" s="9"/>
      <c r="D557" s="11"/>
      <c r="E557" s="38"/>
      <c r="F557" s="38"/>
      <c r="G557" s="39"/>
      <c r="H557" s="39"/>
      <c r="I557" s="39"/>
      <c r="J557" s="3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11"/>
      <c r="B558" s="11"/>
      <c r="C558" s="9"/>
      <c r="D558" s="11"/>
      <c r="E558" s="38"/>
      <c r="F558" s="38"/>
      <c r="G558" s="39"/>
      <c r="H558" s="39"/>
      <c r="I558" s="39"/>
      <c r="J558" s="3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11"/>
      <c r="B559" s="11"/>
      <c r="C559" s="9"/>
      <c r="D559" s="11"/>
      <c r="E559" s="38"/>
      <c r="F559" s="38"/>
      <c r="G559" s="39"/>
      <c r="H559" s="39"/>
      <c r="I559" s="39"/>
      <c r="J559" s="3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11"/>
      <c r="B560" s="11"/>
      <c r="C560" s="9"/>
      <c r="D560" s="11"/>
      <c r="E560" s="38"/>
      <c r="F560" s="38"/>
      <c r="G560" s="39"/>
      <c r="H560" s="39"/>
      <c r="I560" s="39"/>
      <c r="J560" s="3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11"/>
      <c r="B561" s="11"/>
      <c r="C561" s="9"/>
      <c r="D561" s="11"/>
      <c r="E561" s="38"/>
      <c r="F561" s="38"/>
      <c r="G561" s="39"/>
      <c r="H561" s="39"/>
      <c r="I561" s="39"/>
      <c r="J561" s="3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11"/>
      <c r="B562" s="11"/>
      <c r="C562" s="9"/>
      <c r="D562" s="11"/>
      <c r="E562" s="38"/>
      <c r="F562" s="38"/>
      <c r="G562" s="39"/>
      <c r="H562" s="39"/>
      <c r="I562" s="39"/>
      <c r="J562" s="3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11"/>
      <c r="B563" s="11"/>
      <c r="C563" s="9"/>
      <c r="D563" s="11"/>
      <c r="E563" s="38"/>
      <c r="F563" s="38"/>
      <c r="G563" s="39"/>
      <c r="H563" s="39"/>
      <c r="I563" s="39"/>
      <c r="J563" s="3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11"/>
      <c r="B564" s="11"/>
      <c r="C564" s="9"/>
      <c r="D564" s="11"/>
      <c r="E564" s="38"/>
      <c r="F564" s="38"/>
      <c r="G564" s="39"/>
      <c r="H564" s="39"/>
      <c r="I564" s="39"/>
      <c r="J564" s="3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11"/>
      <c r="B565" s="11"/>
      <c r="C565" s="9"/>
      <c r="D565" s="11"/>
      <c r="E565" s="38"/>
      <c r="F565" s="38"/>
      <c r="G565" s="39"/>
      <c r="H565" s="39"/>
      <c r="I565" s="39"/>
      <c r="J565" s="3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11"/>
      <c r="B566" s="11"/>
      <c r="C566" s="9"/>
      <c r="D566" s="11"/>
      <c r="E566" s="38"/>
      <c r="F566" s="38"/>
      <c r="G566" s="39"/>
      <c r="H566" s="39"/>
      <c r="I566" s="39"/>
      <c r="J566" s="3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11"/>
      <c r="B567" s="11"/>
      <c r="C567" s="9"/>
      <c r="D567" s="11"/>
      <c r="E567" s="38"/>
      <c r="F567" s="38"/>
      <c r="G567" s="39"/>
      <c r="H567" s="39"/>
      <c r="I567" s="39"/>
      <c r="J567" s="3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11"/>
      <c r="B568" s="11"/>
      <c r="C568" s="9"/>
      <c r="D568" s="11"/>
      <c r="E568" s="38"/>
      <c r="F568" s="38"/>
      <c r="G568" s="39"/>
      <c r="H568" s="39"/>
      <c r="I568" s="39"/>
      <c r="J568" s="3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11"/>
      <c r="B569" s="11"/>
      <c r="C569" s="9"/>
      <c r="D569" s="11"/>
      <c r="E569" s="38"/>
      <c r="F569" s="38"/>
      <c r="G569" s="39"/>
      <c r="H569" s="39"/>
      <c r="I569" s="39"/>
      <c r="J569" s="3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11"/>
      <c r="B570" s="11"/>
      <c r="C570" s="9"/>
      <c r="D570" s="11"/>
      <c r="E570" s="38"/>
      <c r="F570" s="38"/>
      <c r="G570" s="39"/>
      <c r="H570" s="39"/>
      <c r="I570" s="39"/>
      <c r="J570" s="3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11"/>
      <c r="B571" s="11"/>
      <c r="C571" s="9"/>
      <c r="D571" s="11"/>
      <c r="E571" s="38"/>
      <c r="F571" s="38"/>
      <c r="G571" s="39"/>
      <c r="H571" s="39"/>
      <c r="I571" s="39"/>
      <c r="J571" s="3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11"/>
      <c r="B572" s="11"/>
      <c r="C572" s="9"/>
      <c r="D572" s="11"/>
      <c r="E572" s="38"/>
      <c r="F572" s="38"/>
      <c r="G572" s="39"/>
      <c r="H572" s="39"/>
      <c r="I572" s="39"/>
      <c r="J572" s="3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11"/>
      <c r="B573" s="11"/>
      <c r="C573" s="9"/>
      <c r="D573" s="11"/>
      <c r="E573" s="38"/>
      <c r="F573" s="38"/>
      <c r="G573" s="39"/>
      <c r="H573" s="39"/>
      <c r="I573" s="39"/>
      <c r="J573" s="3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11"/>
      <c r="B574" s="11"/>
      <c r="C574" s="9"/>
      <c r="D574" s="11"/>
      <c r="E574" s="38"/>
      <c r="F574" s="38"/>
      <c r="G574" s="39"/>
      <c r="H574" s="39"/>
      <c r="I574" s="39"/>
      <c r="J574" s="3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11"/>
      <c r="B575" s="11"/>
      <c r="C575" s="9"/>
      <c r="D575" s="11"/>
      <c r="E575" s="38"/>
      <c r="F575" s="38"/>
      <c r="G575" s="39"/>
      <c r="H575" s="39"/>
      <c r="I575" s="39"/>
      <c r="J575" s="3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11"/>
      <c r="B576" s="11"/>
      <c r="C576" s="9"/>
      <c r="D576" s="11"/>
      <c r="E576" s="38"/>
      <c r="F576" s="38"/>
      <c r="G576" s="39"/>
      <c r="H576" s="39"/>
      <c r="I576" s="39"/>
      <c r="J576" s="3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11"/>
      <c r="B577" s="11"/>
      <c r="C577" s="9"/>
      <c r="D577" s="11"/>
      <c r="E577" s="38"/>
      <c r="F577" s="38"/>
      <c r="G577" s="39"/>
      <c r="H577" s="39"/>
      <c r="I577" s="39"/>
      <c r="J577" s="3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11"/>
      <c r="B578" s="11"/>
      <c r="C578" s="9"/>
      <c r="D578" s="11"/>
      <c r="E578" s="38"/>
      <c r="F578" s="38"/>
      <c r="G578" s="39"/>
      <c r="H578" s="39"/>
      <c r="I578" s="39"/>
      <c r="J578" s="3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11"/>
      <c r="B579" s="11"/>
      <c r="C579" s="9"/>
      <c r="D579" s="11"/>
      <c r="E579" s="38"/>
      <c r="F579" s="38"/>
      <c r="G579" s="39"/>
      <c r="H579" s="39"/>
      <c r="I579" s="39"/>
      <c r="J579" s="3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11"/>
      <c r="B580" s="11"/>
      <c r="C580" s="9"/>
      <c r="D580" s="11"/>
      <c r="E580" s="38"/>
      <c r="F580" s="38"/>
      <c r="G580" s="39"/>
      <c r="H580" s="39"/>
      <c r="I580" s="39"/>
      <c r="J580" s="3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11"/>
      <c r="B581" s="11"/>
      <c r="C581" s="9"/>
      <c r="D581" s="11"/>
      <c r="E581" s="38"/>
      <c r="F581" s="38"/>
      <c r="G581" s="39"/>
      <c r="H581" s="39"/>
      <c r="I581" s="39"/>
      <c r="J581" s="3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11"/>
      <c r="B582" s="11"/>
      <c r="C582" s="9"/>
      <c r="D582" s="11"/>
      <c r="E582" s="38"/>
      <c r="F582" s="38"/>
      <c r="G582" s="39"/>
      <c r="H582" s="39"/>
      <c r="I582" s="39"/>
      <c r="J582" s="3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11"/>
      <c r="B583" s="11"/>
      <c r="C583" s="9"/>
      <c r="D583" s="11"/>
      <c r="E583" s="38"/>
      <c r="F583" s="38"/>
      <c r="G583" s="39"/>
      <c r="H583" s="39"/>
      <c r="I583" s="39"/>
      <c r="J583" s="3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11"/>
      <c r="B584" s="11"/>
      <c r="C584" s="9"/>
      <c r="D584" s="11"/>
      <c r="E584" s="38"/>
      <c r="F584" s="38"/>
      <c r="G584" s="39"/>
      <c r="H584" s="39"/>
      <c r="I584" s="39"/>
      <c r="J584" s="3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11"/>
      <c r="B585" s="11"/>
      <c r="C585" s="9"/>
      <c r="D585" s="11"/>
      <c r="E585" s="38"/>
      <c r="F585" s="38"/>
      <c r="G585" s="39"/>
      <c r="H585" s="39"/>
      <c r="I585" s="39"/>
      <c r="J585" s="3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11"/>
      <c r="B586" s="11"/>
      <c r="C586" s="9"/>
      <c r="D586" s="11"/>
      <c r="E586" s="38"/>
      <c r="F586" s="38"/>
      <c r="G586" s="39"/>
      <c r="H586" s="39"/>
      <c r="I586" s="39"/>
      <c r="J586" s="3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11"/>
      <c r="B587" s="11"/>
      <c r="C587" s="9"/>
      <c r="D587" s="11"/>
      <c r="E587" s="38"/>
      <c r="F587" s="38"/>
      <c r="G587" s="39"/>
      <c r="H587" s="39"/>
      <c r="I587" s="39"/>
      <c r="J587" s="3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11"/>
      <c r="B588" s="11"/>
      <c r="C588" s="9"/>
      <c r="D588" s="11"/>
      <c r="E588" s="38"/>
      <c r="F588" s="38"/>
      <c r="G588" s="39"/>
      <c r="H588" s="39"/>
      <c r="I588" s="39"/>
      <c r="J588" s="3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11"/>
      <c r="B589" s="11"/>
      <c r="C589" s="9"/>
      <c r="D589" s="11"/>
      <c r="E589" s="38"/>
      <c r="F589" s="38"/>
      <c r="G589" s="39"/>
      <c r="H589" s="39"/>
      <c r="I589" s="39"/>
      <c r="J589" s="3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11"/>
      <c r="B590" s="11"/>
      <c r="C590" s="9"/>
      <c r="D590" s="11"/>
      <c r="E590" s="38"/>
      <c r="F590" s="38"/>
      <c r="G590" s="39"/>
      <c r="H590" s="39"/>
      <c r="I590" s="39"/>
      <c r="J590" s="3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11"/>
      <c r="B591" s="11"/>
      <c r="C591" s="9"/>
      <c r="D591" s="11"/>
      <c r="E591" s="38"/>
      <c r="F591" s="38"/>
      <c r="G591" s="39"/>
      <c r="H591" s="39"/>
      <c r="I591" s="39"/>
      <c r="J591" s="3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11"/>
      <c r="B592" s="11"/>
      <c r="C592" s="9"/>
      <c r="D592" s="11"/>
      <c r="E592" s="38"/>
      <c r="F592" s="38"/>
      <c r="G592" s="39"/>
      <c r="H592" s="39"/>
      <c r="I592" s="39"/>
      <c r="J592" s="3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11"/>
      <c r="B593" s="11"/>
      <c r="C593" s="9"/>
      <c r="D593" s="11"/>
      <c r="E593" s="38"/>
      <c r="F593" s="38"/>
      <c r="G593" s="39"/>
      <c r="H593" s="39"/>
      <c r="I593" s="39"/>
      <c r="J593" s="3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11"/>
      <c r="B594" s="11"/>
      <c r="C594" s="9"/>
      <c r="D594" s="11"/>
      <c r="E594" s="38"/>
      <c r="F594" s="38"/>
      <c r="G594" s="39"/>
      <c r="H594" s="39"/>
      <c r="I594" s="39"/>
      <c r="J594" s="3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11"/>
      <c r="B595" s="11"/>
      <c r="C595" s="9"/>
      <c r="D595" s="11"/>
      <c r="E595" s="38"/>
      <c r="F595" s="38"/>
      <c r="G595" s="39"/>
      <c r="H595" s="39"/>
      <c r="I595" s="39"/>
      <c r="J595" s="3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11"/>
      <c r="B596" s="11"/>
      <c r="C596" s="9"/>
      <c r="D596" s="11"/>
      <c r="E596" s="38"/>
      <c r="F596" s="38"/>
      <c r="G596" s="39"/>
      <c r="H596" s="39"/>
      <c r="I596" s="39"/>
      <c r="J596" s="3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11"/>
      <c r="B597" s="11"/>
      <c r="C597" s="9"/>
      <c r="D597" s="11"/>
      <c r="E597" s="38"/>
      <c r="F597" s="38"/>
      <c r="G597" s="39"/>
      <c r="H597" s="39"/>
      <c r="I597" s="39"/>
      <c r="J597" s="3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11"/>
      <c r="B598" s="11"/>
      <c r="C598" s="9"/>
      <c r="D598" s="11"/>
      <c r="E598" s="38"/>
      <c r="F598" s="38"/>
      <c r="G598" s="39"/>
      <c r="H598" s="39"/>
      <c r="I598" s="39"/>
      <c r="J598" s="3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11"/>
      <c r="B599" s="11"/>
      <c r="C599" s="9"/>
      <c r="D599" s="11"/>
      <c r="E599" s="38"/>
      <c r="F599" s="38"/>
      <c r="G599" s="39"/>
      <c r="H599" s="39"/>
      <c r="I599" s="39"/>
      <c r="J599" s="3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11"/>
      <c r="B600" s="11"/>
      <c r="C600" s="9"/>
      <c r="D600" s="11"/>
      <c r="E600" s="38"/>
      <c r="F600" s="38"/>
      <c r="G600" s="39"/>
      <c r="H600" s="39"/>
      <c r="I600" s="39"/>
      <c r="J600" s="3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11"/>
      <c r="B601" s="11"/>
      <c r="C601" s="9"/>
      <c r="D601" s="11"/>
      <c r="E601" s="38"/>
      <c r="F601" s="38"/>
      <c r="G601" s="39"/>
      <c r="H601" s="39"/>
      <c r="I601" s="39"/>
      <c r="J601" s="3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11"/>
      <c r="B602" s="11"/>
      <c r="C602" s="9"/>
      <c r="D602" s="11"/>
      <c r="E602" s="38"/>
      <c r="F602" s="38"/>
      <c r="G602" s="39"/>
      <c r="H602" s="39"/>
      <c r="I602" s="39"/>
      <c r="J602" s="3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11"/>
      <c r="B603" s="11"/>
      <c r="C603" s="9"/>
      <c r="D603" s="11"/>
      <c r="E603" s="38"/>
      <c r="F603" s="38"/>
      <c r="G603" s="39"/>
      <c r="H603" s="39"/>
      <c r="I603" s="39"/>
      <c r="J603" s="3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11"/>
      <c r="B604" s="11"/>
      <c r="C604" s="9"/>
      <c r="D604" s="11"/>
      <c r="E604" s="38"/>
      <c r="F604" s="38"/>
      <c r="G604" s="39"/>
      <c r="H604" s="39"/>
      <c r="I604" s="39"/>
      <c r="J604" s="3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11"/>
      <c r="B605" s="11"/>
      <c r="C605" s="9"/>
      <c r="D605" s="11"/>
      <c r="E605" s="38"/>
      <c r="F605" s="38"/>
      <c r="G605" s="39"/>
      <c r="H605" s="39"/>
      <c r="I605" s="39"/>
      <c r="J605" s="3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11"/>
      <c r="B606" s="11"/>
      <c r="C606" s="9"/>
      <c r="D606" s="11"/>
      <c r="E606" s="38"/>
      <c r="F606" s="38"/>
      <c r="G606" s="39"/>
      <c r="H606" s="39"/>
      <c r="I606" s="39"/>
      <c r="J606" s="3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11"/>
      <c r="B607" s="11"/>
      <c r="C607" s="9"/>
      <c r="D607" s="11"/>
      <c r="E607" s="38"/>
      <c r="F607" s="38"/>
      <c r="G607" s="39"/>
      <c r="H607" s="39"/>
      <c r="I607" s="39"/>
      <c r="J607" s="3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11"/>
      <c r="B608" s="11"/>
      <c r="C608" s="9"/>
      <c r="D608" s="11"/>
      <c r="E608" s="38"/>
      <c r="F608" s="38"/>
      <c r="G608" s="39"/>
      <c r="H608" s="39"/>
      <c r="I608" s="39"/>
      <c r="J608" s="3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11"/>
      <c r="B609" s="11"/>
      <c r="C609" s="9"/>
      <c r="D609" s="11"/>
      <c r="E609" s="38"/>
      <c r="F609" s="38"/>
      <c r="G609" s="39"/>
      <c r="H609" s="39"/>
      <c r="I609" s="39"/>
      <c r="J609" s="3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11"/>
      <c r="B610" s="11"/>
      <c r="C610" s="9"/>
      <c r="D610" s="11"/>
      <c r="E610" s="38"/>
      <c r="F610" s="38"/>
      <c r="G610" s="39"/>
      <c r="H610" s="39"/>
      <c r="I610" s="39"/>
      <c r="J610" s="3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11"/>
      <c r="B611" s="11"/>
      <c r="C611" s="9"/>
      <c r="D611" s="11"/>
      <c r="E611" s="38"/>
      <c r="F611" s="38"/>
      <c r="G611" s="39"/>
      <c r="H611" s="39"/>
      <c r="I611" s="39"/>
      <c r="J611" s="3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11"/>
      <c r="B612" s="11"/>
      <c r="C612" s="9"/>
      <c r="D612" s="11"/>
      <c r="E612" s="38"/>
      <c r="F612" s="38"/>
      <c r="G612" s="39"/>
      <c r="H612" s="39"/>
      <c r="I612" s="39"/>
      <c r="J612" s="3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11"/>
      <c r="B613" s="11"/>
      <c r="C613" s="9"/>
      <c r="D613" s="11"/>
      <c r="E613" s="38"/>
      <c r="F613" s="38"/>
      <c r="G613" s="39"/>
      <c r="H613" s="39"/>
      <c r="I613" s="39"/>
      <c r="J613" s="3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11"/>
      <c r="B614" s="11"/>
      <c r="C614" s="9"/>
      <c r="D614" s="11"/>
      <c r="E614" s="38"/>
      <c r="F614" s="38"/>
      <c r="G614" s="39"/>
      <c r="H614" s="39"/>
      <c r="I614" s="39"/>
      <c r="J614" s="3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11"/>
      <c r="B615" s="11"/>
      <c r="C615" s="9"/>
      <c r="D615" s="11"/>
      <c r="E615" s="38"/>
      <c r="F615" s="38"/>
      <c r="G615" s="39"/>
      <c r="H615" s="39"/>
      <c r="I615" s="39"/>
      <c r="J615" s="3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11"/>
      <c r="B616" s="11"/>
      <c r="C616" s="9"/>
      <c r="D616" s="11"/>
      <c r="E616" s="38"/>
      <c r="F616" s="38"/>
      <c r="G616" s="39"/>
      <c r="H616" s="39"/>
      <c r="I616" s="39"/>
      <c r="J616" s="3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11"/>
      <c r="B617" s="11"/>
      <c r="C617" s="9"/>
      <c r="D617" s="11"/>
      <c r="E617" s="38"/>
      <c r="F617" s="38"/>
      <c r="G617" s="39"/>
      <c r="H617" s="39"/>
      <c r="I617" s="39"/>
      <c r="J617" s="3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11"/>
      <c r="B618" s="11"/>
      <c r="C618" s="9"/>
      <c r="D618" s="11"/>
      <c r="E618" s="38"/>
      <c r="F618" s="38"/>
      <c r="G618" s="39"/>
      <c r="H618" s="39"/>
      <c r="I618" s="39"/>
      <c r="J618" s="3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11"/>
      <c r="B619" s="11"/>
      <c r="C619" s="9"/>
      <c r="D619" s="11"/>
      <c r="E619" s="38"/>
      <c r="F619" s="38"/>
      <c r="G619" s="39"/>
      <c r="H619" s="39"/>
      <c r="I619" s="39"/>
      <c r="J619" s="3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11"/>
      <c r="B620" s="11"/>
      <c r="C620" s="9"/>
      <c r="D620" s="11"/>
      <c r="E620" s="38"/>
      <c r="F620" s="38"/>
      <c r="G620" s="39"/>
      <c r="H620" s="39"/>
      <c r="I620" s="39"/>
      <c r="J620" s="3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11"/>
      <c r="B621" s="11"/>
      <c r="C621" s="9"/>
      <c r="D621" s="11"/>
      <c r="E621" s="38"/>
      <c r="F621" s="38"/>
      <c r="G621" s="39"/>
      <c r="H621" s="39"/>
      <c r="I621" s="39"/>
      <c r="J621" s="3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11"/>
      <c r="B622" s="11"/>
      <c r="C622" s="9"/>
      <c r="D622" s="11"/>
      <c r="E622" s="38"/>
      <c r="F622" s="38"/>
      <c r="G622" s="39"/>
      <c r="H622" s="39"/>
      <c r="I622" s="39"/>
      <c r="J622" s="3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11"/>
      <c r="B623" s="11"/>
      <c r="C623" s="9"/>
      <c r="D623" s="11"/>
      <c r="E623" s="38"/>
      <c r="F623" s="38"/>
      <c r="G623" s="39"/>
      <c r="H623" s="39"/>
      <c r="I623" s="39"/>
      <c r="J623" s="3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11"/>
      <c r="B624" s="11"/>
      <c r="C624" s="9"/>
      <c r="D624" s="11"/>
      <c r="E624" s="38"/>
      <c r="F624" s="38"/>
      <c r="G624" s="39"/>
      <c r="H624" s="39"/>
      <c r="I624" s="39"/>
      <c r="J624" s="3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11"/>
      <c r="B625" s="11"/>
      <c r="C625" s="9"/>
      <c r="D625" s="11"/>
      <c r="E625" s="38"/>
      <c r="F625" s="38"/>
      <c r="G625" s="39"/>
      <c r="H625" s="39"/>
      <c r="I625" s="39"/>
      <c r="J625" s="3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11"/>
      <c r="B626" s="11"/>
      <c r="C626" s="9"/>
      <c r="D626" s="11"/>
      <c r="E626" s="38"/>
      <c r="F626" s="38"/>
      <c r="G626" s="39"/>
      <c r="H626" s="39"/>
      <c r="I626" s="39"/>
      <c r="J626" s="3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11"/>
      <c r="B627" s="11"/>
      <c r="C627" s="9"/>
      <c r="D627" s="11"/>
      <c r="E627" s="38"/>
      <c r="F627" s="38"/>
      <c r="G627" s="39"/>
      <c r="H627" s="39"/>
      <c r="I627" s="39"/>
      <c r="J627" s="3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11"/>
      <c r="B628" s="11"/>
      <c r="C628" s="9"/>
      <c r="D628" s="11"/>
      <c r="E628" s="38"/>
      <c r="F628" s="38"/>
      <c r="G628" s="39"/>
      <c r="H628" s="39"/>
      <c r="I628" s="39"/>
      <c r="J628" s="3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11"/>
      <c r="B629" s="11"/>
      <c r="C629" s="9"/>
      <c r="D629" s="11"/>
      <c r="E629" s="38"/>
      <c r="F629" s="38"/>
      <c r="G629" s="39"/>
      <c r="H629" s="39"/>
      <c r="I629" s="39"/>
      <c r="J629" s="3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11"/>
      <c r="B630" s="11"/>
      <c r="C630" s="9"/>
      <c r="D630" s="11"/>
      <c r="E630" s="38"/>
      <c r="F630" s="38"/>
      <c r="G630" s="39"/>
      <c r="H630" s="39"/>
      <c r="I630" s="39"/>
      <c r="J630" s="3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11"/>
      <c r="B631" s="11"/>
      <c r="C631" s="9"/>
      <c r="D631" s="11"/>
      <c r="E631" s="38"/>
      <c r="F631" s="38"/>
      <c r="G631" s="39"/>
      <c r="H631" s="39"/>
      <c r="I631" s="39"/>
      <c r="J631" s="3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11"/>
      <c r="B632" s="11"/>
      <c r="C632" s="9"/>
      <c r="D632" s="11"/>
      <c r="E632" s="38"/>
      <c r="F632" s="38"/>
      <c r="G632" s="39"/>
      <c r="H632" s="39"/>
      <c r="I632" s="39"/>
      <c r="J632" s="3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11"/>
      <c r="B633" s="11"/>
      <c r="C633" s="9"/>
      <c r="D633" s="11"/>
      <c r="E633" s="38"/>
      <c r="F633" s="38"/>
      <c r="G633" s="39"/>
      <c r="H633" s="39"/>
      <c r="I633" s="39"/>
      <c r="J633" s="3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11"/>
      <c r="B634" s="11"/>
      <c r="C634" s="9"/>
      <c r="D634" s="11"/>
      <c r="E634" s="38"/>
      <c r="F634" s="38"/>
      <c r="G634" s="39"/>
      <c r="H634" s="39"/>
      <c r="I634" s="39"/>
      <c r="J634" s="3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11"/>
      <c r="B635" s="11"/>
      <c r="C635" s="9"/>
      <c r="D635" s="11"/>
      <c r="E635" s="38"/>
      <c r="F635" s="38"/>
      <c r="G635" s="39"/>
      <c r="H635" s="39"/>
      <c r="I635" s="39"/>
      <c r="J635" s="3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11"/>
      <c r="B636" s="11"/>
      <c r="C636" s="9"/>
      <c r="D636" s="11"/>
      <c r="E636" s="38"/>
      <c r="F636" s="38"/>
      <c r="G636" s="39"/>
      <c r="H636" s="39"/>
      <c r="I636" s="39"/>
      <c r="J636" s="3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11"/>
      <c r="B637" s="11"/>
      <c r="C637" s="9"/>
      <c r="D637" s="11"/>
      <c r="E637" s="38"/>
      <c r="F637" s="38"/>
      <c r="G637" s="39"/>
      <c r="H637" s="39"/>
      <c r="I637" s="39"/>
      <c r="J637" s="3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11"/>
      <c r="B638" s="11"/>
      <c r="C638" s="9"/>
      <c r="D638" s="11"/>
      <c r="E638" s="38"/>
      <c r="F638" s="38"/>
      <c r="G638" s="39"/>
      <c r="H638" s="39"/>
      <c r="I638" s="39"/>
      <c r="J638" s="3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11"/>
      <c r="B639" s="11"/>
      <c r="C639" s="9"/>
      <c r="D639" s="11"/>
      <c r="E639" s="38"/>
      <c r="F639" s="38"/>
      <c r="G639" s="39"/>
      <c r="H639" s="39"/>
      <c r="I639" s="39"/>
      <c r="J639" s="3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11"/>
      <c r="B640" s="11"/>
      <c r="C640" s="9"/>
      <c r="D640" s="11"/>
      <c r="E640" s="38"/>
      <c r="F640" s="38"/>
      <c r="G640" s="39"/>
      <c r="H640" s="39"/>
      <c r="I640" s="39"/>
      <c r="J640" s="3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11"/>
      <c r="B641" s="11"/>
      <c r="C641" s="9"/>
      <c r="D641" s="11"/>
      <c r="E641" s="38"/>
      <c r="F641" s="38"/>
      <c r="G641" s="39"/>
      <c r="H641" s="39"/>
      <c r="I641" s="39"/>
      <c r="J641" s="3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11"/>
      <c r="B642" s="11"/>
      <c r="C642" s="9"/>
      <c r="D642" s="11"/>
      <c r="E642" s="38"/>
      <c r="F642" s="38"/>
      <c r="G642" s="39"/>
      <c r="H642" s="39"/>
      <c r="I642" s="39"/>
      <c r="J642" s="3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11"/>
      <c r="B643" s="11"/>
      <c r="C643" s="9"/>
      <c r="D643" s="11"/>
      <c r="E643" s="38"/>
      <c r="F643" s="38"/>
      <c r="G643" s="39"/>
      <c r="H643" s="39"/>
      <c r="I643" s="39"/>
      <c r="J643" s="3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11"/>
      <c r="B644" s="11"/>
      <c r="C644" s="9"/>
      <c r="D644" s="11"/>
      <c r="E644" s="38"/>
      <c r="F644" s="38"/>
      <c r="G644" s="39"/>
      <c r="H644" s="39"/>
      <c r="I644" s="39"/>
      <c r="J644" s="3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11"/>
      <c r="B645" s="11"/>
      <c r="C645" s="9"/>
      <c r="D645" s="11"/>
      <c r="E645" s="38"/>
      <c r="F645" s="38"/>
      <c r="G645" s="39"/>
      <c r="H645" s="39"/>
      <c r="I645" s="39"/>
      <c r="J645" s="3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11"/>
      <c r="B646" s="11"/>
      <c r="C646" s="9"/>
      <c r="D646" s="11"/>
      <c r="E646" s="38"/>
      <c r="F646" s="38"/>
      <c r="G646" s="39"/>
      <c r="H646" s="39"/>
      <c r="I646" s="39"/>
      <c r="J646" s="3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11"/>
      <c r="B647" s="11"/>
      <c r="C647" s="9"/>
      <c r="D647" s="11"/>
      <c r="E647" s="38"/>
      <c r="F647" s="38"/>
      <c r="G647" s="39"/>
      <c r="H647" s="39"/>
      <c r="I647" s="39"/>
      <c r="J647" s="3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11"/>
      <c r="B648" s="11"/>
      <c r="C648" s="9"/>
      <c r="D648" s="11"/>
      <c r="E648" s="38"/>
      <c r="F648" s="38"/>
      <c r="G648" s="39"/>
      <c r="H648" s="39"/>
      <c r="I648" s="39"/>
      <c r="J648" s="3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11"/>
      <c r="B649" s="11"/>
      <c r="C649" s="9"/>
      <c r="D649" s="11"/>
      <c r="E649" s="38"/>
      <c r="F649" s="38"/>
      <c r="G649" s="39"/>
      <c r="H649" s="39"/>
      <c r="I649" s="39"/>
      <c r="J649" s="3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11"/>
      <c r="B650" s="11"/>
      <c r="C650" s="9"/>
      <c r="D650" s="11"/>
      <c r="E650" s="38"/>
      <c r="F650" s="38"/>
      <c r="G650" s="39"/>
      <c r="H650" s="39"/>
      <c r="I650" s="39"/>
      <c r="J650" s="3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11"/>
      <c r="B651" s="11"/>
      <c r="C651" s="9"/>
      <c r="D651" s="11"/>
      <c r="E651" s="38"/>
      <c r="F651" s="38"/>
      <c r="G651" s="39"/>
      <c r="H651" s="39"/>
      <c r="I651" s="39"/>
      <c r="J651" s="3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11"/>
      <c r="B652" s="11"/>
      <c r="C652" s="9"/>
      <c r="D652" s="11"/>
      <c r="E652" s="38"/>
      <c r="F652" s="38"/>
      <c r="G652" s="39"/>
      <c r="H652" s="39"/>
      <c r="I652" s="39"/>
      <c r="J652" s="3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11"/>
      <c r="B653" s="11"/>
      <c r="C653" s="9"/>
      <c r="D653" s="11"/>
      <c r="E653" s="38"/>
      <c r="F653" s="38"/>
      <c r="G653" s="39"/>
      <c r="H653" s="39"/>
      <c r="I653" s="39"/>
      <c r="J653" s="3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11"/>
      <c r="B654" s="11"/>
      <c r="C654" s="9"/>
      <c r="D654" s="11"/>
      <c r="E654" s="38"/>
      <c r="F654" s="38"/>
      <c r="G654" s="39"/>
      <c r="H654" s="39"/>
      <c r="I654" s="39"/>
      <c r="J654" s="3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11"/>
      <c r="B655" s="11"/>
      <c r="C655" s="9"/>
      <c r="D655" s="11"/>
      <c r="E655" s="38"/>
      <c r="F655" s="38"/>
      <c r="G655" s="39"/>
      <c r="H655" s="39"/>
      <c r="I655" s="39"/>
      <c r="J655" s="3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11"/>
      <c r="B656" s="11"/>
      <c r="C656" s="9"/>
      <c r="D656" s="11"/>
      <c r="E656" s="38"/>
      <c r="F656" s="38"/>
      <c r="G656" s="39"/>
      <c r="H656" s="39"/>
      <c r="I656" s="39"/>
      <c r="J656" s="3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11"/>
      <c r="B657" s="11"/>
      <c r="C657" s="9"/>
      <c r="D657" s="11"/>
      <c r="E657" s="38"/>
      <c r="F657" s="38"/>
      <c r="G657" s="39"/>
      <c r="H657" s="39"/>
      <c r="I657" s="39"/>
      <c r="J657" s="3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11"/>
      <c r="B658" s="11"/>
      <c r="C658" s="9"/>
      <c r="D658" s="11"/>
      <c r="E658" s="38"/>
      <c r="F658" s="38"/>
      <c r="G658" s="39"/>
      <c r="H658" s="39"/>
      <c r="I658" s="39"/>
      <c r="J658" s="3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11"/>
      <c r="B659" s="11"/>
      <c r="C659" s="9"/>
      <c r="D659" s="11"/>
      <c r="E659" s="38"/>
      <c r="F659" s="38"/>
      <c r="G659" s="39"/>
      <c r="H659" s="39"/>
      <c r="I659" s="39"/>
      <c r="J659" s="3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11"/>
      <c r="B660" s="11"/>
      <c r="C660" s="9"/>
      <c r="D660" s="11"/>
      <c r="E660" s="38"/>
      <c r="F660" s="38"/>
      <c r="G660" s="39"/>
      <c r="H660" s="39"/>
      <c r="I660" s="39"/>
      <c r="J660" s="3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11"/>
      <c r="B661" s="11"/>
      <c r="C661" s="9"/>
      <c r="D661" s="11"/>
      <c r="E661" s="38"/>
      <c r="F661" s="38"/>
      <c r="G661" s="39"/>
      <c r="H661" s="39"/>
      <c r="I661" s="39"/>
      <c r="J661" s="3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11"/>
      <c r="B662" s="11"/>
      <c r="C662" s="9"/>
      <c r="D662" s="11"/>
      <c r="E662" s="38"/>
      <c r="F662" s="38"/>
      <c r="G662" s="39"/>
      <c r="H662" s="39"/>
      <c r="I662" s="39"/>
      <c r="J662" s="3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11"/>
      <c r="B663" s="11"/>
      <c r="C663" s="9"/>
      <c r="D663" s="11"/>
      <c r="E663" s="38"/>
      <c r="F663" s="38"/>
      <c r="G663" s="39"/>
      <c r="H663" s="39"/>
      <c r="I663" s="39"/>
      <c r="J663" s="3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11"/>
      <c r="B664" s="11"/>
      <c r="C664" s="9"/>
      <c r="D664" s="11"/>
      <c r="E664" s="38"/>
      <c r="F664" s="38"/>
      <c r="G664" s="39"/>
      <c r="H664" s="39"/>
      <c r="I664" s="39"/>
      <c r="J664" s="3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11"/>
      <c r="B665" s="11"/>
      <c r="C665" s="9"/>
      <c r="D665" s="11"/>
      <c r="E665" s="38"/>
      <c r="F665" s="38"/>
      <c r="G665" s="39"/>
      <c r="H665" s="39"/>
      <c r="I665" s="39"/>
      <c r="J665" s="3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11"/>
      <c r="B666" s="11"/>
      <c r="C666" s="9"/>
      <c r="D666" s="11"/>
      <c r="E666" s="38"/>
      <c r="F666" s="38"/>
      <c r="G666" s="39"/>
      <c r="H666" s="39"/>
      <c r="I666" s="39"/>
      <c r="J666" s="3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11"/>
      <c r="B667" s="11"/>
      <c r="C667" s="9"/>
      <c r="D667" s="11"/>
      <c r="E667" s="38"/>
      <c r="F667" s="38"/>
      <c r="G667" s="39"/>
      <c r="H667" s="39"/>
      <c r="I667" s="39"/>
      <c r="J667" s="3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11"/>
      <c r="B668" s="11"/>
      <c r="C668" s="9"/>
      <c r="D668" s="11"/>
      <c r="E668" s="38"/>
      <c r="F668" s="38"/>
      <c r="G668" s="39"/>
      <c r="H668" s="39"/>
      <c r="I668" s="39"/>
      <c r="J668" s="3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11"/>
      <c r="B669" s="11"/>
      <c r="C669" s="9"/>
      <c r="D669" s="11"/>
      <c r="E669" s="38"/>
      <c r="F669" s="38"/>
      <c r="G669" s="39"/>
      <c r="H669" s="39"/>
      <c r="I669" s="39"/>
      <c r="J669" s="3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11"/>
      <c r="B670" s="11"/>
      <c r="C670" s="9"/>
      <c r="D670" s="11"/>
      <c r="E670" s="38"/>
      <c r="F670" s="38"/>
      <c r="G670" s="39"/>
      <c r="H670" s="39"/>
      <c r="I670" s="39"/>
      <c r="J670" s="3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11"/>
      <c r="B671" s="11"/>
      <c r="C671" s="9"/>
      <c r="D671" s="11"/>
      <c r="E671" s="38"/>
      <c r="F671" s="38"/>
      <c r="G671" s="39"/>
      <c r="H671" s="39"/>
      <c r="I671" s="39"/>
      <c r="J671" s="3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11"/>
      <c r="B672" s="11"/>
      <c r="C672" s="9"/>
      <c r="D672" s="11"/>
      <c r="E672" s="38"/>
      <c r="F672" s="38"/>
      <c r="G672" s="39"/>
      <c r="H672" s="39"/>
      <c r="I672" s="39"/>
      <c r="J672" s="3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11"/>
      <c r="B673" s="11"/>
      <c r="C673" s="9"/>
      <c r="D673" s="11"/>
      <c r="E673" s="38"/>
      <c r="F673" s="38"/>
      <c r="G673" s="39"/>
      <c r="H673" s="39"/>
      <c r="I673" s="39"/>
      <c r="J673" s="3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11"/>
      <c r="B674" s="11"/>
      <c r="C674" s="9"/>
      <c r="D674" s="11"/>
      <c r="E674" s="38"/>
      <c r="F674" s="38"/>
      <c r="G674" s="39"/>
      <c r="H674" s="39"/>
      <c r="I674" s="39"/>
      <c r="J674" s="3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11"/>
      <c r="B675" s="11"/>
      <c r="C675" s="9"/>
      <c r="D675" s="11"/>
      <c r="E675" s="38"/>
      <c r="F675" s="38"/>
      <c r="G675" s="39"/>
      <c r="H675" s="39"/>
      <c r="I675" s="39"/>
      <c r="J675" s="3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11"/>
      <c r="B676" s="11"/>
      <c r="C676" s="9"/>
      <c r="D676" s="11"/>
      <c r="E676" s="38"/>
      <c r="F676" s="38"/>
      <c r="G676" s="39"/>
      <c r="H676" s="39"/>
      <c r="I676" s="39"/>
      <c r="J676" s="3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11"/>
      <c r="B677" s="11"/>
      <c r="C677" s="9"/>
      <c r="D677" s="11"/>
      <c r="E677" s="38"/>
      <c r="F677" s="38"/>
      <c r="G677" s="39"/>
      <c r="H677" s="39"/>
      <c r="I677" s="39"/>
      <c r="J677" s="3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11"/>
      <c r="B678" s="11"/>
      <c r="C678" s="9"/>
      <c r="D678" s="11"/>
      <c r="E678" s="38"/>
      <c r="F678" s="38"/>
      <c r="G678" s="39"/>
      <c r="H678" s="39"/>
      <c r="I678" s="39"/>
      <c r="J678" s="3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11"/>
      <c r="B679" s="11"/>
      <c r="C679" s="9"/>
      <c r="D679" s="11"/>
      <c r="E679" s="38"/>
      <c r="F679" s="38"/>
      <c r="G679" s="39"/>
      <c r="H679" s="39"/>
      <c r="I679" s="39"/>
      <c r="J679" s="3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11"/>
      <c r="B680" s="11"/>
      <c r="C680" s="9"/>
      <c r="D680" s="11"/>
      <c r="E680" s="38"/>
      <c r="F680" s="38"/>
      <c r="G680" s="39"/>
      <c r="H680" s="39"/>
      <c r="I680" s="39"/>
      <c r="J680" s="3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11"/>
      <c r="B681" s="11"/>
      <c r="C681" s="9"/>
      <c r="D681" s="11"/>
      <c r="E681" s="38"/>
      <c r="F681" s="38"/>
      <c r="G681" s="39"/>
      <c r="H681" s="39"/>
      <c r="I681" s="39"/>
      <c r="J681" s="3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11"/>
      <c r="B682" s="11"/>
      <c r="C682" s="9"/>
      <c r="D682" s="11"/>
      <c r="E682" s="38"/>
      <c r="F682" s="38"/>
      <c r="G682" s="39"/>
      <c r="H682" s="39"/>
      <c r="I682" s="39"/>
      <c r="J682" s="3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11"/>
      <c r="B683" s="11"/>
      <c r="C683" s="9"/>
      <c r="D683" s="11"/>
      <c r="E683" s="38"/>
      <c r="F683" s="38"/>
      <c r="G683" s="39"/>
      <c r="H683" s="39"/>
      <c r="I683" s="39"/>
      <c r="J683" s="3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11"/>
      <c r="B684" s="11"/>
      <c r="C684" s="9"/>
      <c r="D684" s="11"/>
      <c r="E684" s="38"/>
      <c r="F684" s="38"/>
      <c r="G684" s="39"/>
      <c r="H684" s="39"/>
      <c r="I684" s="39"/>
      <c r="J684" s="3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11"/>
      <c r="B685" s="11"/>
      <c r="C685" s="9"/>
      <c r="D685" s="11"/>
      <c r="E685" s="38"/>
      <c r="F685" s="38"/>
      <c r="G685" s="39"/>
      <c r="H685" s="39"/>
      <c r="I685" s="39"/>
      <c r="J685" s="3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11"/>
      <c r="B686" s="11"/>
      <c r="C686" s="9"/>
      <c r="D686" s="11"/>
      <c r="E686" s="38"/>
      <c r="F686" s="38"/>
      <c r="G686" s="39"/>
      <c r="H686" s="39"/>
      <c r="I686" s="39"/>
      <c r="J686" s="3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11"/>
      <c r="B687" s="11"/>
      <c r="C687" s="9"/>
      <c r="D687" s="11"/>
      <c r="E687" s="38"/>
      <c r="F687" s="38"/>
      <c r="G687" s="39"/>
      <c r="H687" s="39"/>
      <c r="I687" s="39"/>
      <c r="J687" s="3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11"/>
      <c r="B688" s="11"/>
      <c r="C688" s="9"/>
      <c r="D688" s="11"/>
      <c r="E688" s="38"/>
      <c r="F688" s="38"/>
      <c r="G688" s="39"/>
      <c r="H688" s="39"/>
      <c r="I688" s="39"/>
      <c r="J688" s="3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11"/>
      <c r="B689" s="11"/>
      <c r="C689" s="9"/>
      <c r="D689" s="11"/>
      <c r="E689" s="38"/>
      <c r="F689" s="38"/>
      <c r="G689" s="39"/>
      <c r="H689" s="39"/>
      <c r="I689" s="39"/>
      <c r="J689" s="3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11"/>
      <c r="B690" s="11"/>
      <c r="C690" s="9"/>
      <c r="D690" s="11"/>
      <c r="E690" s="38"/>
      <c r="F690" s="38"/>
      <c r="G690" s="39"/>
      <c r="H690" s="39"/>
      <c r="I690" s="39"/>
      <c r="J690" s="3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11"/>
      <c r="B691" s="11"/>
      <c r="C691" s="9"/>
      <c r="D691" s="11"/>
      <c r="E691" s="38"/>
      <c r="F691" s="38"/>
      <c r="G691" s="39"/>
      <c r="H691" s="39"/>
      <c r="I691" s="39"/>
      <c r="J691" s="3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11"/>
      <c r="B692" s="11"/>
      <c r="C692" s="9"/>
      <c r="D692" s="11"/>
      <c r="E692" s="38"/>
      <c r="F692" s="38"/>
      <c r="G692" s="39"/>
      <c r="H692" s="39"/>
      <c r="I692" s="39"/>
      <c r="J692" s="3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11"/>
      <c r="B693" s="11"/>
      <c r="C693" s="9"/>
      <c r="D693" s="11"/>
      <c r="E693" s="38"/>
      <c r="F693" s="38"/>
      <c r="G693" s="39"/>
      <c r="H693" s="39"/>
      <c r="I693" s="39"/>
      <c r="J693" s="3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11"/>
      <c r="B694" s="11"/>
      <c r="C694" s="9"/>
      <c r="D694" s="11"/>
      <c r="E694" s="38"/>
      <c r="F694" s="38"/>
      <c r="G694" s="39"/>
      <c r="H694" s="39"/>
      <c r="I694" s="39"/>
      <c r="J694" s="3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11"/>
      <c r="B695" s="11"/>
      <c r="C695" s="9"/>
      <c r="D695" s="11"/>
      <c r="E695" s="38"/>
      <c r="F695" s="38"/>
      <c r="G695" s="39"/>
      <c r="H695" s="39"/>
      <c r="I695" s="39"/>
      <c r="J695" s="3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11"/>
      <c r="B696" s="11"/>
      <c r="C696" s="9"/>
      <c r="D696" s="11"/>
      <c r="E696" s="38"/>
      <c r="F696" s="38"/>
      <c r="G696" s="39"/>
      <c r="H696" s="39"/>
      <c r="I696" s="39"/>
      <c r="J696" s="3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11"/>
      <c r="B697" s="11"/>
      <c r="C697" s="9"/>
      <c r="D697" s="11"/>
      <c r="E697" s="38"/>
      <c r="F697" s="38"/>
      <c r="G697" s="39"/>
      <c r="H697" s="39"/>
      <c r="I697" s="39"/>
      <c r="J697" s="3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11"/>
      <c r="B698" s="11"/>
      <c r="C698" s="9"/>
      <c r="D698" s="11"/>
      <c r="E698" s="38"/>
      <c r="F698" s="38"/>
      <c r="G698" s="39"/>
      <c r="H698" s="39"/>
      <c r="I698" s="39"/>
      <c r="J698" s="3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11"/>
      <c r="B699" s="11"/>
      <c r="C699" s="9"/>
      <c r="D699" s="11"/>
      <c r="E699" s="38"/>
      <c r="F699" s="38"/>
      <c r="G699" s="39"/>
      <c r="H699" s="39"/>
      <c r="I699" s="39"/>
      <c r="J699" s="3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11"/>
      <c r="B700" s="11"/>
      <c r="C700" s="9"/>
      <c r="D700" s="11"/>
      <c r="E700" s="38"/>
      <c r="F700" s="38"/>
      <c r="G700" s="39"/>
      <c r="H700" s="39"/>
      <c r="I700" s="39"/>
      <c r="J700" s="3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11"/>
      <c r="B701" s="11"/>
      <c r="C701" s="9"/>
      <c r="D701" s="11"/>
      <c r="E701" s="38"/>
      <c r="F701" s="38"/>
      <c r="G701" s="39"/>
      <c r="H701" s="39"/>
      <c r="I701" s="39"/>
      <c r="J701" s="3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11"/>
      <c r="B702" s="11"/>
      <c r="C702" s="9"/>
      <c r="D702" s="11"/>
      <c r="E702" s="38"/>
      <c r="F702" s="38"/>
      <c r="G702" s="39"/>
      <c r="H702" s="39"/>
      <c r="I702" s="39"/>
      <c r="J702" s="3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11"/>
      <c r="B703" s="11"/>
      <c r="C703" s="9"/>
      <c r="D703" s="11"/>
      <c r="E703" s="38"/>
      <c r="F703" s="38"/>
      <c r="G703" s="39"/>
      <c r="H703" s="39"/>
      <c r="I703" s="39"/>
      <c r="J703" s="3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11"/>
      <c r="B704" s="11"/>
      <c r="C704" s="9"/>
      <c r="D704" s="11"/>
      <c r="E704" s="38"/>
      <c r="F704" s="38"/>
      <c r="G704" s="39"/>
      <c r="H704" s="39"/>
      <c r="I704" s="39"/>
      <c r="J704" s="3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11"/>
      <c r="B705" s="11"/>
      <c r="C705" s="9"/>
      <c r="D705" s="11"/>
      <c r="E705" s="38"/>
      <c r="F705" s="38"/>
      <c r="G705" s="39"/>
      <c r="H705" s="39"/>
      <c r="I705" s="39"/>
      <c r="J705" s="3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11"/>
      <c r="B706" s="11"/>
      <c r="C706" s="9"/>
      <c r="D706" s="11"/>
      <c r="E706" s="38"/>
      <c r="F706" s="38"/>
      <c r="G706" s="39"/>
      <c r="H706" s="39"/>
      <c r="I706" s="39"/>
      <c r="J706" s="3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11"/>
      <c r="B707" s="11"/>
      <c r="C707" s="9"/>
      <c r="D707" s="11"/>
      <c r="E707" s="38"/>
      <c r="F707" s="38"/>
      <c r="G707" s="39"/>
      <c r="H707" s="39"/>
      <c r="I707" s="39"/>
      <c r="J707" s="3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11"/>
      <c r="B708" s="11"/>
      <c r="C708" s="9"/>
      <c r="D708" s="11"/>
      <c r="E708" s="38"/>
      <c r="F708" s="38"/>
      <c r="G708" s="39"/>
      <c r="H708" s="39"/>
      <c r="I708" s="39"/>
      <c r="J708" s="3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11"/>
      <c r="B709" s="11"/>
      <c r="C709" s="9"/>
      <c r="D709" s="11"/>
      <c r="E709" s="38"/>
      <c r="F709" s="38"/>
      <c r="G709" s="39"/>
      <c r="H709" s="39"/>
      <c r="I709" s="39"/>
      <c r="J709" s="3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11"/>
      <c r="B710" s="11"/>
      <c r="C710" s="9"/>
      <c r="D710" s="11"/>
      <c r="E710" s="38"/>
      <c r="F710" s="38"/>
      <c r="G710" s="39"/>
      <c r="H710" s="39"/>
      <c r="I710" s="39"/>
      <c r="J710" s="3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11"/>
      <c r="B711" s="11"/>
      <c r="C711" s="9"/>
      <c r="D711" s="11"/>
      <c r="E711" s="38"/>
      <c r="F711" s="38"/>
      <c r="G711" s="39"/>
      <c r="H711" s="39"/>
      <c r="I711" s="39"/>
      <c r="J711" s="3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11"/>
      <c r="B712" s="11"/>
      <c r="C712" s="9"/>
      <c r="D712" s="11"/>
      <c r="E712" s="38"/>
      <c r="F712" s="38"/>
      <c r="G712" s="39"/>
      <c r="H712" s="39"/>
      <c r="I712" s="39"/>
      <c r="J712" s="3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11"/>
      <c r="B713" s="11"/>
      <c r="C713" s="9"/>
      <c r="D713" s="11"/>
      <c r="E713" s="38"/>
      <c r="F713" s="38"/>
      <c r="G713" s="39"/>
      <c r="H713" s="39"/>
      <c r="I713" s="39"/>
      <c r="J713" s="3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11"/>
      <c r="B714" s="11"/>
      <c r="C714" s="9"/>
      <c r="D714" s="11"/>
      <c r="E714" s="38"/>
      <c r="F714" s="38"/>
      <c r="G714" s="39"/>
      <c r="H714" s="39"/>
      <c r="I714" s="39"/>
      <c r="J714" s="3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11"/>
      <c r="B715" s="11"/>
      <c r="C715" s="9"/>
      <c r="D715" s="11"/>
      <c r="E715" s="38"/>
      <c r="F715" s="38"/>
      <c r="G715" s="39"/>
      <c r="H715" s="39"/>
      <c r="I715" s="39"/>
      <c r="J715" s="3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11"/>
      <c r="B716" s="11"/>
      <c r="C716" s="9"/>
      <c r="D716" s="11"/>
      <c r="E716" s="38"/>
      <c r="F716" s="38"/>
      <c r="G716" s="39"/>
      <c r="H716" s="39"/>
      <c r="I716" s="39"/>
      <c r="J716" s="3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11"/>
      <c r="B717" s="11"/>
      <c r="C717" s="9"/>
      <c r="D717" s="11"/>
      <c r="E717" s="38"/>
      <c r="F717" s="38"/>
      <c r="G717" s="39"/>
      <c r="H717" s="39"/>
      <c r="I717" s="39"/>
      <c r="J717" s="3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11"/>
      <c r="B718" s="11"/>
      <c r="C718" s="9"/>
      <c r="D718" s="11"/>
      <c r="E718" s="38"/>
      <c r="F718" s="38"/>
      <c r="G718" s="39"/>
      <c r="H718" s="39"/>
      <c r="I718" s="39"/>
      <c r="J718" s="3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11"/>
      <c r="B719" s="11"/>
      <c r="C719" s="9"/>
      <c r="D719" s="11"/>
      <c r="E719" s="38"/>
      <c r="F719" s="38"/>
      <c r="G719" s="39"/>
      <c r="H719" s="39"/>
      <c r="I719" s="39"/>
      <c r="J719" s="3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11"/>
      <c r="B720" s="11"/>
      <c r="C720" s="9"/>
      <c r="D720" s="11"/>
      <c r="E720" s="38"/>
      <c r="F720" s="38"/>
      <c r="G720" s="39"/>
      <c r="H720" s="39"/>
      <c r="I720" s="39"/>
      <c r="J720" s="3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11"/>
      <c r="B721" s="11"/>
      <c r="C721" s="9"/>
      <c r="D721" s="11"/>
      <c r="E721" s="38"/>
      <c r="F721" s="38"/>
      <c r="G721" s="39"/>
      <c r="H721" s="39"/>
      <c r="I721" s="39"/>
      <c r="J721" s="3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11"/>
      <c r="B722" s="11"/>
      <c r="C722" s="9"/>
      <c r="D722" s="11"/>
      <c r="E722" s="38"/>
      <c r="F722" s="38"/>
      <c r="G722" s="39"/>
      <c r="H722" s="39"/>
      <c r="I722" s="39"/>
      <c r="J722" s="3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11"/>
      <c r="B723" s="11"/>
      <c r="C723" s="9"/>
      <c r="D723" s="11"/>
      <c r="E723" s="38"/>
      <c r="F723" s="38"/>
      <c r="G723" s="39"/>
      <c r="H723" s="39"/>
      <c r="I723" s="39"/>
      <c r="J723" s="3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11"/>
      <c r="B724" s="11"/>
      <c r="C724" s="9"/>
      <c r="D724" s="11"/>
      <c r="E724" s="38"/>
      <c r="F724" s="38"/>
      <c r="G724" s="39"/>
      <c r="H724" s="39"/>
      <c r="I724" s="39"/>
      <c r="J724" s="3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11"/>
      <c r="B725" s="11"/>
      <c r="C725" s="9"/>
      <c r="D725" s="11"/>
      <c r="E725" s="38"/>
      <c r="F725" s="38"/>
      <c r="G725" s="39"/>
      <c r="H725" s="39"/>
      <c r="I725" s="39"/>
      <c r="J725" s="3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11"/>
      <c r="B726" s="11"/>
      <c r="C726" s="9"/>
      <c r="D726" s="11"/>
      <c r="E726" s="38"/>
      <c r="F726" s="38"/>
      <c r="G726" s="39"/>
      <c r="H726" s="39"/>
      <c r="I726" s="39"/>
      <c r="J726" s="3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11"/>
      <c r="B727" s="11"/>
      <c r="C727" s="9"/>
      <c r="D727" s="11"/>
      <c r="E727" s="38"/>
      <c r="F727" s="38"/>
      <c r="G727" s="39"/>
      <c r="H727" s="39"/>
      <c r="I727" s="39"/>
      <c r="J727" s="3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11"/>
      <c r="B728" s="11"/>
      <c r="C728" s="9"/>
      <c r="D728" s="11"/>
      <c r="E728" s="38"/>
      <c r="F728" s="38"/>
      <c r="G728" s="39"/>
      <c r="H728" s="39"/>
      <c r="I728" s="39"/>
      <c r="J728" s="3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11"/>
      <c r="B729" s="11"/>
      <c r="C729" s="9"/>
      <c r="D729" s="11"/>
      <c r="E729" s="38"/>
      <c r="F729" s="38"/>
      <c r="G729" s="39"/>
      <c r="H729" s="39"/>
      <c r="I729" s="39"/>
      <c r="J729" s="3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11"/>
      <c r="B730" s="11"/>
      <c r="C730" s="9"/>
      <c r="D730" s="11"/>
      <c r="E730" s="38"/>
      <c r="F730" s="38"/>
      <c r="G730" s="39"/>
      <c r="H730" s="39"/>
      <c r="I730" s="39"/>
      <c r="J730" s="3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11"/>
      <c r="B731" s="11"/>
      <c r="C731" s="9"/>
      <c r="D731" s="11"/>
      <c r="E731" s="38"/>
      <c r="F731" s="38"/>
      <c r="G731" s="39"/>
      <c r="H731" s="39"/>
      <c r="I731" s="39"/>
      <c r="J731" s="3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11"/>
      <c r="B732" s="11"/>
      <c r="C732" s="9"/>
      <c r="D732" s="11"/>
      <c r="E732" s="38"/>
      <c r="F732" s="38"/>
      <c r="G732" s="39"/>
      <c r="H732" s="39"/>
      <c r="I732" s="39"/>
      <c r="J732" s="3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11"/>
      <c r="B733" s="11"/>
      <c r="C733" s="9"/>
      <c r="D733" s="11"/>
      <c r="E733" s="38"/>
      <c r="F733" s="38"/>
      <c r="G733" s="39"/>
      <c r="H733" s="39"/>
      <c r="I733" s="39"/>
      <c r="J733" s="3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11"/>
      <c r="B734" s="11"/>
      <c r="C734" s="9"/>
      <c r="D734" s="11"/>
      <c r="E734" s="38"/>
      <c r="F734" s="38"/>
      <c r="G734" s="39"/>
      <c r="H734" s="39"/>
      <c r="I734" s="39"/>
      <c r="J734" s="3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11"/>
      <c r="B735" s="11"/>
      <c r="C735" s="9"/>
      <c r="D735" s="11"/>
      <c r="E735" s="38"/>
      <c r="F735" s="38"/>
      <c r="G735" s="39"/>
      <c r="H735" s="39"/>
      <c r="I735" s="39"/>
      <c r="J735" s="3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11"/>
      <c r="B736" s="11"/>
      <c r="C736" s="9"/>
      <c r="D736" s="11"/>
      <c r="E736" s="38"/>
      <c r="F736" s="38"/>
      <c r="G736" s="39"/>
      <c r="H736" s="39"/>
      <c r="I736" s="39"/>
      <c r="J736" s="3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11"/>
      <c r="B737" s="11"/>
      <c r="C737" s="9"/>
      <c r="D737" s="11"/>
      <c r="E737" s="38"/>
      <c r="F737" s="38"/>
      <c r="G737" s="39"/>
      <c r="H737" s="39"/>
      <c r="I737" s="39"/>
      <c r="J737" s="3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11"/>
      <c r="B738" s="11"/>
      <c r="C738" s="9"/>
      <c r="D738" s="11"/>
      <c r="E738" s="38"/>
      <c r="F738" s="38"/>
      <c r="G738" s="39"/>
      <c r="H738" s="39"/>
      <c r="I738" s="39"/>
      <c r="J738" s="3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11"/>
      <c r="B739" s="11"/>
      <c r="C739" s="9"/>
      <c r="D739" s="11"/>
      <c r="E739" s="38"/>
      <c r="F739" s="38"/>
      <c r="G739" s="39"/>
      <c r="H739" s="39"/>
      <c r="I739" s="39"/>
      <c r="J739" s="3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11"/>
      <c r="B740" s="11"/>
      <c r="C740" s="9"/>
      <c r="D740" s="11"/>
      <c r="E740" s="38"/>
      <c r="F740" s="38"/>
      <c r="G740" s="39"/>
      <c r="H740" s="39"/>
      <c r="I740" s="39"/>
      <c r="J740" s="3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11"/>
      <c r="B741" s="11"/>
      <c r="C741" s="9"/>
      <c r="D741" s="11"/>
      <c r="E741" s="38"/>
      <c r="F741" s="38"/>
      <c r="G741" s="39"/>
      <c r="H741" s="39"/>
      <c r="I741" s="39"/>
      <c r="J741" s="3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11"/>
      <c r="B742" s="11"/>
      <c r="C742" s="9"/>
      <c r="D742" s="11"/>
      <c r="E742" s="38"/>
      <c r="F742" s="38"/>
      <c r="G742" s="39"/>
      <c r="H742" s="39"/>
      <c r="I742" s="39"/>
      <c r="J742" s="3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11"/>
      <c r="B743" s="11"/>
      <c r="C743" s="9"/>
      <c r="D743" s="11"/>
      <c r="E743" s="38"/>
      <c r="F743" s="38"/>
      <c r="G743" s="39"/>
      <c r="H743" s="39"/>
      <c r="I743" s="39"/>
      <c r="J743" s="3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11"/>
      <c r="B744" s="11"/>
      <c r="C744" s="9"/>
      <c r="D744" s="11"/>
      <c r="E744" s="38"/>
      <c r="F744" s="38"/>
      <c r="G744" s="39"/>
      <c r="H744" s="39"/>
      <c r="I744" s="39"/>
      <c r="J744" s="3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11"/>
      <c r="B745" s="11"/>
      <c r="C745" s="9"/>
      <c r="D745" s="11"/>
      <c r="E745" s="38"/>
      <c r="F745" s="38"/>
      <c r="G745" s="39"/>
      <c r="H745" s="39"/>
      <c r="I745" s="39"/>
      <c r="J745" s="3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11"/>
      <c r="B746" s="11"/>
      <c r="C746" s="9"/>
      <c r="D746" s="11"/>
      <c r="E746" s="38"/>
      <c r="F746" s="38"/>
      <c r="G746" s="39"/>
      <c r="H746" s="39"/>
      <c r="I746" s="39"/>
      <c r="J746" s="3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11"/>
      <c r="B747" s="11"/>
      <c r="C747" s="9"/>
      <c r="D747" s="11"/>
      <c r="E747" s="38"/>
      <c r="F747" s="38"/>
      <c r="G747" s="39"/>
      <c r="H747" s="39"/>
      <c r="I747" s="39"/>
      <c r="J747" s="3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11"/>
      <c r="B748" s="11"/>
      <c r="C748" s="9"/>
      <c r="D748" s="11"/>
      <c r="E748" s="38"/>
      <c r="F748" s="38"/>
      <c r="G748" s="39"/>
      <c r="H748" s="39"/>
      <c r="I748" s="39"/>
      <c r="J748" s="3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11"/>
      <c r="B749" s="11"/>
      <c r="C749" s="9"/>
      <c r="D749" s="11"/>
      <c r="E749" s="38"/>
      <c r="F749" s="38"/>
      <c r="G749" s="39"/>
      <c r="H749" s="39"/>
      <c r="I749" s="39"/>
      <c r="J749" s="3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11"/>
      <c r="B750" s="11"/>
      <c r="C750" s="9"/>
      <c r="D750" s="11"/>
      <c r="E750" s="38"/>
      <c r="F750" s="38"/>
      <c r="G750" s="39"/>
      <c r="H750" s="39"/>
      <c r="I750" s="39"/>
      <c r="J750" s="3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11"/>
      <c r="B751" s="11"/>
      <c r="C751" s="9"/>
      <c r="D751" s="11"/>
      <c r="E751" s="38"/>
      <c r="F751" s="38"/>
      <c r="G751" s="39"/>
      <c r="H751" s="39"/>
      <c r="I751" s="39"/>
      <c r="J751" s="3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11"/>
      <c r="B752" s="11"/>
      <c r="C752" s="9"/>
      <c r="D752" s="11"/>
      <c r="E752" s="38"/>
      <c r="F752" s="38"/>
      <c r="G752" s="39"/>
      <c r="H752" s="39"/>
      <c r="I752" s="39"/>
      <c r="J752" s="3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11"/>
      <c r="B753" s="11"/>
      <c r="C753" s="9"/>
      <c r="D753" s="11"/>
      <c r="E753" s="38"/>
      <c r="F753" s="38"/>
      <c r="G753" s="39"/>
      <c r="H753" s="39"/>
      <c r="I753" s="39"/>
      <c r="J753" s="3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11"/>
      <c r="B754" s="11"/>
      <c r="C754" s="9"/>
      <c r="D754" s="11"/>
      <c r="E754" s="38"/>
      <c r="F754" s="38"/>
      <c r="G754" s="39"/>
      <c r="H754" s="39"/>
      <c r="I754" s="39"/>
      <c r="J754" s="3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11"/>
      <c r="B755" s="11"/>
      <c r="C755" s="9"/>
      <c r="D755" s="11"/>
      <c r="E755" s="38"/>
      <c r="F755" s="38"/>
      <c r="G755" s="39"/>
      <c r="H755" s="39"/>
      <c r="I755" s="39"/>
      <c r="J755" s="3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11"/>
      <c r="B756" s="11"/>
      <c r="C756" s="9"/>
      <c r="D756" s="11"/>
      <c r="E756" s="38"/>
      <c r="F756" s="38"/>
      <c r="G756" s="39"/>
      <c r="H756" s="39"/>
      <c r="I756" s="39"/>
      <c r="J756" s="3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11"/>
      <c r="B757" s="11"/>
      <c r="C757" s="9"/>
      <c r="D757" s="11"/>
      <c r="E757" s="38"/>
      <c r="F757" s="38"/>
      <c r="G757" s="39"/>
      <c r="H757" s="39"/>
      <c r="I757" s="39"/>
      <c r="J757" s="3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11"/>
      <c r="B758" s="11"/>
      <c r="C758" s="9"/>
      <c r="D758" s="11"/>
      <c r="E758" s="38"/>
      <c r="F758" s="38"/>
      <c r="G758" s="39"/>
      <c r="H758" s="39"/>
      <c r="I758" s="39"/>
      <c r="J758" s="3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11"/>
      <c r="B759" s="11"/>
      <c r="C759" s="9"/>
      <c r="D759" s="11"/>
      <c r="E759" s="38"/>
      <c r="F759" s="38"/>
      <c r="G759" s="39"/>
      <c r="H759" s="39"/>
      <c r="I759" s="39"/>
      <c r="J759" s="3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11"/>
      <c r="B760" s="11"/>
      <c r="C760" s="9"/>
      <c r="D760" s="11"/>
      <c r="E760" s="38"/>
      <c r="F760" s="38"/>
      <c r="G760" s="39"/>
      <c r="H760" s="39"/>
      <c r="I760" s="39"/>
      <c r="J760" s="3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11"/>
      <c r="B761" s="11"/>
      <c r="C761" s="9"/>
      <c r="D761" s="11"/>
      <c r="E761" s="38"/>
      <c r="F761" s="38"/>
      <c r="G761" s="39"/>
      <c r="H761" s="39"/>
      <c r="I761" s="39"/>
      <c r="J761" s="3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11"/>
      <c r="B762" s="11"/>
      <c r="C762" s="9"/>
      <c r="D762" s="11"/>
      <c r="E762" s="38"/>
      <c r="F762" s="38"/>
      <c r="G762" s="39"/>
      <c r="H762" s="39"/>
      <c r="I762" s="39"/>
      <c r="J762" s="3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11"/>
      <c r="B763" s="11"/>
      <c r="C763" s="9"/>
      <c r="D763" s="11"/>
      <c r="E763" s="38"/>
      <c r="F763" s="38"/>
      <c r="G763" s="39"/>
      <c r="H763" s="39"/>
      <c r="I763" s="39"/>
      <c r="J763" s="3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11"/>
      <c r="B764" s="11"/>
      <c r="C764" s="9"/>
      <c r="D764" s="11"/>
      <c r="E764" s="38"/>
      <c r="F764" s="38"/>
      <c r="G764" s="39"/>
      <c r="H764" s="39"/>
      <c r="I764" s="39"/>
      <c r="J764" s="3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11"/>
      <c r="B765" s="11"/>
      <c r="C765" s="9"/>
      <c r="D765" s="11"/>
      <c r="E765" s="38"/>
      <c r="F765" s="38"/>
      <c r="G765" s="39"/>
      <c r="H765" s="39"/>
      <c r="I765" s="39"/>
      <c r="J765" s="3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11"/>
      <c r="B766" s="11"/>
      <c r="C766" s="9"/>
      <c r="D766" s="11"/>
      <c r="E766" s="38"/>
      <c r="F766" s="38"/>
      <c r="G766" s="39"/>
      <c r="H766" s="39"/>
      <c r="I766" s="39"/>
      <c r="J766" s="3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11"/>
      <c r="B767" s="11"/>
      <c r="C767" s="9"/>
      <c r="D767" s="11"/>
      <c r="E767" s="38"/>
      <c r="F767" s="38"/>
      <c r="G767" s="39"/>
      <c r="H767" s="39"/>
      <c r="I767" s="39"/>
      <c r="J767" s="3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11"/>
      <c r="B768" s="11"/>
      <c r="C768" s="9"/>
      <c r="D768" s="11"/>
      <c r="E768" s="38"/>
      <c r="F768" s="38"/>
      <c r="G768" s="39"/>
      <c r="H768" s="39"/>
      <c r="I768" s="39"/>
      <c r="J768" s="3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11"/>
      <c r="B769" s="11"/>
      <c r="C769" s="9"/>
      <c r="D769" s="11"/>
      <c r="E769" s="38"/>
      <c r="F769" s="38"/>
      <c r="G769" s="39"/>
      <c r="H769" s="39"/>
      <c r="I769" s="39"/>
      <c r="J769" s="3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11"/>
      <c r="B770" s="11"/>
      <c r="C770" s="9"/>
      <c r="D770" s="11"/>
      <c r="E770" s="38"/>
      <c r="F770" s="38"/>
      <c r="G770" s="39"/>
      <c r="H770" s="39"/>
      <c r="I770" s="39"/>
      <c r="J770" s="3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11"/>
      <c r="B771" s="11"/>
      <c r="C771" s="9"/>
      <c r="D771" s="11"/>
      <c r="E771" s="38"/>
      <c r="F771" s="38"/>
      <c r="G771" s="39"/>
      <c r="H771" s="39"/>
      <c r="I771" s="39"/>
      <c r="J771" s="3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11"/>
      <c r="B772" s="11"/>
      <c r="C772" s="9"/>
      <c r="D772" s="11"/>
      <c r="E772" s="38"/>
      <c r="F772" s="38"/>
      <c r="G772" s="39"/>
      <c r="H772" s="39"/>
      <c r="I772" s="39"/>
      <c r="J772" s="3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11"/>
      <c r="B773" s="11"/>
      <c r="C773" s="9"/>
      <c r="D773" s="11"/>
      <c r="E773" s="38"/>
      <c r="F773" s="38"/>
      <c r="G773" s="39"/>
      <c r="H773" s="39"/>
      <c r="I773" s="39"/>
      <c r="J773" s="3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11"/>
      <c r="B774" s="11"/>
      <c r="C774" s="9"/>
      <c r="D774" s="11"/>
      <c r="E774" s="38"/>
      <c r="F774" s="38"/>
      <c r="G774" s="39"/>
      <c r="H774" s="39"/>
      <c r="I774" s="39"/>
      <c r="J774" s="3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11"/>
      <c r="B775" s="11"/>
      <c r="C775" s="9"/>
      <c r="D775" s="11"/>
      <c r="E775" s="38"/>
      <c r="F775" s="38"/>
      <c r="G775" s="39"/>
      <c r="H775" s="39"/>
      <c r="I775" s="39"/>
      <c r="J775" s="3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11"/>
      <c r="B776" s="11"/>
      <c r="C776" s="9"/>
      <c r="D776" s="11"/>
      <c r="E776" s="38"/>
      <c r="F776" s="38"/>
      <c r="G776" s="39"/>
      <c r="H776" s="39"/>
      <c r="I776" s="39"/>
      <c r="J776" s="3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11"/>
      <c r="B777" s="11"/>
      <c r="C777" s="9"/>
      <c r="D777" s="11"/>
      <c r="E777" s="38"/>
      <c r="F777" s="38"/>
      <c r="G777" s="39"/>
      <c r="H777" s="39"/>
      <c r="I777" s="39"/>
      <c r="J777" s="3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11"/>
      <c r="B778" s="11"/>
      <c r="C778" s="9"/>
      <c r="D778" s="11"/>
      <c r="E778" s="38"/>
      <c r="F778" s="38"/>
      <c r="G778" s="39"/>
      <c r="H778" s="39"/>
      <c r="I778" s="39"/>
      <c r="J778" s="3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11"/>
      <c r="B779" s="11"/>
      <c r="C779" s="9"/>
      <c r="D779" s="11"/>
      <c r="E779" s="38"/>
      <c r="F779" s="38"/>
      <c r="G779" s="39"/>
      <c r="H779" s="39"/>
      <c r="I779" s="39"/>
      <c r="J779" s="3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11"/>
      <c r="B780" s="11"/>
      <c r="C780" s="9"/>
      <c r="D780" s="11"/>
      <c r="E780" s="38"/>
      <c r="F780" s="38"/>
      <c r="G780" s="39"/>
      <c r="H780" s="39"/>
      <c r="I780" s="39"/>
      <c r="J780" s="3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11"/>
      <c r="B781" s="11"/>
      <c r="C781" s="9"/>
      <c r="D781" s="11"/>
      <c r="E781" s="38"/>
      <c r="F781" s="38"/>
      <c r="G781" s="39"/>
      <c r="H781" s="39"/>
      <c r="I781" s="39"/>
      <c r="J781" s="3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11"/>
      <c r="B782" s="11"/>
      <c r="C782" s="9"/>
      <c r="D782" s="11"/>
      <c r="E782" s="38"/>
      <c r="F782" s="38"/>
      <c r="G782" s="39"/>
      <c r="H782" s="39"/>
      <c r="I782" s="39"/>
      <c r="J782" s="3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11"/>
      <c r="B783" s="11"/>
      <c r="C783" s="9"/>
      <c r="D783" s="11"/>
      <c r="E783" s="38"/>
      <c r="F783" s="38"/>
      <c r="G783" s="39"/>
      <c r="H783" s="39"/>
      <c r="I783" s="39"/>
      <c r="J783" s="3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11"/>
      <c r="B784" s="11"/>
      <c r="C784" s="9"/>
      <c r="D784" s="11"/>
      <c r="E784" s="38"/>
      <c r="F784" s="38"/>
      <c r="G784" s="39"/>
      <c r="H784" s="39"/>
      <c r="I784" s="39"/>
      <c r="J784" s="3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11"/>
      <c r="B785" s="11"/>
      <c r="C785" s="9"/>
      <c r="D785" s="11"/>
      <c r="E785" s="38"/>
      <c r="F785" s="38"/>
      <c r="G785" s="39"/>
      <c r="H785" s="39"/>
      <c r="I785" s="39"/>
      <c r="J785" s="3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11"/>
      <c r="B786" s="11"/>
      <c r="C786" s="9"/>
      <c r="D786" s="11"/>
      <c r="E786" s="38"/>
      <c r="F786" s="38"/>
      <c r="G786" s="39"/>
      <c r="H786" s="39"/>
      <c r="I786" s="39"/>
      <c r="J786" s="3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11"/>
      <c r="B787" s="11"/>
      <c r="C787" s="9"/>
      <c r="D787" s="11"/>
      <c r="E787" s="38"/>
      <c r="F787" s="38"/>
      <c r="G787" s="39"/>
      <c r="H787" s="39"/>
      <c r="I787" s="39"/>
      <c r="J787" s="3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11"/>
      <c r="B788" s="11"/>
      <c r="C788" s="9"/>
      <c r="D788" s="11"/>
      <c r="E788" s="38"/>
      <c r="F788" s="38"/>
      <c r="G788" s="39"/>
      <c r="H788" s="39"/>
      <c r="I788" s="39"/>
      <c r="J788" s="3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11"/>
      <c r="B789" s="11"/>
      <c r="C789" s="9"/>
      <c r="D789" s="11"/>
      <c r="E789" s="38"/>
      <c r="F789" s="38"/>
      <c r="G789" s="39"/>
      <c r="H789" s="39"/>
      <c r="I789" s="39"/>
      <c r="J789" s="3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11"/>
      <c r="B790" s="11"/>
      <c r="C790" s="9"/>
      <c r="D790" s="11"/>
      <c r="E790" s="38"/>
      <c r="F790" s="38"/>
      <c r="G790" s="39"/>
      <c r="H790" s="39"/>
      <c r="I790" s="39"/>
      <c r="J790" s="3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11"/>
      <c r="B791" s="11"/>
      <c r="C791" s="9"/>
      <c r="D791" s="11"/>
      <c r="E791" s="38"/>
      <c r="F791" s="38"/>
      <c r="G791" s="39"/>
      <c r="H791" s="39"/>
      <c r="I791" s="39"/>
      <c r="J791" s="3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11"/>
      <c r="B792" s="11"/>
      <c r="C792" s="9"/>
      <c r="D792" s="11"/>
      <c r="E792" s="38"/>
      <c r="F792" s="38"/>
      <c r="G792" s="39"/>
      <c r="H792" s="39"/>
      <c r="I792" s="39"/>
      <c r="J792" s="3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11"/>
      <c r="B793" s="11"/>
      <c r="C793" s="9"/>
      <c r="D793" s="11"/>
      <c r="E793" s="38"/>
      <c r="F793" s="38"/>
      <c r="G793" s="39"/>
      <c r="H793" s="39"/>
      <c r="I793" s="39"/>
      <c r="J793" s="3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11"/>
      <c r="B794" s="11"/>
      <c r="C794" s="9"/>
      <c r="D794" s="11"/>
      <c r="E794" s="38"/>
      <c r="F794" s="38"/>
      <c r="G794" s="39"/>
      <c r="H794" s="39"/>
      <c r="I794" s="39"/>
      <c r="J794" s="3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11"/>
      <c r="B795" s="11"/>
      <c r="C795" s="9"/>
      <c r="D795" s="11"/>
      <c r="E795" s="38"/>
      <c r="F795" s="38"/>
      <c r="G795" s="39"/>
      <c r="H795" s="39"/>
      <c r="I795" s="39"/>
      <c r="J795" s="3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11"/>
      <c r="B796" s="11"/>
      <c r="C796" s="9"/>
      <c r="D796" s="11"/>
      <c r="E796" s="38"/>
      <c r="F796" s="38"/>
      <c r="G796" s="39"/>
      <c r="H796" s="39"/>
      <c r="I796" s="39"/>
      <c r="J796" s="3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11"/>
      <c r="B797" s="11"/>
      <c r="C797" s="9"/>
      <c r="D797" s="11"/>
      <c r="E797" s="38"/>
      <c r="F797" s="38"/>
      <c r="G797" s="39"/>
      <c r="H797" s="39"/>
      <c r="I797" s="39"/>
      <c r="J797" s="3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11"/>
      <c r="B798" s="11"/>
      <c r="C798" s="9"/>
      <c r="D798" s="11"/>
      <c r="E798" s="38"/>
      <c r="F798" s="38"/>
      <c r="G798" s="39"/>
      <c r="H798" s="39"/>
      <c r="I798" s="39"/>
      <c r="J798" s="3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11"/>
      <c r="B799" s="11"/>
      <c r="C799" s="9"/>
      <c r="D799" s="11"/>
      <c r="E799" s="38"/>
      <c r="F799" s="38"/>
      <c r="G799" s="39"/>
      <c r="H799" s="39"/>
      <c r="I799" s="39"/>
      <c r="J799" s="3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11"/>
      <c r="B800" s="11"/>
      <c r="C800" s="9"/>
      <c r="D800" s="11"/>
      <c r="E800" s="38"/>
      <c r="F800" s="38"/>
      <c r="G800" s="39"/>
      <c r="H800" s="39"/>
      <c r="I800" s="39"/>
      <c r="J800" s="3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11"/>
      <c r="B801" s="11"/>
      <c r="C801" s="9"/>
      <c r="D801" s="11"/>
      <c r="E801" s="38"/>
      <c r="F801" s="38"/>
      <c r="G801" s="39"/>
      <c r="H801" s="39"/>
      <c r="I801" s="39"/>
      <c r="J801" s="3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11"/>
      <c r="B802" s="11"/>
      <c r="C802" s="9"/>
      <c r="D802" s="11"/>
      <c r="E802" s="38"/>
      <c r="F802" s="38"/>
      <c r="G802" s="39"/>
      <c r="H802" s="39"/>
      <c r="I802" s="39"/>
      <c r="J802" s="3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11"/>
      <c r="B803" s="11"/>
      <c r="C803" s="9"/>
      <c r="D803" s="11"/>
      <c r="E803" s="38"/>
      <c r="F803" s="38"/>
      <c r="G803" s="39"/>
      <c r="H803" s="39"/>
      <c r="I803" s="39"/>
      <c r="J803" s="3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11"/>
      <c r="B804" s="11"/>
      <c r="C804" s="9"/>
      <c r="D804" s="11"/>
      <c r="E804" s="38"/>
      <c r="F804" s="38"/>
      <c r="G804" s="39"/>
      <c r="H804" s="39"/>
      <c r="I804" s="39"/>
      <c r="J804" s="3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11"/>
      <c r="B805" s="11"/>
      <c r="C805" s="9"/>
      <c r="D805" s="11"/>
      <c r="E805" s="38"/>
      <c r="F805" s="38"/>
      <c r="G805" s="39"/>
      <c r="H805" s="39"/>
      <c r="I805" s="39"/>
      <c r="J805" s="3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11"/>
      <c r="B806" s="11"/>
      <c r="C806" s="9"/>
      <c r="D806" s="11"/>
      <c r="E806" s="38"/>
      <c r="F806" s="38"/>
      <c r="G806" s="39"/>
      <c r="H806" s="39"/>
      <c r="I806" s="39"/>
      <c r="J806" s="3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11"/>
      <c r="B807" s="11"/>
      <c r="C807" s="9"/>
      <c r="D807" s="11"/>
      <c r="E807" s="38"/>
      <c r="F807" s="38"/>
      <c r="G807" s="39"/>
      <c r="H807" s="39"/>
      <c r="I807" s="39"/>
      <c r="J807" s="3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11"/>
      <c r="B808" s="11"/>
      <c r="C808" s="9"/>
      <c r="D808" s="11"/>
      <c r="E808" s="38"/>
      <c r="F808" s="38"/>
      <c r="G808" s="39"/>
      <c r="H808" s="39"/>
      <c r="I808" s="39"/>
      <c r="J808" s="3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11"/>
      <c r="B809" s="11"/>
      <c r="C809" s="9"/>
      <c r="D809" s="11"/>
      <c r="E809" s="38"/>
      <c r="F809" s="38"/>
      <c r="G809" s="39"/>
      <c r="H809" s="39"/>
      <c r="I809" s="39"/>
      <c r="J809" s="3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11"/>
      <c r="B810" s="11"/>
      <c r="C810" s="9"/>
      <c r="D810" s="11"/>
      <c r="E810" s="38"/>
      <c r="F810" s="38"/>
      <c r="G810" s="39"/>
      <c r="H810" s="39"/>
      <c r="I810" s="39"/>
      <c r="J810" s="3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11"/>
      <c r="B811" s="11"/>
      <c r="C811" s="9"/>
      <c r="D811" s="11"/>
      <c r="E811" s="38"/>
      <c r="F811" s="38"/>
      <c r="G811" s="39"/>
      <c r="H811" s="39"/>
      <c r="I811" s="39"/>
      <c r="J811" s="3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11"/>
      <c r="B812" s="11"/>
      <c r="C812" s="9"/>
      <c r="D812" s="11"/>
      <c r="E812" s="38"/>
      <c r="F812" s="38"/>
      <c r="G812" s="39"/>
      <c r="H812" s="39"/>
      <c r="I812" s="39"/>
      <c r="J812" s="3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11"/>
      <c r="B813" s="11"/>
      <c r="C813" s="9"/>
      <c r="D813" s="11"/>
      <c r="E813" s="38"/>
      <c r="F813" s="38"/>
      <c r="G813" s="39"/>
      <c r="H813" s="39"/>
      <c r="I813" s="39"/>
      <c r="J813" s="3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11"/>
      <c r="B814" s="11"/>
      <c r="C814" s="9"/>
      <c r="D814" s="11"/>
      <c r="E814" s="38"/>
      <c r="F814" s="38"/>
      <c r="G814" s="39"/>
      <c r="H814" s="39"/>
      <c r="I814" s="39"/>
      <c r="J814" s="3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11"/>
      <c r="B815" s="11"/>
      <c r="C815" s="9"/>
      <c r="D815" s="11"/>
      <c r="E815" s="38"/>
      <c r="F815" s="38"/>
      <c r="G815" s="39"/>
      <c r="H815" s="39"/>
      <c r="I815" s="39"/>
      <c r="J815" s="3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11"/>
      <c r="B816" s="11"/>
      <c r="C816" s="9"/>
      <c r="D816" s="11"/>
      <c r="E816" s="38"/>
      <c r="F816" s="38"/>
      <c r="G816" s="39"/>
      <c r="H816" s="39"/>
      <c r="I816" s="39"/>
      <c r="J816" s="3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11"/>
      <c r="B817" s="11"/>
      <c r="C817" s="9"/>
      <c r="D817" s="11"/>
      <c r="E817" s="38"/>
      <c r="F817" s="38"/>
      <c r="G817" s="39"/>
      <c r="H817" s="39"/>
      <c r="I817" s="39"/>
      <c r="J817" s="3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11"/>
      <c r="B818" s="11"/>
      <c r="C818" s="9"/>
      <c r="D818" s="11"/>
      <c r="E818" s="38"/>
      <c r="F818" s="38"/>
      <c r="G818" s="39"/>
      <c r="H818" s="39"/>
      <c r="I818" s="39"/>
      <c r="J818" s="3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11"/>
      <c r="B819" s="11"/>
      <c r="C819" s="9"/>
      <c r="D819" s="11"/>
      <c r="E819" s="38"/>
      <c r="F819" s="38"/>
      <c r="G819" s="39"/>
      <c r="H819" s="39"/>
      <c r="I819" s="39"/>
      <c r="J819" s="3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11"/>
      <c r="B820" s="11"/>
      <c r="C820" s="9"/>
      <c r="D820" s="11"/>
      <c r="E820" s="38"/>
      <c r="F820" s="38"/>
      <c r="G820" s="39"/>
      <c r="H820" s="39"/>
      <c r="I820" s="39"/>
      <c r="J820" s="3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11"/>
      <c r="B821" s="11"/>
      <c r="C821" s="9"/>
      <c r="D821" s="11"/>
      <c r="E821" s="38"/>
      <c r="F821" s="38"/>
      <c r="G821" s="39"/>
      <c r="H821" s="39"/>
      <c r="I821" s="39"/>
      <c r="J821" s="3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11"/>
      <c r="B822" s="11"/>
      <c r="C822" s="9"/>
      <c r="D822" s="11"/>
      <c r="E822" s="38"/>
      <c r="F822" s="38"/>
      <c r="G822" s="39"/>
      <c r="H822" s="39"/>
      <c r="I822" s="39"/>
      <c r="J822" s="3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11"/>
      <c r="B823" s="11"/>
      <c r="C823" s="9"/>
      <c r="D823" s="11"/>
      <c r="E823" s="38"/>
      <c r="F823" s="38"/>
      <c r="G823" s="39"/>
      <c r="H823" s="39"/>
      <c r="I823" s="39"/>
      <c r="J823" s="3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11"/>
      <c r="B824" s="11"/>
      <c r="C824" s="9"/>
      <c r="D824" s="11"/>
      <c r="E824" s="38"/>
      <c r="F824" s="38"/>
      <c r="G824" s="39"/>
      <c r="H824" s="39"/>
      <c r="I824" s="39"/>
      <c r="J824" s="3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11"/>
      <c r="B825" s="11"/>
      <c r="C825" s="9"/>
      <c r="D825" s="11"/>
      <c r="E825" s="38"/>
      <c r="F825" s="38"/>
      <c r="G825" s="39"/>
      <c r="H825" s="39"/>
      <c r="I825" s="39"/>
      <c r="J825" s="3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11"/>
      <c r="B826" s="11"/>
      <c r="C826" s="9"/>
      <c r="D826" s="11"/>
      <c r="E826" s="38"/>
      <c r="F826" s="38"/>
      <c r="G826" s="39"/>
      <c r="H826" s="39"/>
      <c r="I826" s="39"/>
      <c r="J826" s="3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11"/>
      <c r="B827" s="11"/>
      <c r="C827" s="9"/>
      <c r="D827" s="11"/>
      <c r="E827" s="38"/>
      <c r="F827" s="38"/>
      <c r="G827" s="39"/>
      <c r="H827" s="39"/>
      <c r="I827" s="39"/>
      <c r="J827" s="3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11"/>
      <c r="B828" s="11"/>
      <c r="C828" s="9"/>
      <c r="D828" s="11"/>
      <c r="E828" s="38"/>
      <c r="F828" s="38"/>
      <c r="G828" s="39"/>
      <c r="H828" s="39"/>
      <c r="I828" s="39"/>
      <c r="J828" s="3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11"/>
      <c r="B829" s="11"/>
      <c r="C829" s="9"/>
      <c r="D829" s="11"/>
      <c r="E829" s="38"/>
      <c r="F829" s="38"/>
      <c r="G829" s="39"/>
      <c r="H829" s="39"/>
      <c r="I829" s="39"/>
      <c r="J829" s="3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11"/>
      <c r="B830" s="11"/>
      <c r="C830" s="9"/>
      <c r="D830" s="11"/>
      <c r="E830" s="38"/>
      <c r="F830" s="38"/>
      <c r="G830" s="39"/>
      <c r="H830" s="39"/>
      <c r="I830" s="39"/>
      <c r="J830" s="3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11"/>
      <c r="B831" s="11"/>
      <c r="C831" s="9"/>
      <c r="D831" s="11"/>
      <c r="E831" s="38"/>
      <c r="F831" s="38"/>
      <c r="G831" s="39"/>
      <c r="H831" s="39"/>
      <c r="I831" s="39"/>
      <c r="J831" s="3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11"/>
      <c r="B832" s="11"/>
      <c r="C832" s="9"/>
      <c r="D832" s="11"/>
      <c r="E832" s="38"/>
      <c r="F832" s="38"/>
      <c r="G832" s="39"/>
      <c r="H832" s="39"/>
      <c r="I832" s="39"/>
      <c r="J832" s="3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11"/>
      <c r="B833" s="11"/>
      <c r="C833" s="9"/>
      <c r="D833" s="11"/>
      <c r="E833" s="38"/>
      <c r="F833" s="38"/>
      <c r="G833" s="39"/>
      <c r="H833" s="39"/>
      <c r="I833" s="39"/>
      <c r="J833" s="3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11"/>
      <c r="B834" s="11"/>
      <c r="C834" s="9"/>
      <c r="D834" s="11"/>
      <c r="E834" s="38"/>
      <c r="F834" s="38"/>
      <c r="G834" s="39"/>
      <c r="H834" s="39"/>
      <c r="I834" s="39"/>
      <c r="J834" s="3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11"/>
      <c r="B835" s="11"/>
      <c r="C835" s="9"/>
      <c r="D835" s="11"/>
      <c r="E835" s="38"/>
      <c r="F835" s="38"/>
      <c r="G835" s="39"/>
      <c r="H835" s="39"/>
      <c r="I835" s="39"/>
      <c r="J835" s="3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11"/>
      <c r="B836" s="11"/>
      <c r="C836" s="9"/>
      <c r="D836" s="11"/>
      <c r="E836" s="38"/>
      <c r="F836" s="38"/>
      <c r="G836" s="39"/>
      <c r="H836" s="39"/>
      <c r="I836" s="39"/>
      <c r="J836" s="3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11"/>
      <c r="B837" s="11"/>
      <c r="C837" s="9"/>
      <c r="D837" s="11"/>
      <c r="E837" s="38"/>
      <c r="F837" s="38"/>
      <c r="G837" s="39"/>
      <c r="H837" s="39"/>
      <c r="I837" s="39"/>
      <c r="J837" s="3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11"/>
      <c r="B838" s="11"/>
      <c r="C838" s="9"/>
      <c r="D838" s="11"/>
      <c r="E838" s="38"/>
      <c r="F838" s="38"/>
      <c r="G838" s="39"/>
      <c r="H838" s="39"/>
      <c r="I838" s="39"/>
      <c r="J838" s="3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11"/>
      <c r="B839" s="11"/>
      <c r="C839" s="9"/>
      <c r="D839" s="11"/>
      <c r="E839" s="38"/>
      <c r="F839" s="38"/>
      <c r="G839" s="39"/>
      <c r="H839" s="39"/>
      <c r="I839" s="39"/>
      <c r="J839" s="3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11"/>
      <c r="B840" s="11"/>
      <c r="C840" s="9"/>
      <c r="D840" s="11"/>
      <c r="E840" s="38"/>
      <c r="F840" s="38"/>
      <c r="G840" s="39"/>
      <c r="H840" s="39"/>
      <c r="I840" s="39"/>
      <c r="J840" s="3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11"/>
      <c r="B841" s="11"/>
      <c r="C841" s="9"/>
      <c r="D841" s="11"/>
      <c r="E841" s="38"/>
      <c r="F841" s="38"/>
      <c r="G841" s="39"/>
      <c r="H841" s="39"/>
      <c r="I841" s="39"/>
      <c r="J841" s="3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11"/>
      <c r="B842" s="11"/>
      <c r="C842" s="9"/>
      <c r="D842" s="11"/>
      <c r="E842" s="38"/>
      <c r="F842" s="38"/>
      <c r="G842" s="39"/>
      <c r="H842" s="39"/>
      <c r="I842" s="39"/>
      <c r="J842" s="3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11"/>
      <c r="B843" s="11"/>
      <c r="C843" s="9"/>
      <c r="D843" s="11"/>
      <c r="E843" s="38"/>
      <c r="F843" s="38"/>
      <c r="G843" s="39"/>
      <c r="H843" s="39"/>
      <c r="I843" s="39"/>
      <c r="J843" s="3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11"/>
      <c r="B844" s="11"/>
      <c r="C844" s="9"/>
      <c r="D844" s="11"/>
      <c r="E844" s="38"/>
      <c r="F844" s="38"/>
      <c r="G844" s="39"/>
      <c r="H844" s="39"/>
      <c r="I844" s="39"/>
      <c r="J844" s="3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11"/>
      <c r="B845" s="11"/>
      <c r="C845" s="9"/>
      <c r="D845" s="11"/>
      <c r="E845" s="38"/>
      <c r="F845" s="38"/>
      <c r="G845" s="39"/>
      <c r="H845" s="39"/>
      <c r="I845" s="39"/>
      <c r="J845" s="3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11"/>
      <c r="B846" s="11"/>
      <c r="C846" s="9"/>
      <c r="D846" s="11"/>
      <c r="E846" s="38"/>
      <c r="F846" s="38"/>
      <c r="G846" s="39"/>
      <c r="H846" s="39"/>
      <c r="I846" s="39"/>
      <c r="J846" s="3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11"/>
      <c r="B847" s="11"/>
      <c r="C847" s="9"/>
      <c r="D847" s="11"/>
      <c r="E847" s="38"/>
      <c r="F847" s="38"/>
      <c r="G847" s="39"/>
      <c r="H847" s="39"/>
      <c r="I847" s="39"/>
      <c r="J847" s="3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11"/>
      <c r="B848" s="11"/>
      <c r="C848" s="9"/>
      <c r="D848" s="11"/>
      <c r="E848" s="38"/>
      <c r="F848" s="38"/>
      <c r="G848" s="39"/>
      <c r="H848" s="39"/>
      <c r="I848" s="39"/>
      <c r="J848" s="3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11"/>
      <c r="B849" s="11"/>
      <c r="C849" s="9"/>
      <c r="D849" s="11"/>
      <c r="E849" s="38"/>
      <c r="F849" s="38"/>
      <c r="G849" s="39"/>
      <c r="H849" s="39"/>
      <c r="I849" s="39"/>
      <c r="J849" s="3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11"/>
      <c r="B850" s="11"/>
      <c r="C850" s="9"/>
      <c r="D850" s="11"/>
      <c r="E850" s="38"/>
      <c r="F850" s="38"/>
      <c r="G850" s="39"/>
      <c r="H850" s="39"/>
      <c r="I850" s="39"/>
      <c r="J850" s="3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11"/>
      <c r="B851" s="11"/>
      <c r="C851" s="9"/>
      <c r="D851" s="11"/>
      <c r="E851" s="38"/>
      <c r="F851" s="38"/>
      <c r="G851" s="39"/>
      <c r="H851" s="39"/>
      <c r="I851" s="39"/>
      <c r="J851" s="3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11"/>
      <c r="B852" s="11"/>
      <c r="C852" s="9"/>
      <c r="D852" s="11"/>
      <c r="E852" s="38"/>
      <c r="F852" s="38"/>
      <c r="G852" s="39"/>
      <c r="H852" s="39"/>
      <c r="I852" s="39"/>
      <c r="J852" s="3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11"/>
      <c r="B853" s="11"/>
      <c r="C853" s="9"/>
      <c r="D853" s="11"/>
      <c r="E853" s="38"/>
      <c r="F853" s="38"/>
      <c r="G853" s="39"/>
      <c r="H853" s="39"/>
      <c r="I853" s="39"/>
      <c r="J853" s="3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11"/>
      <c r="B854" s="11"/>
      <c r="C854" s="9"/>
      <c r="D854" s="11"/>
      <c r="E854" s="38"/>
      <c r="F854" s="38"/>
      <c r="G854" s="39"/>
      <c r="H854" s="39"/>
      <c r="I854" s="39"/>
      <c r="J854" s="3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11"/>
      <c r="B855" s="11"/>
      <c r="C855" s="9"/>
      <c r="D855" s="11"/>
      <c r="E855" s="38"/>
      <c r="F855" s="38"/>
      <c r="G855" s="39"/>
      <c r="H855" s="39"/>
      <c r="I855" s="39"/>
      <c r="J855" s="3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11"/>
      <c r="B856" s="11"/>
      <c r="C856" s="9"/>
      <c r="D856" s="11"/>
      <c r="E856" s="38"/>
      <c r="F856" s="38"/>
      <c r="G856" s="39"/>
      <c r="H856" s="39"/>
      <c r="I856" s="39"/>
      <c r="J856" s="3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11"/>
      <c r="B857" s="11"/>
      <c r="C857" s="9"/>
      <c r="D857" s="11"/>
      <c r="E857" s="38"/>
      <c r="F857" s="38"/>
      <c r="G857" s="39"/>
      <c r="H857" s="39"/>
      <c r="I857" s="39"/>
      <c r="J857" s="3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11"/>
      <c r="B858" s="11"/>
      <c r="C858" s="9"/>
      <c r="D858" s="11"/>
      <c r="E858" s="38"/>
      <c r="F858" s="38"/>
      <c r="G858" s="39"/>
      <c r="H858" s="39"/>
      <c r="I858" s="39"/>
      <c r="J858" s="3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11"/>
      <c r="B859" s="11"/>
      <c r="C859" s="9"/>
      <c r="D859" s="11"/>
      <c r="E859" s="38"/>
      <c r="F859" s="38"/>
      <c r="G859" s="39"/>
      <c r="H859" s="39"/>
      <c r="I859" s="39"/>
      <c r="J859" s="3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11"/>
      <c r="B860" s="11"/>
      <c r="C860" s="9"/>
      <c r="D860" s="11"/>
      <c r="E860" s="38"/>
      <c r="F860" s="38"/>
      <c r="G860" s="39"/>
      <c r="H860" s="39"/>
      <c r="I860" s="39"/>
      <c r="J860" s="3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11"/>
      <c r="B861" s="11"/>
      <c r="C861" s="9"/>
      <c r="D861" s="11"/>
      <c r="E861" s="38"/>
      <c r="F861" s="38"/>
      <c r="G861" s="39"/>
      <c r="H861" s="39"/>
      <c r="I861" s="39"/>
      <c r="J861" s="3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11"/>
      <c r="B862" s="11"/>
      <c r="C862" s="9"/>
      <c r="D862" s="11"/>
      <c r="E862" s="38"/>
      <c r="F862" s="38"/>
      <c r="G862" s="39"/>
      <c r="H862" s="39"/>
      <c r="I862" s="39"/>
      <c r="J862" s="3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11"/>
      <c r="B863" s="11"/>
      <c r="C863" s="9"/>
      <c r="D863" s="11"/>
      <c r="E863" s="38"/>
      <c r="F863" s="38"/>
      <c r="G863" s="39"/>
      <c r="H863" s="39"/>
      <c r="I863" s="39"/>
      <c r="J863" s="3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11"/>
      <c r="B864" s="11"/>
      <c r="C864" s="9"/>
      <c r="D864" s="11"/>
      <c r="E864" s="38"/>
      <c r="F864" s="38"/>
      <c r="G864" s="39"/>
      <c r="H864" s="39"/>
      <c r="I864" s="39"/>
      <c r="J864" s="3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11"/>
      <c r="B865" s="11"/>
      <c r="C865" s="9"/>
      <c r="D865" s="11"/>
      <c r="E865" s="38"/>
      <c r="F865" s="38"/>
      <c r="G865" s="39"/>
      <c r="H865" s="39"/>
      <c r="I865" s="39"/>
      <c r="J865" s="3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11"/>
      <c r="B866" s="11"/>
      <c r="C866" s="9"/>
      <c r="D866" s="11"/>
      <c r="E866" s="38"/>
      <c r="F866" s="38"/>
      <c r="G866" s="39"/>
      <c r="H866" s="39"/>
      <c r="I866" s="39"/>
      <c r="J866" s="3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11"/>
      <c r="B867" s="11"/>
      <c r="C867" s="9"/>
      <c r="D867" s="11"/>
      <c r="E867" s="38"/>
      <c r="F867" s="38"/>
      <c r="G867" s="39"/>
      <c r="H867" s="39"/>
      <c r="I867" s="39"/>
      <c r="J867" s="3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11"/>
      <c r="B868" s="11"/>
      <c r="C868" s="9"/>
      <c r="D868" s="11"/>
      <c r="E868" s="38"/>
      <c r="F868" s="38"/>
      <c r="G868" s="39"/>
      <c r="H868" s="39"/>
      <c r="I868" s="39"/>
      <c r="J868" s="3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11"/>
      <c r="B869" s="11"/>
      <c r="C869" s="9"/>
      <c r="D869" s="11"/>
      <c r="E869" s="38"/>
      <c r="F869" s="38"/>
      <c r="G869" s="39"/>
      <c r="H869" s="39"/>
      <c r="I869" s="39"/>
      <c r="J869" s="3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11"/>
      <c r="B870" s="11"/>
      <c r="C870" s="9"/>
      <c r="D870" s="11"/>
      <c r="E870" s="38"/>
      <c r="F870" s="38"/>
      <c r="G870" s="39"/>
      <c r="H870" s="39"/>
      <c r="I870" s="39"/>
      <c r="J870" s="3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11"/>
      <c r="B871" s="11"/>
      <c r="C871" s="9"/>
      <c r="D871" s="11"/>
      <c r="E871" s="38"/>
      <c r="F871" s="38"/>
      <c r="G871" s="39"/>
      <c r="H871" s="39"/>
      <c r="I871" s="39"/>
      <c r="J871" s="3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11"/>
      <c r="B872" s="11"/>
      <c r="C872" s="9"/>
      <c r="D872" s="11"/>
      <c r="E872" s="38"/>
      <c r="F872" s="38"/>
      <c r="G872" s="39"/>
      <c r="H872" s="39"/>
      <c r="I872" s="39"/>
      <c r="J872" s="3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11"/>
      <c r="B873" s="11"/>
      <c r="C873" s="9"/>
      <c r="D873" s="11"/>
      <c r="E873" s="38"/>
      <c r="F873" s="38"/>
      <c r="G873" s="39"/>
      <c r="H873" s="39"/>
      <c r="I873" s="39"/>
      <c r="J873" s="3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11"/>
      <c r="B874" s="11"/>
      <c r="C874" s="9"/>
      <c r="D874" s="11"/>
      <c r="E874" s="38"/>
      <c r="F874" s="38"/>
      <c r="G874" s="39"/>
      <c r="H874" s="39"/>
      <c r="I874" s="39"/>
      <c r="J874" s="3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11"/>
      <c r="B875" s="11"/>
      <c r="C875" s="9"/>
      <c r="D875" s="11"/>
      <c r="E875" s="38"/>
      <c r="F875" s="38"/>
      <c r="G875" s="39"/>
      <c r="H875" s="39"/>
      <c r="I875" s="39"/>
      <c r="J875" s="3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11"/>
      <c r="B876" s="11"/>
      <c r="C876" s="9"/>
      <c r="D876" s="11"/>
      <c r="E876" s="38"/>
      <c r="F876" s="38"/>
      <c r="G876" s="39"/>
      <c r="H876" s="39"/>
      <c r="I876" s="39"/>
      <c r="J876" s="3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11"/>
      <c r="B877" s="11"/>
      <c r="C877" s="9"/>
      <c r="D877" s="11"/>
      <c r="E877" s="38"/>
      <c r="F877" s="38"/>
      <c r="G877" s="39"/>
      <c r="H877" s="39"/>
      <c r="I877" s="39"/>
      <c r="J877" s="3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11"/>
      <c r="B878" s="11"/>
      <c r="C878" s="9"/>
      <c r="D878" s="11"/>
      <c r="E878" s="38"/>
      <c r="F878" s="38"/>
      <c r="G878" s="39"/>
      <c r="H878" s="39"/>
      <c r="I878" s="39"/>
      <c r="J878" s="3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11"/>
      <c r="B879" s="11"/>
      <c r="C879" s="9"/>
      <c r="D879" s="11"/>
      <c r="E879" s="38"/>
      <c r="F879" s="38"/>
      <c r="G879" s="39"/>
      <c r="H879" s="39"/>
      <c r="I879" s="39"/>
      <c r="J879" s="3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11"/>
      <c r="B880" s="11"/>
      <c r="C880" s="9"/>
      <c r="D880" s="11"/>
      <c r="E880" s="38"/>
      <c r="F880" s="38"/>
      <c r="G880" s="39"/>
      <c r="H880" s="39"/>
      <c r="I880" s="39"/>
      <c r="J880" s="3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11"/>
      <c r="B881" s="11"/>
      <c r="C881" s="9"/>
      <c r="D881" s="11"/>
      <c r="E881" s="38"/>
      <c r="F881" s="38"/>
      <c r="G881" s="39"/>
      <c r="H881" s="39"/>
      <c r="I881" s="39"/>
      <c r="J881" s="3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11"/>
      <c r="B882" s="11"/>
      <c r="C882" s="9"/>
      <c r="D882" s="11"/>
      <c r="E882" s="38"/>
      <c r="F882" s="38"/>
      <c r="G882" s="39"/>
      <c r="H882" s="39"/>
      <c r="I882" s="39"/>
      <c r="J882" s="3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11"/>
      <c r="B883" s="11"/>
      <c r="C883" s="9"/>
      <c r="D883" s="11"/>
      <c r="E883" s="38"/>
      <c r="F883" s="38"/>
      <c r="G883" s="39"/>
      <c r="H883" s="39"/>
      <c r="I883" s="39"/>
      <c r="J883" s="3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11"/>
      <c r="B884" s="11"/>
      <c r="C884" s="9"/>
      <c r="D884" s="11"/>
      <c r="E884" s="38"/>
      <c r="F884" s="38"/>
      <c r="G884" s="39"/>
      <c r="H884" s="39"/>
      <c r="I884" s="39"/>
      <c r="J884" s="3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11"/>
      <c r="B885" s="11"/>
      <c r="C885" s="9"/>
      <c r="D885" s="11"/>
      <c r="E885" s="38"/>
      <c r="F885" s="38"/>
      <c r="G885" s="39"/>
      <c r="H885" s="39"/>
      <c r="I885" s="39"/>
      <c r="J885" s="3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11"/>
      <c r="B886" s="11"/>
      <c r="C886" s="9"/>
      <c r="D886" s="11"/>
      <c r="E886" s="38"/>
      <c r="F886" s="38"/>
      <c r="G886" s="39"/>
      <c r="H886" s="39"/>
      <c r="I886" s="39"/>
      <c r="J886" s="3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11"/>
      <c r="B887" s="11"/>
      <c r="C887" s="9"/>
      <c r="D887" s="11"/>
      <c r="E887" s="38"/>
      <c r="F887" s="38"/>
      <c r="G887" s="39"/>
      <c r="H887" s="39"/>
      <c r="I887" s="39"/>
      <c r="J887" s="3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11"/>
      <c r="B888" s="11"/>
      <c r="C888" s="9"/>
      <c r="D888" s="11"/>
      <c r="E888" s="38"/>
      <c r="F888" s="38"/>
      <c r="G888" s="39"/>
      <c r="H888" s="39"/>
      <c r="I888" s="39"/>
      <c r="J888" s="3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11"/>
      <c r="B889" s="11"/>
      <c r="C889" s="9"/>
      <c r="D889" s="11"/>
      <c r="E889" s="38"/>
      <c r="F889" s="38"/>
      <c r="G889" s="39"/>
      <c r="H889" s="39"/>
      <c r="I889" s="39"/>
      <c r="J889" s="3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11"/>
      <c r="B890" s="11"/>
      <c r="C890" s="9"/>
      <c r="D890" s="11"/>
      <c r="E890" s="38"/>
      <c r="F890" s="38"/>
      <c r="G890" s="39"/>
      <c r="H890" s="39"/>
      <c r="I890" s="39"/>
      <c r="J890" s="3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11"/>
      <c r="B891" s="11"/>
      <c r="C891" s="9"/>
      <c r="D891" s="11"/>
      <c r="E891" s="38"/>
      <c r="F891" s="38"/>
      <c r="G891" s="39"/>
      <c r="H891" s="39"/>
      <c r="I891" s="39"/>
      <c r="J891" s="3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11"/>
      <c r="B892" s="11"/>
      <c r="C892" s="9"/>
      <c r="D892" s="11"/>
      <c r="E892" s="38"/>
      <c r="F892" s="38"/>
      <c r="G892" s="39"/>
      <c r="H892" s="39"/>
      <c r="I892" s="39"/>
      <c r="J892" s="3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11"/>
      <c r="B893" s="11"/>
      <c r="C893" s="9"/>
      <c r="D893" s="11"/>
      <c r="E893" s="38"/>
      <c r="F893" s="38"/>
      <c r="G893" s="39"/>
      <c r="H893" s="39"/>
      <c r="I893" s="39"/>
      <c r="J893" s="3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11"/>
      <c r="B894" s="11"/>
      <c r="C894" s="9"/>
      <c r="D894" s="11"/>
      <c r="E894" s="38"/>
      <c r="F894" s="38"/>
      <c r="G894" s="39"/>
      <c r="H894" s="39"/>
      <c r="I894" s="39"/>
      <c r="J894" s="3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11"/>
      <c r="B895" s="11"/>
      <c r="C895" s="9"/>
      <c r="D895" s="11"/>
      <c r="E895" s="38"/>
      <c r="F895" s="38"/>
      <c r="G895" s="39"/>
      <c r="H895" s="39"/>
      <c r="I895" s="39"/>
      <c r="J895" s="3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11"/>
      <c r="B896" s="11"/>
      <c r="C896" s="9"/>
      <c r="D896" s="11"/>
      <c r="E896" s="38"/>
      <c r="F896" s="38"/>
      <c r="G896" s="39"/>
      <c r="H896" s="39"/>
      <c r="I896" s="39"/>
      <c r="J896" s="3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11"/>
      <c r="B897" s="11"/>
      <c r="C897" s="9"/>
      <c r="D897" s="11"/>
      <c r="E897" s="38"/>
      <c r="F897" s="38"/>
      <c r="G897" s="39"/>
      <c r="H897" s="39"/>
      <c r="I897" s="39"/>
      <c r="J897" s="3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11"/>
      <c r="B898" s="11"/>
      <c r="C898" s="9"/>
      <c r="D898" s="11"/>
      <c r="E898" s="38"/>
      <c r="F898" s="38"/>
      <c r="G898" s="39"/>
      <c r="H898" s="39"/>
      <c r="I898" s="39"/>
      <c r="J898" s="3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11"/>
      <c r="B899" s="11"/>
      <c r="C899" s="9"/>
      <c r="D899" s="11"/>
      <c r="E899" s="38"/>
      <c r="F899" s="38"/>
      <c r="G899" s="39"/>
      <c r="H899" s="39"/>
      <c r="I899" s="39"/>
      <c r="J899" s="3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11"/>
      <c r="B900" s="11"/>
      <c r="C900" s="9"/>
      <c r="D900" s="11"/>
      <c r="E900" s="38"/>
      <c r="F900" s="38"/>
      <c r="G900" s="39"/>
      <c r="H900" s="39"/>
      <c r="I900" s="39"/>
      <c r="J900" s="3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11"/>
      <c r="B901" s="11"/>
      <c r="C901" s="9"/>
      <c r="D901" s="11"/>
      <c r="E901" s="38"/>
      <c r="F901" s="38"/>
      <c r="G901" s="39"/>
      <c r="H901" s="39"/>
      <c r="I901" s="39"/>
      <c r="J901" s="3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11"/>
      <c r="B902" s="11"/>
      <c r="C902" s="9"/>
      <c r="D902" s="11"/>
      <c r="E902" s="38"/>
      <c r="F902" s="38"/>
      <c r="G902" s="39"/>
      <c r="H902" s="39"/>
      <c r="I902" s="39"/>
      <c r="J902" s="3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11"/>
      <c r="B903" s="11"/>
      <c r="C903" s="9"/>
      <c r="D903" s="11"/>
      <c r="E903" s="38"/>
      <c r="F903" s="38"/>
      <c r="G903" s="39"/>
      <c r="H903" s="39"/>
      <c r="I903" s="39"/>
      <c r="J903" s="3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11"/>
      <c r="B904" s="11"/>
      <c r="C904" s="9"/>
      <c r="D904" s="11"/>
      <c r="E904" s="38"/>
      <c r="F904" s="38"/>
      <c r="G904" s="39"/>
      <c r="H904" s="39"/>
      <c r="I904" s="39"/>
      <c r="J904" s="3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11"/>
      <c r="B905" s="11"/>
      <c r="C905" s="9"/>
      <c r="D905" s="11"/>
      <c r="E905" s="38"/>
      <c r="F905" s="38"/>
      <c r="G905" s="39"/>
      <c r="H905" s="39"/>
      <c r="I905" s="39"/>
      <c r="J905" s="3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11"/>
      <c r="B906" s="11"/>
      <c r="C906" s="9"/>
      <c r="D906" s="11"/>
      <c r="E906" s="38"/>
      <c r="F906" s="38"/>
      <c r="G906" s="39"/>
      <c r="H906" s="39"/>
      <c r="I906" s="39"/>
      <c r="J906" s="3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11"/>
      <c r="B907" s="11"/>
      <c r="C907" s="9"/>
      <c r="D907" s="11"/>
      <c r="E907" s="38"/>
      <c r="F907" s="38"/>
      <c r="G907" s="39"/>
      <c r="H907" s="39"/>
      <c r="I907" s="39"/>
      <c r="J907" s="3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11"/>
      <c r="B908" s="11"/>
      <c r="C908" s="9"/>
      <c r="D908" s="11"/>
      <c r="E908" s="38"/>
      <c r="F908" s="38"/>
      <c r="G908" s="39"/>
      <c r="H908" s="39"/>
      <c r="I908" s="39"/>
      <c r="J908" s="3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11"/>
      <c r="B909" s="11"/>
      <c r="C909" s="9"/>
      <c r="D909" s="11"/>
      <c r="E909" s="38"/>
      <c r="F909" s="38"/>
      <c r="G909" s="39"/>
      <c r="H909" s="39"/>
      <c r="I909" s="39"/>
      <c r="J909" s="3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11"/>
      <c r="B910" s="11"/>
      <c r="C910" s="9"/>
      <c r="D910" s="11"/>
      <c r="E910" s="38"/>
      <c r="F910" s="38"/>
      <c r="G910" s="39"/>
      <c r="H910" s="39"/>
      <c r="I910" s="39"/>
      <c r="J910" s="3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11"/>
      <c r="B911" s="11"/>
      <c r="C911" s="9"/>
      <c r="D911" s="11"/>
      <c r="E911" s="38"/>
      <c r="F911" s="38"/>
      <c r="G911" s="39"/>
      <c r="H911" s="39"/>
      <c r="I911" s="39"/>
      <c r="J911" s="3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11"/>
      <c r="B912" s="11"/>
      <c r="C912" s="9"/>
      <c r="D912" s="11"/>
      <c r="E912" s="38"/>
      <c r="F912" s="38"/>
      <c r="G912" s="39"/>
      <c r="H912" s="39"/>
      <c r="I912" s="39"/>
      <c r="J912" s="3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11"/>
      <c r="B913" s="11"/>
      <c r="C913" s="9"/>
      <c r="D913" s="11"/>
      <c r="E913" s="38"/>
      <c r="F913" s="38"/>
      <c r="G913" s="39"/>
      <c r="H913" s="39"/>
      <c r="I913" s="39"/>
      <c r="J913" s="3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11"/>
      <c r="B914" s="11"/>
      <c r="C914" s="9"/>
      <c r="D914" s="11"/>
      <c r="E914" s="38"/>
      <c r="F914" s="38"/>
      <c r="G914" s="39"/>
      <c r="H914" s="39"/>
      <c r="I914" s="39"/>
      <c r="J914" s="3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11"/>
      <c r="B915" s="11"/>
      <c r="C915" s="9"/>
      <c r="D915" s="11"/>
      <c r="E915" s="38"/>
      <c r="F915" s="38"/>
      <c r="G915" s="39"/>
      <c r="H915" s="39"/>
      <c r="I915" s="39"/>
      <c r="J915" s="3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11"/>
      <c r="B916" s="11"/>
      <c r="C916" s="9"/>
      <c r="D916" s="11"/>
      <c r="E916" s="38"/>
      <c r="F916" s="38"/>
      <c r="G916" s="39"/>
      <c r="H916" s="39"/>
      <c r="I916" s="39"/>
      <c r="J916" s="3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11"/>
      <c r="B917" s="11"/>
      <c r="C917" s="9"/>
      <c r="D917" s="11"/>
      <c r="E917" s="38"/>
      <c r="F917" s="38"/>
      <c r="G917" s="39"/>
      <c r="H917" s="39"/>
      <c r="I917" s="39"/>
      <c r="J917" s="3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11"/>
      <c r="B918" s="11"/>
      <c r="C918" s="9"/>
      <c r="D918" s="11"/>
      <c r="E918" s="38"/>
      <c r="F918" s="38"/>
      <c r="G918" s="39"/>
      <c r="H918" s="39"/>
      <c r="I918" s="39"/>
      <c r="J918" s="3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11"/>
      <c r="B919" s="11"/>
      <c r="C919" s="9"/>
      <c r="D919" s="11"/>
      <c r="E919" s="38"/>
      <c r="F919" s="38"/>
      <c r="G919" s="39"/>
      <c r="H919" s="39"/>
      <c r="I919" s="39"/>
      <c r="J919" s="3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11"/>
      <c r="B920" s="11"/>
      <c r="C920" s="9"/>
      <c r="D920" s="11"/>
      <c r="E920" s="38"/>
      <c r="F920" s="38"/>
      <c r="G920" s="39"/>
      <c r="H920" s="39"/>
      <c r="I920" s="39"/>
      <c r="J920" s="3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11"/>
      <c r="B921" s="11"/>
      <c r="C921" s="9"/>
      <c r="D921" s="11"/>
      <c r="E921" s="38"/>
      <c r="F921" s="38"/>
      <c r="G921" s="39"/>
      <c r="H921" s="39"/>
      <c r="I921" s="39"/>
      <c r="J921" s="3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11"/>
      <c r="B922" s="11"/>
      <c r="C922" s="9"/>
      <c r="D922" s="11"/>
      <c r="E922" s="38"/>
      <c r="F922" s="38"/>
      <c r="G922" s="39"/>
      <c r="H922" s="39"/>
      <c r="I922" s="39"/>
      <c r="J922" s="3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11"/>
      <c r="B923" s="11"/>
      <c r="C923" s="9"/>
      <c r="D923" s="11"/>
      <c r="E923" s="38"/>
      <c r="F923" s="38"/>
      <c r="G923" s="39"/>
      <c r="H923" s="39"/>
      <c r="I923" s="39"/>
      <c r="J923" s="3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11"/>
      <c r="B924" s="11"/>
      <c r="C924" s="9"/>
      <c r="D924" s="11"/>
      <c r="E924" s="38"/>
      <c r="F924" s="38"/>
      <c r="G924" s="39"/>
      <c r="H924" s="39"/>
      <c r="I924" s="39"/>
      <c r="J924" s="3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11"/>
      <c r="B925" s="11"/>
      <c r="C925" s="9"/>
      <c r="D925" s="11"/>
      <c r="E925" s="38"/>
      <c r="F925" s="38"/>
      <c r="G925" s="39"/>
      <c r="H925" s="39"/>
      <c r="I925" s="39"/>
      <c r="J925" s="3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11"/>
      <c r="B926" s="11"/>
      <c r="C926" s="9"/>
      <c r="D926" s="11"/>
      <c r="E926" s="38"/>
      <c r="F926" s="38"/>
      <c r="G926" s="39"/>
      <c r="H926" s="39"/>
      <c r="I926" s="39"/>
      <c r="J926" s="3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11"/>
      <c r="B927" s="11"/>
      <c r="C927" s="9"/>
      <c r="D927" s="11"/>
      <c r="E927" s="38"/>
      <c r="F927" s="38"/>
      <c r="G927" s="39"/>
      <c r="H927" s="39"/>
      <c r="I927" s="39"/>
      <c r="J927" s="3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11"/>
      <c r="B928" s="11"/>
      <c r="C928" s="9"/>
      <c r="D928" s="11"/>
      <c r="E928" s="38"/>
      <c r="F928" s="38"/>
      <c r="G928" s="39"/>
      <c r="H928" s="39"/>
      <c r="I928" s="39"/>
      <c r="J928" s="3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11"/>
      <c r="B929" s="11"/>
      <c r="C929" s="9"/>
      <c r="D929" s="11"/>
      <c r="E929" s="38"/>
      <c r="F929" s="38"/>
      <c r="G929" s="39"/>
      <c r="H929" s="39"/>
      <c r="I929" s="39"/>
      <c r="J929" s="3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11"/>
      <c r="B930" s="11"/>
      <c r="C930" s="9"/>
      <c r="D930" s="11"/>
      <c r="E930" s="38"/>
      <c r="F930" s="38"/>
      <c r="G930" s="39"/>
      <c r="H930" s="39"/>
      <c r="I930" s="39"/>
      <c r="J930" s="3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11"/>
      <c r="B931" s="11"/>
      <c r="C931" s="9"/>
      <c r="D931" s="11"/>
      <c r="E931" s="38"/>
      <c r="F931" s="38"/>
      <c r="G931" s="39"/>
      <c r="H931" s="39"/>
      <c r="I931" s="39"/>
      <c r="J931" s="3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11"/>
      <c r="B932" s="11"/>
      <c r="C932" s="9"/>
      <c r="D932" s="11"/>
      <c r="E932" s="38"/>
      <c r="F932" s="38"/>
      <c r="G932" s="39"/>
      <c r="H932" s="39"/>
      <c r="I932" s="39"/>
      <c r="J932" s="3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11"/>
      <c r="B933" s="11"/>
      <c r="C933" s="9"/>
      <c r="D933" s="11"/>
      <c r="E933" s="38"/>
      <c r="F933" s="38"/>
      <c r="G933" s="39"/>
      <c r="H933" s="39"/>
      <c r="I933" s="39"/>
      <c r="J933" s="3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11"/>
      <c r="B934" s="11"/>
      <c r="C934" s="9"/>
      <c r="D934" s="11"/>
      <c r="E934" s="38"/>
      <c r="F934" s="38"/>
      <c r="G934" s="39"/>
      <c r="H934" s="39"/>
      <c r="I934" s="39"/>
      <c r="J934" s="3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11"/>
      <c r="B935" s="11"/>
      <c r="C935" s="9"/>
      <c r="D935" s="11"/>
      <c r="E935" s="38"/>
      <c r="F935" s="38"/>
      <c r="G935" s="39"/>
      <c r="H935" s="39"/>
      <c r="I935" s="39"/>
      <c r="J935" s="3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11"/>
      <c r="B936" s="11"/>
      <c r="C936" s="9"/>
      <c r="D936" s="11"/>
      <c r="E936" s="38"/>
      <c r="F936" s="38"/>
      <c r="G936" s="39"/>
      <c r="H936" s="39"/>
      <c r="I936" s="39"/>
      <c r="J936" s="3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11"/>
      <c r="B937" s="11"/>
      <c r="C937" s="9"/>
      <c r="D937" s="11"/>
      <c r="E937" s="38"/>
      <c r="F937" s="38"/>
      <c r="G937" s="39"/>
      <c r="H937" s="39"/>
      <c r="I937" s="39"/>
      <c r="J937" s="3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11"/>
      <c r="B938" s="11"/>
      <c r="C938" s="9"/>
      <c r="D938" s="11"/>
      <c r="E938" s="38"/>
      <c r="F938" s="38"/>
      <c r="G938" s="39"/>
      <c r="H938" s="39"/>
      <c r="I938" s="39"/>
      <c r="J938" s="3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11"/>
      <c r="B939" s="11"/>
      <c r="C939" s="9"/>
      <c r="D939" s="11"/>
      <c r="E939" s="38"/>
      <c r="F939" s="38"/>
      <c r="G939" s="39"/>
      <c r="H939" s="39"/>
      <c r="I939" s="39"/>
      <c r="J939" s="3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11"/>
      <c r="B940" s="11"/>
      <c r="C940" s="9"/>
      <c r="D940" s="11"/>
      <c r="E940" s="38"/>
      <c r="F940" s="38"/>
      <c r="G940" s="39"/>
      <c r="H940" s="39"/>
      <c r="I940" s="39"/>
      <c r="J940" s="3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11"/>
      <c r="B941" s="11"/>
      <c r="C941" s="9"/>
      <c r="D941" s="11"/>
      <c r="E941" s="38"/>
      <c r="F941" s="38"/>
      <c r="G941" s="39"/>
      <c r="H941" s="39"/>
      <c r="I941" s="39"/>
      <c r="J941" s="3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11"/>
      <c r="B942" s="11"/>
      <c r="C942" s="9"/>
      <c r="D942" s="11"/>
      <c r="E942" s="38"/>
      <c r="F942" s="38"/>
      <c r="G942" s="39"/>
      <c r="H942" s="39"/>
      <c r="I942" s="39"/>
      <c r="J942" s="3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11"/>
      <c r="B943" s="11"/>
      <c r="C943" s="9"/>
      <c r="D943" s="11"/>
      <c r="E943" s="38"/>
      <c r="F943" s="38"/>
      <c r="G943" s="39"/>
      <c r="H943" s="39"/>
      <c r="I943" s="39"/>
      <c r="J943" s="3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11"/>
      <c r="B944" s="11"/>
      <c r="C944" s="9"/>
      <c r="D944" s="11"/>
      <c r="E944" s="38"/>
      <c r="F944" s="38"/>
      <c r="G944" s="39"/>
      <c r="H944" s="39"/>
      <c r="I944" s="39"/>
      <c r="J944" s="3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11"/>
      <c r="B945" s="11"/>
      <c r="C945" s="9"/>
      <c r="D945" s="11"/>
      <c r="E945" s="38"/>
      <c r="F945" s="38"/>
      <c r="G945" s="39"/>
      <c r="H945" s="39"/>
      <c r="I945" s="39"/>
      <c r="J945" s="3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11"/>
      <c r="B946" s="11"/>
      <c r="C946" s="9"/>
      <c r="D946" s="11"/>
      <c r="E946" s="38"/>
      <c r="F946" s="38"/>
      <c r="G946" s="39"/>
      <c r="H946" s="39"/>
      <c r="I946" s="39"/>
      <c r="J946" s="3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11"/>
      <c r="B947" s="11"/>
      <c r="C947" s="9"/>
      <c r="D947" s="11"/>
      <c r="E947" s="38"/>
      <c r="F947" s="38"/>
      <c r="G947" s="39"/>
      <c r="H947" s="39"/>
      <c r="I947" s="39"/>
      <c r="J947" s="3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11"/>
      <c r="B948" s="11"/>
      <c r="C948" s="9"/>
      <c r="D948" s="11"/>
      <c r="E948" s="38"/>
      <c r="F948" s="38"/>
      <c r="G948" s="39"/>
      <c r="H948" s="39"/>
      <c r="I948" s="39"/>
      <c r="J948" s="3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11"/>
      <c r="B949" s="11"/>
      <c r="C949" s="9"/>
      <c r="D949" s="11"/>
      <c r="E949" s="38"/>
      <c r="F949" s="38"/>
      <c r="G949" s="39"/>
      <c r="H949" s="39"/>
      <c r="I949" s="39"/>
      <c r="J949" s="3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11"/>
      <c r="B950" s="11"/>
      <c r="C950" s="9"/>
      <c r="D950" s="11"/>
      <c r="E950" s="38"/>
      <c r="F950" s="38"/>
      <c r="G950" s="39"/>
      <c r="H950" s="39"/>
      <c r="I950" s="39"/>
      <c r="J950" s="3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11"/>
      <c r="B951" s="11"/>
      <c r="C951" s="9"/>
      <c r="D951" s="11"/>
      <c r="E951" s="38"/>
      <c r="F951" s="38"/>
      <c r="G951" s="39"/>
      <c r="H951" s="39"/>
      <c r="I951" s="39"/>
      <c r="J951" s="3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11"/>
      <c r="B952" s="11"/>
      <c r="C952" s="9"/>
      <c r="D952" s="11"/>
      <c r="E952" s="38"/>
      <c r="F952" s="38"/>
      <c r="G952" s="39"/>
      <c r="H952" s="39"/>
      <c r="I952" s="39"/>
      <c r="J952" s="3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11"/>
      <c r="B953" s="11"/>
      <c r="C953" s="9"/>
      <c r="D953" s="11"/>
      <c r="E953" s="38"/>
      <c r="F953" s="38"/>
      <c r="G953" s="39"/>
      <c r="H953" s="39"/>
      <c r="I953" s="39"/>
      <c r="J953" s="3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11"/>
      <c r="B954" s="11"/>
      <c r="C954" s="9"/>
      <c r="D954" s="11"/>
      <c r="E954" s="38"/>
      <c r="F954" s="38"/>
      <c r="G954" s="39"/>
      <c r="H954" s="39"/>
      <c r="I954" s="39"/>
      <c r="J954" s="3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11"/>
      <c r="B955" s="11"/>
      <c r="C955" s="9"/>
      <c r="D955" s="11"/>
      <c r="E955" s="38"/>
      <c r="F955" s="38"/>
      <c r="G955" s="39"/>
      <c r="H955" s="39"/>
      <c r="I955" s="39"/>
      <c r="J955" s="3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11"/>
      <c r="B956" s="11"/>
      <c r="C956" s="9"/>
      <c r="D956" s="11"/>
      <c r="E956" s="38"/>
      <c r="F956" s="38"/>
      <c r="G956" s="39"/>
      <c r="H956" s="39"/>
      <c r="I956" s="39"/>
      <c r="J956" s="3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11"/>
      <c r="B957" s="11"/>
      <c r="C957" s="9"/>
      <c r="D957" s="11"/>
      <c r="E957" s="38"/>
      <c r="F957" s="38"/>
      <c r="G957" s="39"/>
      <c r="H957" s="39"/>
      <c r="I957" s="39"/>
      <c r="J957" s="3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11"/>
      <c r="B958" s="11"/>
      <c r="C958" s="9"/>
      <c r="D958" s="11"/>
      <c r="E958" s="38"/>
      <c r="F958" s="38"/>
      <c r="G958" s="39"/>
      <c r="H958" s="39"/>
      <c r="I958" s="39"/>
      <c r="J958" s="3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11"/>
      <c r="B959" s="11"/>
      <c r="C959" s="9"/>
      <c r="D959" s="11"/>
      <c r="E959" s="38"/>
      <c r="F959" s="38"/>
      <c r="G959" s="39"/>
      <c r="H959" s="39"/>
      <c r="I959" s="39"/>
      <c r="J959" s="3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11"/>
      <c r="B960" s="11"/>
      <c r="C960" s="9"/>
      <c r="D960" s="11"/>
      <c r="E960" s="38"/>
      <c r="F960" s="38"/>
      <c r="G960" s="39"/>
      <c r="H960" s="39"/>
      <c r="I960" s="39"/>
      <c r="J960" s="3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11"/>
      <c r="B961" s="11"/>
      <c r="C961" s="9"/>
      <c r="D961" s="11"/>
      <c r="E961" s="38"/>
      <c r="F961" s="38"/>
      <c r="G961" s="39"/>
      <c r="H961" s="39"/>
      <c r="I961" s="39"/>
      <c r="J961" s="3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11"/>
      <c r="B962" s="11"/>
      <c r="C962" s="9"/>
      <c r="D962" s="11"/>
      <c r="E962" s="38"/>
      <c r="F962" s="38"/>
      <c r="G962" s="39"/>
      <c r="H962" s="39"/>
      <c r="I962" s="39"/>
      <c r="J962" s="3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11"/>
      <c r="B963" s="11"/>
      <c r="C963" s="9"/>
      <c r="D963" s="11"/>
      <c r="E963" s="38"/>
      <c r="F963" s="38"/>
      <c r="G963" s="39"/>
      <c r="H963" s="39"/>
      <c r="I963" s="39"/>
      <c r="J963" s="3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11"/>
      <c r="B964" s="11"/>
      <c r="C964" s="9"/>
      <c r="D964" s="11"/>
      <c r="E964" s="38"/>
      <c r="F964" s="38"/>
      <c r="G964" s="39"/>
      <c r="H964" s="39"/>
      <c r="I964" s="39"/>
      <c r="J964" s="3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11"/>
      <c r="B965" s="11"/>
      <c r="C965" s="9"/>
      <c r="D965" s="11"/>
      <c r="E965" s="38"/>
      <c r="F965" s="38"/>
      <c r="G965" s="39"/>
      <c r="H965" s="39"/>
      <c r="I965" s="39"/>
      <c r="J965" s="3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11"/>
      <c r="B966" s="11"/>
      <c r="C966" s="9"/>
      <c r="D966" s="11"/>
      <c r="E966" s="38"/>
      <c r="F966" s="38"/>
      <c r="G966" s="39"/>
      <c r="H966" s="39"/>
      <c r="I966" s="39"/>
      <c r="J966" s="3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11"/>
      <c r="B967" s="11"/>
      <c r="C967" s="9"/>
      <c r="D967" s="11"/>
      <c r="E967" s="38"/>
      <c r="F967" s="38"/>
      <c r="G967" s="39"/>
      <c r="H967" s="39"/>
      <c r="I967" s="39"/>
      <c r="J967" s="3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11"/>
      <c r="B968" s="11"/>
      <c r="C968" s="9"/>
      <c r="D968" s="11"/>
      <c r="E968" s="38"/>
      <c r="F968" s="38"/>
      <c r="G968" s="39"/>
      <c r="H968" s="39"/>
      <c r="I968" s="39"/>
      <c r="J968" s="3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11"/>
      <c r="B969" s="11"/>
      <c r="C969" s="9"/>
      <c r="D969" s="11"/>
      <c r="E969" s="38"/>
      <c r="F969" s="38"/>
      <c r="G969" s="39"/>
      <c r="H969" s="39"/>
      <c r="I969" s="39"/>
      <c r="J969" s="3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11"/>
      <c r="B970" s="11"/>
      <c r="C970" s="9"/>
      <c r="D970" s="11"/>
      <c r="E970" s="38"/>
      <c r="F970" s="38"/>
      <c r="G970" s="39"/>
      <c r="H970" s="39"/>
      <c r="I970" s="39"/>
      <c r="J970" s="3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11"/>
      <c r="B971" s="11"/>
      <c r="C971" s="9"/>
      <c r="D971" s="11"/>
      <c r="E971" s="38"/>
      <c r="F971" s="38"/>
      <c r="G971" s="39"/>
      <c r="H971" s="39"/>
      <c r="I971" s="39"/>
      <c r="J971" s="3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11"/>
      <c r="B972" s="11"/>
      <c r="C972" s="9"/>
      <c r="D972" s="11"/>
      <c r="E972" s="38"/>
      <c r="F972" s="38"/>
      <c r="G972" s="39"/>
      <c r="H972" s="39"/>
      <c r="I972" s="39"/>
      <c r="J972" s="3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11"/>
      <c r="B973" s="11"/>
      <c r="C973" s="9"/>
      <c r="D973" s="11"/>
      <c r="E973" s="38"/>
      <c r="F973" s="38"/>
      <c r="G973" s="39"/>
      <c r="H973" s="39"/>
      <c r="I973" s="39"/>
      <c r="J973" s="3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11"/>
      <c r="B974" s="11"/>
      <c r="C974" s="9"/>
      <c r="D974" s="11"/>
      <c r="E974" s="38"/>
      <c r="F974" s="38"/>
      <c r="G974" s="39"/>
      <c r="H974" s="39"/>
      <c r="I974" s="39"/>
      <c r="J974" s="3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11"/>
      <c r="B975" s="11"/>
      <c r="C975" s="9"/>
      <c r="D975" s="11"/>
      <c r="E975" s="38"/>
      <c r="F975" s="38"/>
      <c r="G975" s="39"/>
      <c r="H975" s="39"/>
      <c r="I975" s="39"/>
      <c r="J975" s="3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11"/>
      <c r="B976" s="11"/>
      <c r="C976" s="9"/>
      <c r="D976" s="11"/>
      <c r="E976" s="38"/>
      <c r="F976" s="38"/>
      <c r="G976" s="39"/>
      <c r="H976" s="39"/>
      <c r="I976" s="39"/>
      <c r="J976" s="3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11"/>
      <c r="B977" s="11"/>
      <c r="C977" s="9"/>
      <c r="D977" s="11"/>
      <c r="E977" s="38"/>
      <c r="F977" s="38"/>
      <c r="G977" s="39"/>
      <c r="H977" s="39"/>
      <c r="I977" s="39"/>
      <c r="J977" s="3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11"/>
      <c r="B978" s="11"/>
      <c r="C978" s="9"/>
      <c r="D978" s="11"/>
      <c r="E978" s="38"/>
      <c r="F978" s="38"/>
      <c r="G978" s="39"/>
      <c r="H978" s="39"/>
      <c r="I978" s="39"/>
      <c r="J978" s="3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11"/>
      <c r="B979" s="11"/>
      <c r="C979" s="9"/>
      <c r="D979" s="11"/>
      <c r="E979" s="38"/>
      <c r="F979" s="38"/>
      <c r="G979" s="39"/>
      <c r="H979" s="39"/>
      <c r="I979" s="39"/>
      <c r="J979" s="3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11"/>
      <c r="B980" s="11"/>
      <c r="C980" s="9"/>
      <c r="D980" s="11"/>
      <c r="E980" s="38"/>
      <c r="F980" s="38"/>
      <c r="G980" s="39"/>
      <c r="H980" s="39"/>
      <c r="I980" s="39"/>
      <c r="J980" s="3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11"/>
      <c r="B981" s="11"/>
      <c r="C981" s="9"/>
      <c r="D981" s="11"/>
      <c r="E981" s="38"/>
      <c r="F981" s="38"/>
      <c r="G981" s="39"/>
      <c r="H981" s="39"/>
      <c r="I981" s="39"/>
      <c r="J981" s="3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11"/>
      <c r="B982" s="11"/>
      <c r="C982" s="9"/>
      <c r="D982" s="11"/>
      <c r="E982" s="38"/>
      <c r="F982" s="38"/>
      <c r="G982" s="39"/>
      <c r="H982" s="39"/>
      <c r="I982" s="39"/>
      <c r="J982" s="3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11"/>
      <c r="B983" s="11"/>
      <c r="C983" s="9"/>
      <c r="D983" s="11"/>
      <c r="E983" s="38"/>
      <c r="F983" s="38"/>
      <c r="G983" s="39"/>
      <c r="H983" s="39"/>
      <c r="I983" s="39"/>
      <c r="J983" s="3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11"/>
      <c r="B984" s="11"/>
      <c r="C984" s="9"/>
      <c r="D984" s="11"/>
      <c r="E984" s="38"/>
      <c r="F984" s="38"/>
      <c r="G984" s="39"/>
      <c r="H984" s="39"/>
      <c r="I984" s="39"/>
      <c r="J984" s="3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11"/>
      <c r="B985" s="11"/>
      <c r="C985" s="9"/>
      <c r="D985" s="11"/>
      <c r="E985" s="38"/>
      <c r="F985" s="38"/>
      <c r="G985" s="39"/>
      <c r="H985" s="39"/>
      <c r="I985" s="39"/>
      <c r="J985" s="3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11"/>
      <c r="B986" s="11"/>
      <c r="C986" s="9"/>
      <c r="D986" s="11"/>
      <c r="E986" s="38"/>
      <c r="F986" s="38"/>
      <c r="G986" s="39"/>
      <c r="H986" s="39"/>
      <c r="I986" s="39"/>
      <c r="J986" s="3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11"/>
      <c r="B987" s="11"/>
      <c r="C987" s="9"/>
      <c r="D987" s="11"/>
      <c r="E987" s="38"/>
      <c r="F987" s="38"/>
      <c r="G987" s="39"/>
      <c r="H987" s="39"/>
      <c r="I987" s="39"/>
      <c r="J987" s="3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11"/>
      <c r="B988" s="11"/>
      <c r="C988" s="9"/>
      <c r="D988" s="11"/>
      <c r="E988" s="38"/>
      <c r="F988" s="38"/>
      <c r="G988" s="39"/>
      <c r="H988" s="39"/>
      <c r="I988" s="39"/>
      <c r="J988" s="3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11"/>
      <c r="B989" s="11"/>
      <c r="C989" s="9"/>
      <c r="D989" s="11"/>
      <c r="E989" s="38"/>
      <c r="F989" s="38"/>
      <c r="G989" s="39"/>
      <c r="H989" s="39"/>
      <c r="I989" s="39"/>
      <c r="J989" s="3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11"/>
      <c r="B990" s="11"/>
      <c r="C990" s="9"/>
      <c r="D990" s="11"/>
      <c r="E990" s="38"/>
      <c r="F990" s="38"/>
      <c r="G990" s="39"/>
      <c r="H990" s="39"/>
      <c r="I990" s="39"/>
      <c r="J990" s="3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11"/>
      <c r="B991" s="11"/>
      <c r="C991" s="9"/>
      <c r="D991" s="11"/>
      <c r="E991" s="38"/>
      <c r="F991" s="38"/>
      <c r="G991" s="39"/>
      <c r="H991" s="39"/>
      <c r="I991" s="39"/>
      <c r="J991" s="3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11"/>
      <c r="B992" s="11"/>
      <c r="C992" s="9"/>
      <c r="D992" s="11"/>
      <c r="E992" s="38"/>
      <c r="F992" s="38"/>
      <c r="G992" s="39"/>
      <c r="H992" s="39"/>
      <c r="I992" s="39"/>
      <c r="J992" s="3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11"/>
      <c r="B993" s="11"/>
      <c r="C993" s="9"/>
      <c r="D993" s="11"/>
      <c r="E993" s="38"/>
      <c r="F993" s="38"/>
      <c r="G993" s="39"/>
      <c r="H993" s="39"/>
      <c r="I993" s="39"/>
      <c r="J993" s="3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11"/>
      <c r="B994" s="11"/>
      <c r="C994" s="9"/>
      <c r="D994" s="11"/>
      <c r="E994" s="38"/>
      <c r="F994" s="38"/>
      <c r="G994" s="39"/>
      <c r="H994" s="39"/>
      <c r="I994" s="39"/>
      <c r="J994" s="3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11"/>
      <c r="B995" s="11"/>
      <c r="C995" s="9"/>
      <c r="D995" s="11"/>
      <c r="E995" s="38"/>
      <c r="F995" s="38"/>
      <c r="G995" s="39"/>
      <c r="H995" s="39"/>
      <c r="I995" s="39"/>
      <c r="J995" s="3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11"/>
      <c r="B996" s="11"/>
      <c r="C996" s="9"/>
      <c r="D996" s="11"/>
      <c r="E996" s="38"/>
      <c r="F996" s="38"/>
      <c r="G996" s="39"/>
      <c r="H996" s="39"/>
      <c r="I996" s="39"/>
      <c r="J996" s="3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11"/>
      <c r="B997" s="11"/>
      <c r="C997" s="9"/>
      <c r="D997" s="11"/>
      <c r="E997" s="38"/>
      <c r="F997" s="38"/>
      <c r="G997" s="39"/>
      <c r="H997" s="39"/>
      <c r="I997" s="39"/>
      <c r="J997" s="3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11"/>
      <c r="B998" s="11"/>
      <c r="C998" s="9"/>
      <c r="D998" s="11"/>
      <c r="E998" s="38"/>
      <c r="F998" s="38"/>
      <c r="G998" s="39"/>
      <c r="H998" s="39"/>
      <c r="I998" s="39"/>
      <c r="J998" s="3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11"/>
      <c r="B999" s="11"/>
      <c r="C999" s="9"/>
      <c r="D999" s="11"/>
      <c r="E999" s="38"/>
      <c r="F999" s="38"/>
      <c r="G999" s="39"/>
      <c r="H999" s="39"/>
      <c r="I999" s="39"/>
      <c r="J999" s="3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11"/>
      <c r="B1000" s="11"/>
      <c r="C1000" s="9"/>
      <c r="D1000" s="11"/>
      <c r="E1000" s="38"/>
      <c r="F1000" s="38"/>
      <c r="G1000" s="39"/>
      <c r="H1000" s="39"/>
      <c r="I1000" s="39"/>
      <c r="J1000" s="3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8">
    <mergeCell ref="E52:E53"/>
    <mergeCell ref="H52:H53"/>
    <mergeCell ref="F3:F4"/>
    <mergeCell ref="G3:I3"/>
    <mergeCell ref="A51:H51"/>
    <mergeCell ref="A52:A53"/>
    <mergeCell ref="B52:B53"/>
    <mergeCell ref="C52:C53"/>
    <mergeCell ref="D52:D53"/>
    <mergeCell ref="F52:G52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3" workbookViewId="0">
      <selection activeCell="F52" sqref="F52:G52"/>
    </sheetView>
  </sheetViews>
  <sheetFormatPr defaultColWidth="14.42578125" defaultRowHeight="15" customHeight="1" x14ac:dyDescent="0.25"/>
  <cols>
    <col min="1" max="1" width="18" customWidth="1"/>
    <col min="2" max="2" width="12.7109375" customWidth="1"/>
    <col min="3" max="3" width="43.42578125" customWidth="1"/>
    <col min="4" max="4" width="42.85546875" customWidth="1"/>
    <col min="5" max="5" width="14.85546875" customWidth="1"/>
    <col min="6" max="6" width="14.140625" customWidth="1"/>
    <col min="7" max="7" width="13.28515625" bestFit="1" customWidth="1"/>
    <col min="8" max="8" width="16" customWidth="1"/>
    <col min="9" max="9" width="13" customWidth="1"/>
    <col min="10" max="10" width="17.85546875" customWidth="1"/>
    <col min="11" max="26" width="8.7109375" customWidth="1"/>
  </cols>
  <sheetData>
    <row r="1" spans="1:26" ht="47.25" customHeight="1" x14ac:dyDescent="0.25">
      <c r="A1" s="192" t="s">
        <v>420</v>
      </c>
      <c r="B1" s="193"/>
      <c r="C1" s="193"/>
      <c r="D1" s="193"/>
      <c r="E1" s="193"/>
      <c r="F1" s="193"/>
      <c r="G1" s="193"/>
      <c r="H1" s="193"/>
      <c r="I1" s="193"/>
      <c r="J1" s="19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" customHeight="1" x14ac:dyDescent="0.2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196" t="s">
        <v>3</v>
      </c>
      <c r="B3" s="196" t="s">
        <v>4</v>
      </c>
      <c r="C3" s="196" t="s">
        <v>5</v>
      </c>
      <c r="D3" s="196" t="s">
        <v>6</v>
      </c>
      <c r="E3" s="198" t="s">
        <v>263</v>
      </c>
      <c r="F3" s="198" t="s">
        <v>421</v>
      </c>
      <c r="G3" s="200" t="s">
        <v>265</v>
      </c>
      <c r="H3" s="195"/>
      <c r="I3" s="201"/>
      <c r="J3" s="198" t="s">
        <v>266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8.5" customHeight="1" x14ac:dyDescent="0.25">
      <c r="A4" s="197"/>
      <c r="B4" s="197"/>
      <c r="C4" s="197"/>
      <c r="D4" s="197"/>
      <c r="E4" s="197"/>
      <c r="F4" s="197"/>
      <c r="G4" s="34" t="s">
        <v>267</v>
      </c>
      <c r="H4" s="34" t="s">
        <v>268</v>
      </c>
      <c r="I4" s="35" t="s">
        <v>269</v>
      </c>
      <c r="J4" s="197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.75" customHeight="1" x14ac:dyDescent="0.25">
      <c r="A5" s="4" t="s">
        <v>26</v>
      </c>
      <c r="B5" s="4">
        <v>127</v>
      </c>
      <c r="C5" s="3" t="s">
        <v>261</v>
      </c>
      <c r="D5" s="3" t="s">
        <v>28</v>
      </c>
      <c r="E5" s="36">
        <v>3477.34</v>
      </c>
      <c r="F5" s="37">
        <v>0</v>
      </c>
      <c r="G5" s="37">
        <v>326.27</v>
      </c>
      <c r="H5" s="37">
        <v>117.86</v>
      </c>
      <c r="I5" s="37">
        <v>0</v>
      </c>
      <c r="J5" s="37">
        <f t="shared" ref="J5:J49" si="0">E5+F5-G5-H5-I5</f>
        <v>3033.21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4" t="s">
        <v>31</v>
      </c>
      <c r="B6" s="4">
        <v>67</v>
      </c>
      <c r="C6" s="3" t="s">
        <v>21</v>
      </c>
      <c r="D6" s="3" t="s">
        <v>32</v>
      </c>
      <c r="E6" s="36">
        <v>9483.66</v>
      </c>
      <c r="F6" s="37">
        <f>2002.11+1053.74+3161.22+284.85</f>
        <v>6501.92</v>
      </c>
      <c r="G6" s="37">
        <f>786.96+326.27</f>
        <v>1113.23</v>
      </c>
      <c r="H6" s="37">
        <f>1435.3+160.59</f>
        <v>1595.8899999999999</v>
      </c>
      <c r="I6" s="37">
        <v>0</v>
      </c>
      <c r="J6" s="37">
        <f t="shared" si="0"/>
        <v>13276.460000000001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4" t="s">
        <v>35</v>
      </c>
      <c r="B7" s="4">
        <v>102</v>
      </c>
      <c r="C7" s="3" t="s">
        <v>36</v>
      </c>
      <c r="D7" s="3" t="s">
        <v>37</v>
      </c>
      <c r="E7" s="36">
        <v>9483.66</v>
      </c>
      <c r="F7" s="37">
        <v>0</v>
      </c>
      <c r="G7" s="37">
        <v>828.38</v>
      </c>
      <c r="H7" s="37">
        <v>1458.7</v>
      </c>
      <c r="I7" s="37">
        <v>0</v>
      </c>
      <c r="J7" s="37">
        <f t="shared" si="0"/>
        <v>7196.5800000000008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4" t="s">
        <v>40</v>
      </c>
      <c r="B8" s="4">
        <v>91</v>
      </c>
      <c r="C8" s="3" t="s">
        <v>21</v>
      </c>
      <c r="D8" s="3" t="s">
        <v>41</v>
      </c>
      <c r="E8" s="36">
        <v>9483.66</v>
      </c>
      <c r="F8" s="37"/>
      <c r="G8" s="37">
        <v>828.38</v>
      </c>
      <c r="H8" s="37">
        <v>1354.43</v>
      </c>
      <c r="I8" s="37">
        <v>0</v>
      </c>
      <c r="J8" s="37">
        <f t="shared" si="0"/>
        <v>7300.85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4" t="s">
        <v>44</v>
      </c>
      <c r="B9" s="4">
        <v>33</v>
      </c>
      <c r="C9" s="3" t="s">
        <v>21</v>
      </c>
      <c r="D9" s="3" t="s">
        <v>32</v>
      </c>
      <c r="E9" s="36">
        <v>9483.66</v>
      </c>
      <c r="F9" s="36">
        <v>0</v>
      </c>
      <c r="G9" s="37">
        <v>828.38</v>
      </c>
      <c r="H9" s="37">
        <v>1458.7</v>
      </c>
      <c r="I9" s="37">
        <v>0</v>
      </c>
      <c r="J9" s="37">
        <f t="shared" si="0"/>
        <v>7196.5800000000008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4" t="s">
        <v>47</v>
      </c>
      <c r="B10" s="4">
        <v>83</v>
      </c>
      <c r="C10" s="3" t="s">
        <v>48</v>
      </c>
      <c r="D10" s="3" t="s">
        <v>49</v>
      </c>
      <c r="E10" s="36">
        <v>5530.44</v>
      </c>
      <c r="F10" s="36">
        <v>0</v>
      </c>
      <c r="G10" s="37">
        <v>610.48</v>
      </c>
      <c r="H10" s="37">
        <v>347.46</v>
      </c>
      <c r="I10" s="37">
        <v>548.74</v>
      </c>
      <c r="J10" s="37">
        <f t="shared" si="0"/>
        <v>4023.7599999999993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4" t="s">
        <v>52</v>
      </c>
      <c r="B11" s="4">
        <v>97</v>
      </c>
      <c r="C11" s="3" t="s">
        <v>53</v>
      </c>
      <c r="D11" s="3" t="s">
        <v>54</v>
      </c>
      <c r="E11" s="36">
        <v>15054.4</v>
      </c>
      <c r="F11" s="36">
        <f>501.81+1627.71+5018.13+124.26</f>
        <v>7271.91</v>
      </c>
      <c r="G11" s="37">
        <f>124.26+828.38</f>
        <v>952.64</v>
      </c>
      <c r="H11" s="37">
        <f>456.42+2662.97</f>
        <v>3119.39</v>
      </c>
      <c r="I11" s="37">
        <v>0</v>
      </c>
      <c r="J11" s="37">
        <f t="shared" si="0"/>
        <v>18254.28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4" t="s">
        <v>56</v>
      </c>
      <c r="B12" s="4">
        <v>28</v>
      </c>
      <c r="C12" s="3" t="s">
        <v>21</v>
      </c>
      <c r="D12" s="3" t="s">
        <v>22</v>
      </c>
      <c r="E12" s="36">
        <v>9483.66</v>
      </c>
      <c r="F12" s="36">
        <v>0</v>
      </c>
      <c r="G12" s="37">
        <v>828.38</v>
      </c>
      <c r="H12" s="37">
        <v>1354.43</v>
      </c>
      <c r="I12" s="37">
        <v>0</v>
      </c>
      <c r="J12" s="37">
        <f t="shared" si="0"/>
        <v>7300.85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4" t="s">
        <v>58</v>
      </c>
      <c r="B13" s="4">
        <v>134</v>
      </c>
      <c r="C13" s="3" t="s">
        <v>59</v>
      </c>
      <c r="D13" s="3" t="s">
        <v>60</v>
      </c>
      <c r="E13" s="36">
        <v>6269.82</v>
      </c>
      <c r="F13" s="36">
        <v>0</v>
      </c>
      <c r="G13" s="37">
        <v>713.95</v>
      </c>
      <c r="H13" s="37">
        <v>606.37</v>
      </c>
      <c r="I13" s="37">
        <v>0</v>
      </c>
      <c r="J13" s="37">
        <f t="shared" si="0"/>
        <v>4949.5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7" customHeight="1" x14ac:dyDescent="0.25">
      <c r="A14" s="4" t="s">
        <v>63</v>
      </c>
      <c r="B14" s="4">
        <v>87</v>
      </c>
      <c r="C14" s="3" t="s">
        <v>21</v>
      </c>
      <c r="D14" s="3" t="s">
        <v>64</v>
      </c>
      <c r="E14" s="36">
        <v>9483.66</v>
      </c>
      <c r="F14" s="36">
        <v>0</v>
      </c>
      <c r="G14" s="37">
        <v>828.38</v>
      </c>
      <c r="H14" s="37">
        <v>1510.84</v>
      </c>
      <c r="I14" s="37">
        <v>0</v>
      </c>
      <c r="J14" s="37">
        <f t="shared" si="0"/>
        <v>7144.4400000000005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4" t="s">
        <v>67</v>
      </c>
      <c r="B15" s="4">
        <v>110</v>
      </c>
      <c r="C15" s="3" t="s">
        <v>68</v>
      </c>
      <c r="D15" s="3" t="s">
        <v>60</v>
      </c>
      <c r="E15" s="36">
        <v>7056.73</v>
      </c>
      <c r="F15" s="36">
        <v>0</v>
      </c>
      <c r="G15" s="37">
        <v>824.11</v>
      </c>
      <c r="H15" s="37">
        <v>792.47</v>
      </c>
      <c r="I15" s="37">
        <v>0</v>
      </c>
      <c r="J15" s="37">
        <f t="shared" si="0"/>
        <v>5440.15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4" t="s">
        <v>194</v>
      </c>
      <c r="B16" s="4">
        <v>139</v>
      </c>
      <c r="C16" s="3" t="s">
        <v>260</v>
      </c>
      <c r="D16" s="3" t="s">
        <v>41</v>
      </c>
      <c r="E16" s="36">
        <v>6269.82</v>
      </c>
      <c r="F16" s="36">
        <v>0</v>
      </c>
      <c r="G16" s="37">
        <v>713.95</v>
      </c>
      <c r="H16" s="37">
        <v>606.37</v>
      </c>
      <c r="I16" s="37">
        <v>1237.3800000000001</v>
      </c>
      <c r="J16" s="37">
        <f t="shared" si="0"/>
        <v>3712.12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4" t="s">
        <v>73</v>
      </c>
      <c r="B17" s="4">
        <v>107</v>
      </c>
      <c r="C17" s="3" t="s">
        <v>59</v>
      </c>
      <c r="D17" s="3" t="s">
        <v>74</v>
      </c>
      <c r="E17" s="36">
        <v>6269.82</v>
      </c>
      <c r="F17" s="36">
        <v>0</v>
      </c>
      <c r="G17" s="37">
        <v>713.95</v>
      </c>
      <c r="H17" s="37">
        <v>658.5</v>
      </c>
      <c r="I17" s="37">
        <v>0</v>
      </c>
      <c r="J17" s="37">
        <f t="shared" si="0"/>
        <v>4897.37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7" customHeight="1" x14ac:dyDescent="0.25">
      <c r="A18" s="4" t="s">
        <v>76</v>
      </c>
      <c r="B18" s="4">
        <v>118</v>
      </c>
      <c r="C18" s="3" t="s">
        <v>36</v>
      </c>
      <c r="D18" s="3" t="s">
        <v>77</v>
      </c>
      <c r="E18" s="36">
        <f>9483.66-948.37-948.37</f>
        <v>7586.9199999999992</v>
      </c>
      <c r="F18" s="36">
        <v>0</v>
      </c>
      <c r="G18" s="37">
        <v>828.38</v>
      </c>
      <c r="H18" s="37">
        <v>989.24</v>
      </c>
      <c r="I18" s="37">
        <v>0</v>
      </c>
      <c r="J18" s="37">
        <f t="shared" si="0"/>
        <v>5769.2999999999993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4" t="s">
        <v>79</v>
      </c>
      <c r="B19" s="4">
        <v>76</v>
      </c>
      <c r="C19" s="3" t="s">
        <v>36</v>
      </c>
      <c r="D19" s="3" t="s">
        <v>32</v>
      </c>
      <c r="E19" s="36">
        <v>9483.66</v>
      </c>
      <c r="F19" s="36">
        <v>0</v>
      </c>
      <c r="G19" s="37">
        <v>828.38</v>
      </c>
      <c r="H19" s="37">
        <v>1354.43</v>
      </c>
      <c r="I19" s="37">
        <v>0</v>
      </c>
      <c r="J19" s="37">
        <f t="shared" si="0"/>
        <v>7300.85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7.75" customHeight="1" x14ac:dyDescent="0.25">
      <c r="A20" s="4" t="s">
        <v>81</v>
      </c>
      <c r="B20" s="4">
        <v>101</v>
      </c>
      <c r="C20" s="3" t="s">
        <v>199</v>
      </c>
      <c r="D20" s="3" t="s">
        <v>148</v>
      </c>
      <c r="E20" s="36">
        <v>15054.4</v>
      </c>
      <c r="F20" s="36">
        <v>0</v>
      </c>
      <c r="G20" s="37">
        <v>828.38</v>
      </c>
      <c r="H20" s="37">
        <v>3042.8</v>
      </c>
      <c r="I20" s="37">
        <v>0</v>
      </c>
      <c r="J20" s="37">
        <f t="shared" si="0"/>
        <v>11183.220000000001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4" t="s">
        <v>85</v>
      </c>
      <c r="B21" s="4">
        <v>125</v>
      </c>
      <c r="C21" s="3" t="s">
        <v>86</v>
      </c>
      <c r="D21" s="3" t="s">
        <v>87</v>
      </c>
      <c r="E21" s="36">
        <v>826.5</v>
      </c>
      <c r="F21" s="36">
        <v>0</v>
      </c>
      <c r="G21" s="37">
        <v>61.98</v>
      </c>
      <c r="H21" s="37">
        <v>0</v>
      </c>
      <c r="I21" s="37">
        <v>0</v>
      </c>
      <c r="J21" s="37">
        <f t="shared" si="0"/>
        <v>764.52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4" t="s">
        <v>90</v>
      </c>
      <c r="B22" s="4">
        <v>137</v>
      </c>
      <c r="C22" s="3" t="s">
        <v>91</v>
      </c>
      <c r="D22" s="3" t="s">
        <v>92</v>
      </c>
      <c r="E22" s="36">
        <v>13375.65</v>
      </c>
      <c r="F22" s="36">
        <v>0</v>
      </c>
      <c r="G22" s="37">
        <v>828.38</v>
      </c>
      <c r="H22" s="37">
        <v>2581.14</v>
      </c>
      <c r="I22" s="37">
        <v>0</v>
      </c>
      <c r="J22" s="37">
        <f t="shared" si="0"/>
        <v>9966.130000000001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4" t="s">
        <v>94</v>
      </c>
      <c r="B23" s="4">
        <v>50</v>
      </c>
      <c r="C23" s="3" t="s">
        <v>36</v>
      </c>
      <c r="D23" s="8" t="s">
        <v>41</v>
      </c>
      <c r="E23" s="36">
        <v>9483.66</v>
      </c>
      <c r="F23" s="36">
        <v>0</v>
      </c>
      <c r="G23" s="37">
        <f>828.38</f>
        <v>828.38</v>
      </c>
      <c r="H23" s="37">
        <v>1510.84</v>
      </c>
      <c r="I23" s="37">
        <v>0</v>
      </c>
      <c r="J23" s="37">
        <f t="shared" si="0"/>
        <v>7144.4400000000005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4" t="s">
        <v>97</v>
      </c>
      <c r="B24" s="4">
        <v>27</v>
      </c>
      <c r="C24" s="3" t="s">
        <v>36</v>
      </c>
      <c r="D24" s="3" t="s">
        <v>41</v>
      </c>
      <c r="E24" s="36">
        <v>9483.66</v>
      </c>
      <c r="F24" s="36">
        <v>0</v>
      </c>
      <c r="G24" s="37">
        <v>828.38</v>
      </c>
      <c r="H24" s="37">
        <v>1458.7</v>
      </c>
      <c r="I24" s="37">
        <v>0</v>
      </c>
      <c r="J24" s="37">
        <f t="shared" si="0"/>
        <v>7196.5800000000008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4" t="s">
        <v>99</v>
      </c>
      <c r="B25" s="4">
        <v>65</v>
      </c>
      <c r="C25" s="3" t="s">
        <v>14</v>
      </c>
      <c r="D25" s="3" t="s">
        <v>15</v>
      </c>
      <c r="E25" s="36">
        <v>15054.4</v>
      </c>
      <c r="F25" s="36">
        <f>2007.25+621.29</f>
        <v>2628.54</v>
      </c>
      <c r="G25" s="37">
        <f>621.29+828.38</f>
        <v>1449.67</v>
      </c>
      <c r="H25" s="37">
        <f>1346+1505.53</f>
        <v>2851.5299999999997</v>
      </c>
      <c r="I25" s="37">
        <v>0</v>
      </c>
      <c r="J25" s="37">
        <f t="shared" si="0"/>
        <v>13381.739999999998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4" t="s">
        <v>101</v>
      </c>
      <c r="B26" s="4">
        <v>129</v>
      </c>
      <c r="C26" s="3" t="s">
        <v>91</v>
      </c>
      <c r="D26" s="3" t="s">
        <v>92</v>
      </c>
      <c r="E26" s="36">
        <v>13375.65</v>
      </c>
      <c r="F26" s="36">
        <v>0</v>
      </c>
      <c r="G26" s="37">
        <v>828.38</v>
      </c>
      <c r="H26" s="37">
        <v>2581.14</v>
      </c>
      <c r="I26" s="37">
        <v>0</v>
      </c>
      <c r="J26" s="37">
        <f t="shared" si="0"/>
        <v>9966.130000000001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4" t="s">
        <v>103</v>
      </c>
      <c r="B27" s="4">
        <v>106</v>
      </c>
      <c r="C27" s="3" t="s">
        <v>36</v>
      </c>
      <c r="D27" s="3" t="s">
        <v>32</v>
      </c>
      <c r="E27" s="36">
        <v>9483.66</v>
      </c>
      <c r="F27" s="36">
        <v>0</v>
      </c>
      <c r="G27" s="37">
        <v>828.38</v>
      </c>
      <c r="H27" s="37">
        <v>1458.7</v>
      </c>
      <c r="I27" s="37">
        <v>0</v>
      </c>
      <c r="J27" s="37">
        <f t="shared" si="0"/>
        <v>7196.5800000000008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4" t="s">
        <v>120</v>
      </c>
      <c r="B28" s="4">
        <v>135</v>
      </c>
      <c r="C28" s="3" t="s">
        <v>21</v>
      </c>
      <c r="D28" s="3" t="s">
        <v>122</v>
      </c>
      <c r="E28" s="36">
        <v>9483.66</v>
      </c>
      <c r="F28" s="36">
        <v>0</v>
      </c>
      <c r="G28" s="37">
        <v>828.38</v>
      </c>
      <c r="H28" s="37">
        <v>1510.84</v>
      </c>
      <c r="I28" s="37">
        <v>0</v>
      </c>
      <c r="J28" s="37">
        <f t="shared" si="0"/>
        <v>7144.4400000000005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4" t="s">
        <v>124</v>
      </c>
      <c r="B29" s="4">
        <v>53</v>
      </c>
      <c r="C29" s="3" t="s">
        <v>53</v>
      </c>
      <c r="D29" s="3" t="s">
        <v>125</v>
      </c>
      <c r="E29" s="36">
        <v>15054.4</v>
      </c>
      <c r="F29" s="36">
        <v>0</v>
      </c>
      <c r="G29" s="37">
        <v>828.38</v>
      </c>
      <c r="H29" s="37">
        <v>3042.8</v>
      </c>
      <c r="I29" s="37">
        <v>0</v>
      </c>
      <c r="J29" s="37">
        <f t="shared" si="0"/>
        <v>11183.220000000001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7" customHeight="1" x14ac:dyDescent="0.25">
      <c r="A30" s="4" t="s">
        <v>129</v>
      </c>
      <c r="B30" s="4">
        <v>89</v>
      </c>
      <c r="C30" s="3" t="s">
        <v>14</v>
      </c>
      <c r="D30" s="3" t="s">
        <v>130</v>
      </c>
      <c r="E30" s="36">
        <v>15054.4</v>
      </c>
      <c r="F30" s="36">
        <v>0</v>
      </c>
      <c r="G30" s="37">
        <v>828.38</v>
      </c>
      <c r="H30" s="37">
        <v>2990.66</v>
      </c>
      <c r="I30" s="37">
        <v>0</v>
      </c>
      <c r="J30" s="37">
        <f t="shared" si="0"/>
        <v>11235.36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4" t="s">
        <v>132</v>
      </c>
      <c r="B31" s="4">
        <v>120</v>
      </c>
      <c r="C31" s="3" t="s">
        <v>21</v>
      </c>
      <c r="D31" s="3" t="s">
        <v>64</v>
      </c>
      <c r="E31" s="36">
        <v>9483.66</v>
      </c>
      <c r="F31" s="36">
        <v>0</v>
      </c>
      <c r="G31" s="37">
        <v>828.38</v>
      </c>
      <c r="H31" s="37">
        <v>1510.48</v>
      </c>
      <c r="I31" s="37">
        <v>0</v>
      </c>
      <c r="J31" s="37">
        <f t="shared" si="0"/>
        <v>7144.8000000000011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4" t="s">
        <v>139</v>
      </c>
      <c r="B32" s="4">
        <v>49</v>
      </c>
      <c r="C32" s="3" t="s">
        <v>36</v>
      </c>
      <c r="D32" s="3" t="s">
        <v>41</v>
      </c>
      <c r="E32" s="36">
        <v>9483.66</v>
      </c>
      <c r="F32" s="36">
        <v>0</v>
      </c>
      <c r="G32" s="37">
        <f>773.15+7.82+47.41</f>
        <v>828.38</v>
      </c>
      <c r="H32" s="37">
        <v>1458.7</v>
      </c>
      <c r="I32" s="37">
        <v>0</v>
      </c>
      <c r="J32" s="37">
        <f t="shared" si="0"/>
        <v>7196.5800000000008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4" t="s">
        <v>208</v>
      </c>
      <c r="B33" s="4">
        <v>142</v>
      </c>
      <c r="C33" s="3" t="s">
        <v>209</v>
      </c>
      <c r="D33" s="3" t="s">
        <v>137</v>
      </c>
      <c r="E33" s="36">
        <v>7942.41</v>
      </c>
      <c r="F33" s="36">
        <v>0</v>
      </c>
      <c r="G33" s="37">
        <v>828.38</v>
      </c>
      <c r="H33" s="37">
        <v>1034.8599999999999</v>
      </c>
      <c r="I33" s="37">
        <v>0</v>
      </c>
      <c r="J33" s="37">
        <f t="shared" si="0"/>
        <v>6079.17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4" t="s">
        <v>198</v>
      </c>
      <c r="B34" s="4">
        <v>140</v>
      </c>
      <c r="C34" s="3" t="s">
        <v>199</v>
      </c>
      <c r="D34" s="3" t="s">
        <v>200</v>
      </c>
      <c r="E34" s="36">
        <v>15054.4</v>
      </c>
      <c r="F34" s="36">
        <v>0</v>
      </c>
      <c r="G34" s="37">
        <v>828.38</v>
      </c>
      <c r="H34" s="37">
        <v>2990.66</v>
      </c>
      <c r="I34" s="37">
        <v>0</v>
      </c>
      <c r="J34" s="37">
        <f t="shared" si="0"/>
        <v>11235.36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4" t="s">
        <v>141</v>
      </c>
      <c r="B35" s="4">
        <v>128</v>
      </c>
      <c r="C35" s="3" t="s">
        <v>86</v>
      </c>
      <c r="D35" s="3" t="s">
        <v>87</v>
      </c>
      <c r="E35" s="36">
        <v>826.5</v>
      </c>
      <c r="F35" s="36">
        <v>0</v>
      </c>
      <c r="G35" s="37">
        <v>61.98</v>
      </c>
      <c r="H35" s="37">
        <v>0</v>
      </c>
      <c r="I35" s="37">
        <v>0</v>
      </c>
      <c r="J35" s="37">
        <f t="shared" si="0"/>
        <v>764.52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4" t="s">
        <v>220</v>
      </c>
      <c r="B36" s="4">
        <v>146</v>
      </c>
      <c r="C36" s="3" t="s">
        <v>261</v>
      </c>
      <c r="D36" s="3" t="s">
        <v>28</v>
      </c>
      <c r="E36" s="36">
        <v>3477.34</v>
      </c>
      <c r="F36" s="36">
        <v>0</v>
      </c>
      <c r="G36" s="37">
        <v>326.27</v>
      </c>
      <c r="H36" s="37">
        <v>89.42</v>
      </c>
      <c r="I36" s="37">
        <v>0</v>
      </c>
      <c r="J36" s="37">
        <f t="shared" si="0"/>
        <v>3061.65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4" t="s">
        <v>143</v>
      </c>
      <c r="B37" s="4">
        <v>138</v>
      </c>
      <c r="C37" s="3" t="s">
        <v>144</v>
      </c>
      <c r="D37" s="3" t="s">
        <v>145</v>
      </c>
      <c r="E37" s="36">
        <v>15054.4</v>
      </c>
      <c r="F37" s="36">
        <v>501.81</v>
      </c>
      <c r="G37" s="37">
        <v>828.38</v>
      </c>
      <c r="H37" s="37">
        <v>3180.79</v>
      </c>
      <c r="I37" s="37">
        <v>0</v>
      </c>
      <c r="J37" s="37">
        <f t="shared" si="0"/>
        <v>11547.04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4" t="s">
        <v>147</v>
      </c>
      <c r="B38" s="4">
        <v>80</v>
      </c>
      <c r="C38" s="3" t="s">
        <v>246</v>
      </c>
      <c r="D38" s="3" t="s">
        <v>246</v>
      </c>
      <c r="E38" s="36">
        <v>15054.4</v>
      </c>
      <c r="F38" s="36">
        <v>0</v>
      </c>
      <c r="G38" s="37">
        <v>828.38</v>
      </c>
      <c r="H38" s="37">
        <v>3042.8</v>
      </c>
      <c r="I38" s="37">
        <v>0</v>
      </c>
      <c r="J38" s="37">
        <f t="shared" si="0"/>
        <v>11183.220000000001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4" t="s">
        <v>150</v>
      </c>
      <c r="B39" s="4">
        <v>36</v>
      </c>
      <c r="C39" s="3" t="s">
        <v>36</v>
      </c>
      <c r="D39" s="3" t="s">
        <v>41</v>
      </c>
      <c r="E39" s="36">
        <v>9483.66</v>
      </c>
      <c r="F39" s="36">
        <v>0</v>
      </c>
      <c r="G39" s="37">
        <v>828.38</v>
      </c>
      <c r="H39" s="37">
        <v>1458.7</v>
      </c>
      <c r="I39" s="37">
        <v>0</v>
      </c>
      <c r="J39" s="37">
        <f t="shared" si="0"/>
        <v>7196.5800000000008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4" t="s">
        <v>152</v>
      </c>
      <c r="B40" s="4">
        <v>109</v>
      </c>
      <c r="C40" s="3" t="s">
        <v>36</v>
      </c>
      <c r="D40" s="3" t="s">
        <v>153</v>
      </c>
      <c r="E40" s="36">
        <v>9483.66</v>
      </c>
      <c r="F40" s="36">
        <v>0</v>
      </c>
      <c r="G40" s="37">
        <v>828.38</v>
      </c>
      <c r="H40" s="37">
        <v>1510.84</v>
      </c>
      <c r="I40" s="37">
        <v>0</v>
      </c>
      <c r="J40" s="37">
        <f t="shared" si="0"/>
        <v>7144.4400000000005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4" t="s">
        <v>155</v>
      </c>
      <c r="B41" s="4">
        <v>42</v>
      </c>
      <c r="C41" s="3" t="s">
        <v>36</v>
      </c>
      <c r="D41" s="8" t="s">
        <v>41</v>
      </c>
      <c r="E41" s="36">
        <v>9483.66</v>
      </c>
      <c r="F41" s="36">
        <v>0</v>
      </c>
      <c r="G41" s="37">
        <v>828.38</v>
      </c>
      <c r="H41" s="37">
        <v>1510.84</v>
      </c>
      <c r="I41" s="37">
        <v>0</v>
      </c>
      <c r="J41" s="37">
        <f t="shared" si="0"/>
        <v>7144.4400000000005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4" t="s">
        <v>157</v>
      </c>
      <c r="B42" s="4">
        <v>122</v>
      </c>
      <c r="C42" s="3" t="s">
        <v>53</v>
      </c>
      <c r="D42" s="3" t="s">
        <v>158</v>
      </c>
      <c r="E42" s="36">
        <v>15054.4</v>
      </c>
      <c r="F42" s="36">
        <v>0</v>
      </c>
      <c r="G42" s="37">
        <v>828.38</v>
      </c>
      <c r="H42" s="37">
        <v>3042.8</v>
      </c>
      <c r="I42" s="37">
        <v>0</v>
      </c>
      <c r="J42" s="37">
        <f t="shared" si="0"/>
        <v>11183.220000000001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7" customHeight="1" x14ac:dyDescent="0.25">
      <c r="A43" s="4" t="s">
        <v>160</v>
      </c>
      <c r="B43" s="4">
        <v>136</v>
      </c>
      <c r="C43" s="3" t="s">
        <v>161</v>
      </c>
      <c r="D43" s="3" t="s">
        <v>223</v>
      </c>
      <c r="E43" s="36">
        <v>9207.44</v>
      </c>
      <c r="F43" s="36">
        <v>0</v>
      </c>
      <c r="G43" s="37">
        <v>828.38</v>
      </c>
      <c r="H43" s="37">
        <v>1434.88</v>
      </c>
      <c r="I43" s="37">
        <v>0</v>
      </c>
      <c r="J43" s="37">
        <f t="shared" si="0"/>
        <v>6944.1800000000012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7" customHeight="1" x14ac:dyDescent="0.25">
      <c r="A44" s="4" t="s">
        <v>225</v>
      </c>
      <c r="B44" s="4">
        <v>145</v>
      </c>
      <c r="C44" s="3" t="s">
        <v>261</v>
      </c>
      <c r="D44" s="3" t="s">
        <v>28</v>
      </c>
      <c r="E44" s="36">
        <v>3477.34</v>
      </c>
      <c r="F44" s="36">
        <v>0</v>
      </c>
      <c r="G44" s="37">
        <v>326.27</v>
      </c>
      <c r="H44" s="37">
        <v>65.09</v>
      </c>
      <c r="I44" s="37">
        <v>0</v>
      </c>
      <c r="J44" s="37">
        <f t="shared" si="0"/>
        <v>3085.98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4" t="s">
        <v>165</v>
      </c>
      <c r="B45" s="4">
        <v>58</v>
      </c>
      <c r="C45" s="3" t="s">
        <v>36</v>
      </c>
      <c r="D45" s="3" t="s">
        <v>32</v>
      </c>
      <c r="E45" s="36">
        <v>9483.66</v>
      </c>
      <c r="F45" s="36">
        <v>0</v>
      </c>
      <c r="G45" s="37">
        <v>828.38</v>
      </c>
      <c r="H45" s="37">
        <v>1510.84</v>
      </c>
      <c r="I45" s="37">
        <v>0</v>
      </c>
      <c r="J45" s="37">
        <f t="shared" si="0"/>
        <v>7144.4400000000005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4" t="s">
        <v>202</v>
      </c>
      <c r="B46" s="4">
        <v>141</v>
      </c>
      <c r="C46" s="3" t="s">
        <v>36</v>
      </c>
      <c r="D46" s="3" t="s">
        <v>64</v>
      </c>
      <c r="E46" s="36">
        <v>9483.66</v>
      </c>
      <c r="F46" s="36">
        <v>0</v>
      </c>
      <c r="G46" s="37">
        <v>828.38</v>
      </c>
      <c r="H46" s="37">
        <v>1510.84</v>
      </c>
      <c r="I46" s="37">
        <v>0</v>
      </c>
      <c r="J46" s="37">
        <f t="shared" si="0"/>
        <v>7144.4400000000005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4" t="s">
        <v>167</v>
      </c>
      <c r="B47" s="4">
        <v>133</v>
      </c>
      <c r="C47" s="3" t="s">
        <v>168</v>
      </c>
      <c r="D47" s="3" t="s">
        <v>169</v>
      </c>
      <c r="E47" s="36">
        <v>12607.82</v>
      </c>
      <c r="F47" s="36">
        <v>0</v>
      </c>
      <c r="G47" s="37">
        <v>828.38</v>
      </c>
      <c r="H47" s="37">
        <v>2369.9899999999998</v>
      </c>
      <c r="I47" s="37">
        <v>0</v>
      </c>
      <c r="J47" s="37">
        <f t="shared" si="0"/>
        <v>9409.4500000000007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4" t="s">
        <v>171</v>
      </c>
      <c r="B48" s="4">
        <v>43</v>
      </c>
      <c r="C48" s="3" t="s">
        <v>36</v>
      </c>
      <c r="D48" s="3" t="s">
        <v>137</v>
      </c>
      <c r="E48" s="36">
        <v>9483.66</v>
      </c>
      <c r="F48" s="36">
        <v>0</v>
      </c>
      <c r="G48" s="37">
        <v>828.38</v>
      </c>
      <c r="H48" s="37">
        <v>1510.84</v>
      </c>
      <c r="I48" s="37">
        <v>0</v>
      </c>
      <c r="J48" s="37">
        <f t="shared" si="0"/>
        <v>7144.4400000000005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7" customHeight="1" x14ac:dyDescent="0.25">
      <c r="A49" s="4" t="s">
        <v>173</v>
      </c>
      <c r="B49" s="4">
        <v>73</v>
      </c>
      <c r="C49" s="3" t="s">
        <v>36</v>
      </c>
      <c r="D49" s="3" t="s">
        <v>32</v>
      </c>
      <c r="E49" s="36">
        <v>9483.66</v>
      </c>
      <c r="F49" s="36">
        <v>0</v>
      </c>
      <c r="G49" s="37">
        <v>828.38</v>
      </c>
      <c r="H49" s="37">
        <v>1510.84</v>
      </c>
      <c r="I49" s="37">
        <v>0</v>
      </c>
      <c r="J49" s="37">
        <f t="shared" si="0"/>
        <v>7144.4400000000005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11"/>
      <c r="B50" s="11"/>
      <c r="C50" s="9"/>
      <c r="D50" s="11"/>
      <c r="E50" s="38"/>
      <c r="F50" s="38"/>
      <c r="G50" s="39"/>
      <c r="H50" s="39"/>
      <c r="I50" s="39"/>
      <c r="J50" s="3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2" customHeight="1" thickBot="1" x14ac:dyDescent="0.3">
      <c r="A51" s="202" t="s">
        <v>253</v>
      </c>
      <c r="B51" s="182"/>
      <c r="C51" s="182"/>
      <c r="D51" s="182"/>
      <c r="E51" s="182"/>
      <c r="F51" s="182"/>
      <c r="G51" s="182"/>
      <c r="H51" s="183"/>
      <c r="I51" s="40"/>
      <c r="J51" s="40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8.5" customHeight="1" x14ac:dyDescent="0.25">
      <c r="A52" s="203" t="s">
        <v>3</v>
      </c>
      <c r="B52" s="203" t="s">
        <v>4</v>
      </c>
      <c r="C52" s="203" t="s">
        <v>5</v>
      </c>
      <c r="D52" s="199" t="s">
        <v>263</v>
      </c>
      <c r="E52" s="199" t="s">
        <v>378</v>
      </c>
      <c r="F52" s="213" t="s">
        <v>265</v>
      </c>
      <c r="G52" s="214"/>
      <c r="H52" s="199" t="s">
        <v>266</v>
      </c>
      <c r="I52" s="39"/>
      <c r="J52" s="3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8.5" customHeight="1" x14ac:dyDescent="0.25">
      <c r="A53" s="197"/>
      <c r="B53" s="197"/>
      <c r="C53" s="197"/>
      <c r="D53" s="197"/>
      <c r="E53" s="197"/>
      <c r="F53" s="41" t="s">
        <v>267</v>
      </c>
      <c r="G53" s="41" t="s">
        <v>268</v>
      </c>
      <c r="H53" s="197"/>
      <c r="I53" s="39"/>
      <c r="J53" s="3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7" customHeight="1" x14ac:dyDescent="0.25">
      <c r="A54" s="4" t="s">
        <v>217</v>
      </c>
      <c r="B54" s="4">
        <v>143</v>
      </c>
      <c r="C54" s="3" t="s">
        <v>178</v>
      </c>
      <c r="D54" s="44">
        <v>31612.2</v>
      </c>
      <c r="E54" s="36">
        <v>0</v>
      </c>
      <c r="F54" s="37">
        <v>779.59</v>
      </c>
      <c r="G54" s="37">
        <v>7557.47</v>
      </c>
      <c r="H54" s="37">
        <f>D54+E54-F54-G54</f>
        <v>23275.14</v>
      </c>
      <c r="I54" s="39"/>
      <c r="J54" s="43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6.5" customHeight="1" x14ac:dyDescent="0.25">
      <c r="A55" s="4" t="s">
        <v>181</v>
      </c>
      <c r="B55" s="4" t="s">
        <v>24</v>
      </c>
      <c r="C55" s="3" t="s">
        <v>182</v>
      </c>
      <c r="D55" s="4" t="s">
        <v>184</v>
      </c>
      <c r="E55" s="37" t="s">
        <v>270</v>
      </c>
      <c r="F55" s="37" t="s">
        <v>270</v>
      </c>
      <c r="G55" s="37" t="s">
        <v>270</v>
      </c>
      <c r="H55" s="37" t="s">
        <v>270</v>
      </c>
      <c r="I55" s="39"/>
      <c r="J55" s="43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7" customHeight="1" x14ac:dyDescent="0.25">
      <c r="A56" s="4" t="s">
        <v>186</v>
      </c>
      <c r="B56" s="4">
        <v>132</v>
      </c>
      <c r="C56" s="3" t="s">
        <v>187</v>
      </c>
      <c r="D56" s="36">
        <v>27346.2</v>
      </c>
      <c r="E56" s="36">
        <v>0</v>
      </c>
      <c r="F56" s="37">
        <v>779.59</v>
      </c>
      <c r="G56" s="37">
        <v>6384.32</v>
      </c>
      <c r="H56" s="37">
        <f t="shared" ref="H56:H57" si="1">D56+E56-F56-G56</f>
        <v>20182.29</v>
      </c>
      <c r="I56" s="39"/>
      <c r="J56" s="43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7" customHeight="1" x14ac:dyDescent="0.25">
      <c r="A57" s="4" t="s">
        <v>189</v>
      </c>
      <c r="B57" s="4">
        <v>131</v>
      </c>
      <c r="C57" s="3" t="s">
        <v>190</v>
      </c>
      <c r="D57" s="36">
        <v>27346.2</v>
      </c>
      <c r="E57" s="36">
        <v>0</v>
      </c>
      <c r="F57" s="37">
        <v>779.59</v>
      </c>
      <c r="G57" s="37">
        <v>6436.46</v>
      </c>
      <c r="H57" s="37">
        <f t="shared" si="1"/>
        <v>20130.150000000001</v>
      </c>
      <c r="I57" s="39"/>
      <c r="J57" s="43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11"/>
      <c r="B58" s="11"/>
      <c r="C58" s="9"/>
      <c r="D58" s="11"/>
      <c r="E58" s="38"/>
      <c r="F58" s="38"/>
      <c r="G58" s="39"/>
      <c r="H58" s="39"/>
      <c r="I58" s="39"/>
      <c r="J58" s="3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11"/>
      <c r="B59" s="11"/>
      <c r="C59" s="9"/>
      <c r="D59" s="11"/>
      <c r="E59" s="38"/>
      <c r="F59" s="38"/>
      <c r="G59" s="39"/>
      <c r="H59" s="39"/>
      <c r="I59" s="39"/>
      <c r="J59" s="3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11"/>
      <c r="B60" s="11"/>
      <c r="C60" s="9"/>
      <c r="D60" s="11"/>
      <c r="E60" s="38"/>
      <c r="F60" s="38"/>
      <c r="G60" s="39"/>
      <c r="H60" s="39"/>
      <c r="I60" s="39"/>
      <c r="J60" s="3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11"/>
      <c r="B61" s="11"/>
      <c r="C61" s="9"/>
      <c r="D61" s="11"/>
      <c r="E61" s="38"/>
      <c r="F61" s="38"/>
      <c r="G61" s="39"/>
      <c r="H61" s="39"/>
      <c r="I61" s="39"/>
      <c r="J61" s="3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11"/>
      <c r="B62" s="11"/>
      <c r="C62" s="9"/>
      <c r="D62" s="11"/>
      <c r="E62" s="38"/>
      <c r="F62" s="38"/>
      <c r="G62" s="39"/>
      <c r="H62" s="39"/>
      <c r="I62" s="39"/>
      <c r="J62" s="3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11"/>
      <c r="B63" s="11"/>
      <c r="C63" s="9"/>
      <c r="D63" s="11"/>
      <c r="E63" s="38"/>
      <c r="F63" s="38"/>
      <c r="G63" s="39"/>
      <c r="H63" s="39"/>
      <c r="I63" s="39"/>
      <c r="J63" s="3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11"/>
      <c r="B64" s="11"/>
      <c r="C64" s="9"/>
      <c r="D64" s="11"/>
      <c r="E64" s="38"/>
      <c r="F64" s="38"/>
      <c r="G64" s="39"/>
      <c r="H64" s="39"/>
      <c r="I64" s="39"/>
      <c r="J64" s="3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11"/>
      <c r="B65" s="11"/>
      <c r="C65" s="9"/>
      <c r="D65" s="11"/>
      <c r="E65" s="38"/>
      <c r="F65" s="38"/>
      <c r="G65" s="39"/>
      <c r="H65" s="39"/>
      <c r="I65" s="39"/>
      <c r="J65" s="3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11"/>
      <c r="B66" s="11"/>
      <c r="C66" s="9"/>
      <c r="D66" s="11"/>
      <c r="E66" s="38"/>
      <c r="F66" s="38"/>
      <c r="G66" s="39"/>
      <c r="H66" s="39"/>
      <c r="I66" s="39"/>
      <c r="J66" s="3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11"/>
      <c r="B67" s="11"/>
      <c r="C67" s="9"/>
      <c r="D67" s="11"/>
      <c r="E67" s="38"/>
      <c r="F67" s="38"/>
      <c r="G67" s="39"/>
      <c r="H67" s="39"/>
      <c r="I67" s="39"/>
      <c r="J67" s="3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11"/>
      <c r="B68" s="11"/>
      <c r="C68" s="9"/>
      <c r="D68" s="11"/>
      <c r="E68" s="38"/>
      <c r="F68" s="38"/>
      <c r="G68" s="39"/>
      <c r="H68" s="39"/>
      <c r="I68" s="39"/>
      <c r="J68" s="3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11"/>
      <c r="B69" s="11"/>
      <c r="C69" s="9"/>
      <c r="D69" s="11"/>
      <c r="E69" s="38"/>
      <c r="F69" s="38"/>
      <c r="G69" s="39"/>
      <c r="H69" s="39"/>
      <c r="I69" s="39"/>
      <c r="J69" s="3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11"/>
      <c r="B70" s="11"/>
      <c r="C70" s="9"/>
      <c r="D70" s="11"/>
      <c r="E70" s="38"/>
      <c r="F70" s="38"/>
      <c r="G70" s="39"/>
      <c r="H70" s="39"/>
      <c r="I70" s="39"/>
      <c r="J70" s="3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11"/>
      <c r="B71" s="11"/>
      <c r="C71" s="9"/>
      <c r="D71" s="11"/>
      <c r="E71" s="38"/>
      <c r="F71" s="38"/>
      <c r="G71" s="39"/>
      <c r="H71" s="39"/>
      <c r="I71" s="39"/>
      <c r="J71" s="3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11"/>
      <c r="B72" s="11"/>
      <c r="C72" s="9"/>
      <c r="D72" s="11"/>
      <c r="E72" s="38"/>
      <c r="F72" s="38"/>
      <c r="G72" s="39"/>
      <c r="H72" s="39"/>
      <c r="I72" s="39"/>
      <c r="J72" s="3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11"/>
      <c r="B73" s="11"/>
      <c r="C73" s="9"/>
      <c r="D73" s="11"/>
      <c r="E73" s="38"/>
      <c r="F73" s="38"/>
      <c r="G73" s="39"/>
      <c r="H73" s="39"/>
      <c r="I73" s="39"/>
      <c r="J73" s="3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11"/>
      <c r="B74" s="11"/>
      <c r="C74" s="9"/>
      <c r="D74" s="11"/>
      <c r="E74" s="38"/>
      <c r="F74" s="38"/>
      <c r="G74" s="39"/>
      <c r="H74" s="39"/>
      <c r="I74" s="39"/>
      <c r="J74" s="3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11"/>
      <c r="B75" s="11"/>
      <c r="C75" s="9"/>
      <c r="D75" s="11"/>
      <c r="E75" s="38"/>
      <c r="F75" s="38"/>
      <c r="G75" s="39"/>
      <c r="H75" s="39"/>
      <c r="I75" s="39"/>
      <c r="J75" s="3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11"/>
      <c r="B76" s="11"/>
      <c r="C76" s="9"/>
      <c r="D76" s="11"/>
      <c r="E76" s="38"/>
      <c r="F76" s="38"/>
      <c r="G76" s="39"/>
      <c r="H76" s="39"/>
      <c r="I76" s="39"/>
      <c r="J76" s="3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11"/>
      <c r="B77" s="11"/>
      <c r="C77" s="9"/>
      <c r="D77" s="11"/>
      <c r="E77" s="38"/>
      <c r="F77" s="38"/>
      <c r="G77" s="39"/>
      <c r="H77" s="39"/>
      <c r="I77" s="39"/>
      <c r="J77" s="3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11"/>
      <c r="B78" s="11"/>
      <c r="C78" s="9"/>
      <c r="D78" s="11"/>
      <c r="E78" s="38"/>
      <c r="F78" s="38"/>
      <c r="G78" s="39"/>
      <c r="H78" s="39"/>
      <c r="I78" s="39"/>
      <c r="J78" s="3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11"/>
      <c r="B79" s="11"/>
      <c r="C79" s="9"/>
      <c r="D79" s="11"/>
      <c r="E79" s="38"/>
      <c r="F79" s="38"/>
      <c r="G79" s="39"/>
      <c r="H79" s="39"/>
      <c r="I79" s="39"/>
      <c r="J79" s="3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11"/>
      <c r="B80" s="11"/>
      <c r="C80" s="9"/>
      <c r="D80" s="11"/>
      <c r="E80" s="38"/>
      <c r="F80" s="38"/>
      <c r="G80" s="39"/>
      <c r="H80" s="39"/>
      <c r="I80" s="39"/>
      <c r="J80" s="3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11"/>
      <c r="B81" s="11"/>
      <c r="C81" s="9"/>
      <c r="D81" s="11"/>
      <c r="E81" s="38"/>
      <c r="F81" s="38"/>
      <c r="G81" s="39"/>
      <c r="H81" s="39"/>
      <c r="I81" s="39"/>
      <c r="J81" s="3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11"/>
      <c r="B82" s="11"/>
      <c r="C82" s="9"/>
      <c r="D82" s="11"/>
      <c r="E82" s="38"/>
      <c r="F82" s="38"/>
      <c r="G82" s="39"/>
      <c r="H82" s="39"/>
      <c r="I82" s="39"/>
      <c r="J82" s="3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11"/>
      <c r="B83" s="11"/>
      <c r="C83" s="9"/>
      <c r="D83" s="11"/>
      <c r="E83" s="38"/>
      <c r="F83" s="38"/>
      <c r="G83" s="39"/>
      <c r="H83" s="39"/>
      <c r="I83" s="39"/>
      <c r="J83" s="3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11"/>
      <c r="B84" s="11"/>
      <c r="C84" s="9"/>
      <c r="D84" s="11"/>
      <c r="E84" s="38"/>
      <c r="F84" s="38"/>
      <c r="G84" s="39"/>
      <c r="H84" s="39"/>
      <c r="I84" s="39"/>
      <c r="J84" s="3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11"/>
      <c r="B85" s="11"/>
      <c r="C85" s="9"/>
      <c r="D85" s="11"/>
      <c r="E85" s="38"/>
      <c r="F85" s="38"/>
      <c r="G85" s="39"/>
      <c r="H85" s="39"/>
      <c r="I85" s="39"/>
      <c r="J85" s="3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11"/>
      <c r="B86" s="11"/>
      <c r="C86" s="9"/>
      <c r="D86" s="11"/>
      <c r="E86" s="38"/>
      <c r="F86" s="38"/>
      <c r="G86" s="39"/>
      <c r="H86" s="39"/>
      <c r="I86" s="39"/>
      <c r="J86" s="3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11"/>
      <c r="B87" s="11"/>
      <c r="C87" s="9"/>
      <c r="D87" s="11"/>
      <c r="E87" s="38"/>
      <c r="F87" s="38"/>
      <c r="G87" s="39"/>
      <c r="H87" s="39"/>
      <c r="I87" s="39"/>
      <c r="J87" s="3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11"/>
      <c r="B88" s="11"/>
      <c r="C88" s="9"/>
      <c r="D88" s="11"/>
      <c r="E88" s="38"/>
      <c r="F88" s="38"/>
      <c r="G88" s="39"/>
      <c r="H88" s="39"/>
      <c r="I88" s="39"/>
      <c r="J88" s="3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11"/>
      <c r="B89" s="11"/>
      <c r="C89" s="9"/>
      <c r="D89" s="11"/>
      <c r="E89" s="38"/>
      <c r="F89" s="38"/>
      <c r="G89" s="39"/>
      <c r="H89" s="39"/>
      <c r="I89" s="39"/>
      <c r="J89" s="3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11"/>
      <c r="B90" s="11"/>
      <c r="C90" s="9"/>
      <c r="D90" s="11"/>
      <c r="E90" s="38"/>
      <c r="F90" s="38"/>
      <c r="G90" s="39"/>
      <c r="H90" s="39"/>
      <c r="I90" s="39"/>
      <c r="J90" s="3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11"/>
      <c r="B91" s="11"/>
      <c r="C91" s="9"/>
      <c r="D91" s="11"/>
      <c r="E91" s="38"/>
      <c r="F91" s="38"/>
      <c r="G91" s="39"/>
      <c r="H91" s="39"/>
      <c r="I91" s="39"/>
      <c r="J91" s="3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11"/>
      <c r="B92" s="11"/>
      <c r="C92" s="9"/>
      <c r="D92" s="11"/>
      <c r="E92" s="38"/>
      <c r="F92" s="38"/>
      <c r="G92" s="39"/>
      <c r="H92" s="39"/>
      <c r="I92" s="39"/>
      <c r="J92" s="3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11"/>
      <c r="B93" s="11"/>
      <c r="C93" s="9"/>
      <c r="D93" s="11"/>
      <c r="E93" s="38"/>
      <c r="F93" s="38"/>
      <c r="G93" s="39"/>
      <c r="H93" s="39"/>
      <c r="I93" s="39"/>
      <c r="J93" s="3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11"/>
      <c r="B94" s="11"/>
      <c r="C94" s="9"/>
      <c r="D94" s="11"/>
      <c r="E94" s="38"/>
      <c r="F94" s="38"/>
      <c r="G94" s="39"/>
      <c r="H94" s="39"/>
      <c r="I94" s="39"/>
      <c r="J94" s="3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11"/>
      <c r="B95" s="11"/>
      <c r="C95" s="9"/>
      <c r="D95" s="11"/>
      <c r="E95" s="38"/>
      <c r="F95" s="38"/>
      <c r="G95" s="39"/>
      <c r="H95" s="39"/>
      <c r="I95" s="39"/>
      <c r="J95" s="3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11"/>
      <c r="B96" s="11"/>
      <c r="C96" s="9"/>
      <c r="D96" s="11"/>
      <c r="E96" s="38"/>
      <c r="F96" s="38"/>
      <c r="G96" s="39"/>
      <c r="H96" s="39"/>
      <c r="I96" s="39"/>
      <c r="J96" s="3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11"/>
      <c r="B97" s="11"/>
      <c r="C97" s="9"/>
      <c r="D97" s="11"/>
      <c r="E97" s="38"/>
      <c r="F97" s="38"/>
      <c r="G97" s="39"/>
      <c r="H97" s="39"/>
      <c r="I97" s="39"/>
      <c r="J97" s="3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11"/>
      <c r="B98" s="11"/>
      <c r="C98" s="9"/>
      <c r="D98" s="11"/>
      <c r="E98" s="38"/>
      <c r="F98" s="38"/>
      <c r="G98" s="39"/>
      <c r="H98" s="39"/>
      <c r="I98" s="39"/>
      <c r="J98" s="3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11"/>
      <c r="B99" s="11"/>
      <c r="C99" s="9"/>
      <c r="D99" s="11"/>
      <c r="E99" s="38"/>
      <c r="F99" s="38"/>
      <c r="G99" s="39"/>
      <c r="H99" s="39"/>
      <c r="I99" s="39"/>
      <c r="J99" s="3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11"/>
      <c r="B100" s="11"/>
      <c r="C100" s="9"/>
      <c r="D100" s="11"/>
      <c r="E100" s="38"/>
      <c r="F100" s="38"/>
      <c r="G100" s="39"/>
      <c r="H100" s="39"/>
      <c r="I100" s="39"/>
      <c r="J100" s="3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11"/>
      <c r="B101" s="11"/>
      <c r="C101" s="9"/>
      <c r="D101" s="11"/>
      <c r="E101" s="38"/>
      <c r="F101" s="38"/>
      <c r="G101" s="39"/>
      <c r="H101" s="39"/>
      <c r="I101" s="39"/>
      <c r="J101" s="3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11"/>
      <c r="B102" s="11"/>
      <c r="C102" s="9"/>
      <c r="D102" s="11"/>
      <c r="E102" s="38"/>
      <c r="F102" s="38"/>
      <c r="G102" s="39"/>
      <c r="H102" s="39"/>
      <c r="I102" s="39"/>
      <c r="J102" s="3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11"/>
      <c r="B103" s="11"/>
      <c r="C103" s="9"/>
      <c r="D103" s="11"/>
      <c r="E103" s="38"/>
      <c r="F103" s="38"/>
      <c r="G103" s="39"/>
      <c r="H103" s="39"/>
      <c r="I103" s="39"/>
      <c r="J103" s="3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11"/>
      <c r="B104" s="11"/>
      <c r="C104" s="9"/>
      <c r="D104" s="11"/>
      <c r="E104" s="38"/>
      <c r="F104" s="38"/>
      <c r="G104" s="39"/>
      <c r="H104" s="39"/>
      <c r="I104" s="39"/>
      <c r="J104" s="3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11"/>
      <c r="B105" s="11"/>
      <c r="C105" s="9"/>
      <c r="D105" s="11"/>
      <c r="E105" s="38"/>
      <c r="F105" s="38"/>
      <c r="G105" s="39"/>
      <c r="H105" s="39"/>
      <c r="I105" s="39"/>
      <c r="J105" s="3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11"/>
      <c r="B106" s="11"/>
      <c r="C106" s="9"/>
      <c r="D106" s="11"/>
      <c r="E106" s="38"/>
      <c r="F106" s="38"/>
      <c r="G106" s="39"/>
      <c r="H106" s="39"/>
      <c r="I106" s="39"/>
      <c r="J106" s="3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11"/>
      <c r="B107" s="11"/>
      <c r="C107" s="9"/>
      <c r="D107" s="11"/>
      <c r="E107" s="38"/>
      <c r="F107" s="38"/>
      <c r="G107" s="39"/>
      <c r="H107" s="39"/>
      <c r="I107" s="39"/>
      <c r="J107" s="3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11"/>
      <c r="B108" s="11"/>
      <c r="C108" s="9"/>
      <c r="D108" s="11"/>
      <c r="E108" s="38"/>
      <c r="F108" s="38"/>
      <c r="G108" s="39"/>
      <c r="H108" s="39"/>
      <c r="I108" s="39"/>
      <c r="J108" s="3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11"/>
      <c r="B109" s="11"/>
      <c r="C109" s="9"/>
      <c r="D109" s="11"/>
      <c r="E109" s="38"/>
      <c r="F109" s="38"/>
      <c r="G109" s="39"/>
      <c r="H109" s="39"/>
      <c r="I109" s="39"/>
      <c r="J109" s="3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11"/>
      <c r="B110" s="11"/>
      <c r="C110" s="9"/>
      <c r="D110" s="11"/>
      <c r="E110" s="38"/>
      <c r="F110" s="38"/>
      <c r="G110" s="39"/>
      <c r="H110" s="39"/>
      <c r="I110" s="39"/>
      <c r="J110" s="3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11"/>
      <c r="B111" s="11"/>
      <c r="C111" s="9"/>
      <c r="D111" s="11"/>
      <c r="E111" s="38"/>
      <c r="F111" s="38"/>
      <c r="G111" s="39"/>
      <c r="H111" s="39"/>
      <c r="I111" s="39"/>
      <c r="J111" s="3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11"/>
      <c r="B112" s="11"/>
      <c r="C112" s="9"/>
      <c r="D112" s="11"/>
      <c r="E112" s="38"/>
      <c r="F112" s="38"/>
      <c r="G112" s="39"/>
      <c r="H112" s="39"/>
      <c r="I112" s="39"/>
      <c r="J112" s="3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11"/>
      <c r="B113" s="11"/>
      <c r="C113" s="9"/>
      <c r="D113" s="11"/>
      <c r="E113" s="38"/>
      <c r="F113" s="38"/>
      <c r="G113" s="39"/>
      <c r="H113" s="39"/>
      <c r="I113" s="39"/>
      <c r="J113" s="3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11"/>
      <c r="B114" s="11"/>
      <c r="C114" s="9"/>
      <c r="D114" s="11"/>
      <c r="E114" s="38"/>
      <c r="F114" s="38"/>
      <c r="G114" s="39"/>
      <c r="H114" s="39"/>
      <c r="I114" s="39"/>
      <c r="J114" s="3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11"/>
      <c r="B115" s="11"/>
      <c r="C115" s="9"/>
      <c r="D115" s="11"/>
      <c r="E115" s="38"/>
      <c r="F115" s="38"/>
      <c r="G115" s="39"/>
      <c r="H115" s="39"/>
      <c r="I115" s="39"/>
      <c r="J115" s="3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11"/>
      <c r="B116" s="11"/>
      <c r="C116" s="9"/>
      <c r="D116" s="11"/>
      <c r="E116" s="38"/>
      <c r="F116" s="38"/>
      <c r="G116" s="39"/>
      <c r="H116" s="39"/>
      <c r="I116" s="39"/>
      <c r="J116" s="3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11"/>
      <c r="B117" s="11"/>
      <c r="C117" s="9"/>
      <c r="D117" s="11"/>
      <c r="E117" s="38"/>
      <c r="F117" s="38"/>
      <c r="G117" s="39"/>
      <c r="H117" s="39"/>
      <c r="I117" s="39"/>
      <c r="J117" s="3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11"/>
      <c r="B118" s="11"/>
      <c r="C118" s="9"/>
      <c r="D118" s="11"/>
      <c r="E118" s="38"/>
      <c r="F118" s="38"/>
      <c r="G118" s="39"/>
      <c r="H118" s="39"/>
      <c r="I118" s="39"/>
      <c r="J118" s="3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11"/>
      <c r="B119" s="11"/>
      <c r="C119" s="9"/>
      <c r="D119" s="11"/>
      <c r="E119" s="38"/>
      <c r="F119" s="38"/>
      <c r="G119" s="39"/>
      <c r="H119" s="39"/>
      <c r="I119" s="39"/>
      <c r="J119" s="3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11"/>
      <c r="B120" s="11"/>
      <c r="C120" s="9"/>
      <c r="D120" s="11"/>
      <c r="E120" s="38"/>
      <c r="F120" s="38"/>
      <c r="G120" s="39"/>
      <c r="H120" s="39"/>
      <c r="I120" s="39"/>
      <c r="J120" s="3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11"/>
      <c r="B121" s="11"/>
      <c r="C121" s="9"/>
      <c r="D121" s="11"/>
      <c r="E121" s="38"/>
      <c r="F121" s="38"/>
      <c r="G121" s="39"/>
      <c r="H121" s="39"/>
      <c r="I121" s="39"/>
      <c r="J121" s="3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11"/>
      <c r="B122" s="11"/>
      <c r="C122" s="9"/>
      <c r="D122" s="11"/>
      <c r="E122" s="38"/>
      <c r="F122" s="38"/>
      <c r="G122" s="39"/>
      <c r="H122" s="39"/>
      <c r="I122" s="39"/>
      <c r="J122" s="3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11"/>
      <c r="B123" s="11"/>
      <c r="C123" s="9"/>
      <c r="D123" s="11"/>
      <c r="E123" s="38"/>
      <c r="F123" s="38"/>
      <c r="G123" s="39"/>
      <c r="H123" s="39"/>
      <c r="I123" s="39"/>
      <c r="J123" s="3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11"/>
      <c r="B124" s="11"/>
      <c r="C124" s="9"/>
      <c r="D124" s="11"/>
      <c r="E124" s="38"/>
      <c r="F124" s="38"/>
      <c r="G124" s="39"/>
      <c r="H124" s="39"/>
      <c r="I124" s="39"/>
      <c r="J124" s="3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11"/>
      <c r="B125" s="11"/>
      <c r="C125" s="9"/>
      <c r="D125" s="11"/>
      <c r="E125" s="38"/>
      <c r="F125" s="38"/>
      <c r="G125" s="39"/>
      <c r="H125" s="39"/>
      <c r="I125" s="39"/>
      <c r="J125" s="3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11"/>
      <c r="B126" s="11"/>
      <c r="C126" s="9"/>
      <c r="D126" s="11"/>
      <c r="E126" s="38"/>
      <c r="F126" s="38"/>
      <c r="G126" s="39"/>
      <c r="H126" s="39"/>
      <c r="I126" s="39"/>
      <c r="J126" s="3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11"/>
      <c r="B127" s="11"/>
      <c r="C127" s="9"/>
      <c r="D127" s="11"/>
      <c r="E127" s="38"/>
      <c r="F127" s="38"/>
      <c r="G127" s="39"/>
      <c r="H127" s="39"/>
      <c r="I127" s="39"/>
      <c r="J127" s="3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11"/>
      <c r="B128" s="11"/>
      <c r="C128" s="9"/>
      <c r="D128" s="11"/>
      <c r="E128" s="38"/>
      <c r="F128" s="38"/>
      <c r="G128" s="39"/>
      <c r="H128" s="39"/>
      <c r="I128" s="39"/>
      <c r="J128" s="3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11"/>
      <c r="B129" s="11"/>
      <c r="C129" s="9"/>
      <c r="D129" s="11"/>
      <c r="E129" s="38"/>
      <c r="F129" s="38"/>
      <c r="G129" s="39"/>
      <c r="H129" s="39"/>
      <c r="I129" s="39"/>
      <c r="J129" s="3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11"/>
      <c r="B130" s="11"/>
      <c r="C130" s="9"/>
      <c r="D130" s="11"/>
      <c r="E130" s="38"/>
      <c r="F130" s="38"/>
      <c r="G130" s="39"/>
      <c r="H130" s="39"/>
      <c r="I130" s="39"/>
      <c r="J130" s="3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11"/>
      <c r="B131" s="11"/>
      <c r="C131" s="9"/>
      <c r="D131" s="11"/>
      <c r="E131" s="38"/>
      <c r="F131" s="38"/>
      <c r="G131" s="39"/>
      <c r="H131" s="39"/>
      <c r="I131" s="39"/>
      <c r="J131" s="3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11"/>
      <c r="B132" s="11"/>
      <c r="C132" s="9"/>
      <c r="D132" s="11"/>
      <c r="E132" s="38"/>
      <c r="F132" s="38"/>
      <c r="G132" s="39"/>
      <c r="H132" s="39"/>
      <c r="I132" s="39"/>
      <c r="J132" s="3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11"/>
      <c r="B133" s="11"/>
      <c r="C133" s="9"/>
      <c r="D133" s="11"/>
      <c r="E133" s="38"/>
      <c r="F133" s="38"/>
      <c r="G133" s="39"/>
      <c r="H133" s="39"/>
      <c r="I133" s="39"/>
      <c r="J133" s="3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11"/>
      <c r="B134" s="11"/>
      <c r="C134" s="9"/>
      <c r="D134" s="11"/>
      <c r="E134" s="38"/>
      <c r="F134" s="38"/>
      <c r="G134" s="39"/>
      <c r="H134" s="39"/>
      <c r="I134" s="39"/>
      <c r="J134" s="3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11"/>
      <c r="B135" s="11"/>
      <c r="C135" s="9"/>
      <c r="D135" s="11"/>
      <c r="E135" s="38"/>
      <c r="F135" s="38"/>
      <c r="G135" s="39"/>
      <c r="H135" s="39"/>
      <c r="I135" s="39"/>
      <c r="J135" s="3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11"/>
      <c r="B136" s="11"/>
      <c r="C136" s="9"/>
      <c r="D136" s="11"/>
      <c r="E136" s="38"/>
      <c r="F136" s="38"/>
      <c r="G136" s="39"/>
      <c r="H136" s="39"/>
      <c r="I136" s="39"/>
      <c r="J136" s="3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11"/>
      <c r="B137" s="11"/>
      <c r="C137" s="9"/>
      <c r="D137" s="11"/>
      <c r="E137" s="38"/>
      <c r="F137" s="38"/>
      <c r="G137" s="39"/>
      <c r="H137" s="39"/>
      <c r="I137" s="39"/>
      <c r="J137" s="3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11"/>
      <c r="B138" s="11"/>
      <c r="C138" s="9"/>
      <c r="D138" s="11"/>
      <c r="E138" s="38"/>
      <c r="F138" s="38"/>
      <c r="G138" s="39"/>
      <c r="H138" s="39"/>
      <c r="I138" s="39"/>
      <c r="J138" s="3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11"/>
      <c r="B139" s="11"/>
      <c r="C139" s="9"/>
      <c r="D139" s="11"/>
      <c r="E139" s="38"/>
      <c r="F139" s="38"/>
      <c r="G139" s="39"/>
      <c r="H139" s="39"/>
      <c r="I139" s="39"/>
      <c r="J139" s="3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11"/>
      <c r="B140" s="11"/>
      <c r="C140" s="9"/>
      <c r="D140" s="11"/>
      <c r="E140" s="38"/>
      <c r="F140" s="38"/>
      <c r="G140" s="39"/>
      <c r="H140" s="39"/>
      <c r="I140" s="39"/>
      <c r="J140" s="3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11"/>
      <c r="B141" s="11"/>
      <c r="C141" s="9"/>
      <c r="D141" s="11"/>
      <c r="E141" s="38"/>
      <c r="F141" s="38"/>
      <c r="G141" s="39"/>
      <c r="H141" s="39"/>
      <c r="I141" s="39"/>
      <c r="J141" s="3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11"/>
      <c r="B142" s="11"/>
      <c r="C142" s="9"/>
      <c r="D142" s="11"/>
      <c r="E142" s="38"/>
      <c r="F142" s="38"/>
      <c r="G142" s="39"/>
      <c r="H142" s="39"/>
      <c r="I142" s="39"/>
      <c r="J142" s="3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11"/>
      <c r="B143" s="11"/>
      <c r="C143" s="9"/>
      <c r="D143" s="11"/>
      <c r="E143" s="38"/>
      <c r="F143" s="38"/>
      <c r="G143" s="39"/>
      <c r="H143" s="39"/>
      <c r="I143" s="39"/>
      <c r="J143" s="3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11"/>
      <c r="B144" s="11"/>
      <c r="C144" s="9"/>
      <c r="D144" s="11"/>
      <c r="E144" s="38"/>
      <c r="F144" s="38"/>
      <c r="G144" s="39"/>
      <c r="H144" s="39"/>
      <c r="I144" s="39"/>
      <c r="J144" s="3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11"/>
      <c r="B145" s="11"/>
      <c r="C145" s="9"/>
      <c r="D145" s="11"/>
      <c r="E145" s="38"/>
      <c r="F145" s="38"/>
      <c r="G145" s="39"/>
      <c r="H145" s="39"/>
      <c r="I145" s="39"/>
      <c r="J145" s="3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11"/>
      <c r="B146" s="11"/>
      <c r="C146" s="9"/>
      <c r="D146" s="11"/>
      <c r="E146" s="38"/>
      <c r="F146" s="38"/>
      <c r="G146" s="39"/>
      <c r="H146" s="39"/>
      <c r="I146" s="39"/>
      <c r="J146" s="3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11"/>
      <c r="B147" s="11"/>
      <c r="C147" s="9"/>
      <c r="D147" s="11"/>
      <c r="E147" s="38"/>
      <c r="F147" s="38"/>
      <c r="G147" s="39"/>
      <c r="H147" s="39"/>
      <c r="I147" s="39"/>
      <c r="J147" s="3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11"/>
      <c r="B148" s="11"/>
      <c r="C148" s="9"/>
      <c r="D148" s="11"/>
      <c r="E148" s="38"/>
      <c r="F148" s="38"/>
      <c r="G148" s="39"/>
      <c r="H148" s="39"/>
      <c r="I148" s="39"/>
      <c r="J148" s="3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11"/>
      <c r="B149" s="11"/>
      <c r="C149" s="9"/>
      <c r="D149" s="11"/>
      <c r="E149" s="38"/>
      <c r="F149" s="38"/>
      <c r="G149" s="39"/>
      <c r="H149" s="39"/>
      <c r="I149" s="39"/>
      <c r="J149" s="3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11"/>
      <c r="B150" s="11"/>
      <c r="C150" s="9"/>
      <c r="D150" s="11"/>
      <c r="E150" s="38"/>
      <c r="F150" s="38"/>
      <c r="G150" s="39"/>
      <c r="H150" s="39"/>
      <c r="I150" s="39"/>
      <c r="J150" s="3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11"/>
      <c r="B151" s="11"/>
      <c r="C151" s="9"/>
      <c r="D151" s="11"/>
      <c r="E151" s="38"/>
      <c r="F151" s="38"/>
      <c r="G151" s="39"/>
      <c r="H151" s="39"/>
      <c r="I151" s="39"/>
      <c r="J151" s="3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11"/>
      <c r="B152" s="11"/>
      <c r="C152" s="9"/>
      <c r="D152" s="11"/>
      <c r="E152" s="38"/>
      <c r="F152" s="38"/>
      <c r="G152" s="39"/>
      <c r="H152" s="39"/>
      <c r="I152" s="39"/>
      <c r="J152" s="3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11"/>
      <c r="B153" s="11"/>
      <c r="C153" s="9"/>
      <c r="D153" s="11"/>
      <c r="E153" s="38"/>
      <c r="F153" s="38"/>
      <c r="G153" s="39"/>
      <c r="H153" s="39"/>
      <c r="I153" s="39"/>
      <c r="J153" s="3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11"/>
      <c r="B154" s="11"/>
      <c r="C154" s="9"/>
      <c r="D154" s="11"/>
      <c r="E154" s="38"/>
      <c r="F154" s="38"/>
      <c r="G154" s="39"/>
      <c r="H154" s="39"/>
      <c r="I154" s="39"/>
      <c r="J154" s="3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11"/>
      <c r="B155" s="11"/>
      <c r="C155" s="9"/>
      <c r="D155" s="11"/>
      <c r="E155" s="38"/>
      <c r="F155" s="38"/>
      <c r="G155" s="39"/>
      <c r="H155" s="39"/>
      <c r="I155" s="39"/>
      <c r="J155" s="3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11"/>
      <c r="B156" s="11"/>
      <c r="C156" s="9"/>
      <c r="D156" s="11"/>
      <c r="E156" s="38"/>
      <c r="F156" s="38"/>
      <c r="G156" s="39"/>
      <c r="H156" s="39"/>
      <c r="I156" s="39"/>
      <c r="J156" s="3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11"/>
      <c r="B157" s="11"/>
      <c r="C157" s="9"/>
      <c r="D157" s="11"/>
      <c r="E157" s="38"/>
      <c r="F157" s="38"/>
      <c r="G157" s="39"/>
      <c r="H157" s="39"/>
      <c r="I157" s="39"/>
      <c r="J157" s="3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11"/>
      <c r="B158" s="11"/>
      <c r="C158" s="9"/>
      <c r="D158" s="11"/>
      <c r="E158" s="38"/>
      <c r="F158" s="38"/>
      <c r="G158" s="39"/>
      <c r="H158" s="39"/>
      <c r="I158" s="39"/>
      <c r="J158" s="3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11"/>
      <c r="B159" s="11"/>
      <c r="C159" s="9"/>
      <c r="D159" s="11"/>
      <c r="E159" s="38"/>
      <c r="F159" s="38"/>
      <c r="G159" s="39"/>
      <c r="H159" s="39"/>
      <c r="I159" s="39"/>
      <c r="J159" s="3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11"/>
      <c r="B160" s="11"/>
      <c r="C160" s="9"/>
      <c r="D160" s="11"/>
      <c r="E160" s="38"/>
      <c r="F160" s="38"/>
      <c r="G160" s="39"/>
      <c r="H160" s="39"/>
      <c r="I160" s="39"/>
      <c r="J160" s="3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11"/>
      <c r="B161" s="11"/>
      <c r="C161" s="9"/>
      <c r="D161" s="11"/>
      <c r="E161" s="38"/>
      <c r="F161" s="38"/>
      <c r="G161" s="39"/>
      <c r="H161" s="39"/>
      <c r="I161" s="39"/>
      <c r="J161" s="3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11"/>
      <c r="B162" s="11"/>
      <c r="C162" s="9"/>
      <c r="D162" s="11"/>
      <c r="E162" s="38"/>
      <c r="F162" s="38"/>
      <c r="G162" s="39"/>
      <c r="H162" s="39"/>
      <c r="I162" s="39"/>
      <c r="J162" s="3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11"/>
      <c r="B163" s="11"/>
      <c r="C163" s="9"/>
      <c r="D163" s="11"/>
      <c r="E163" s="38"/>
      <c r="F163" s="38"/>
      <c r="G163" s="39"/>
      <c r="H163" s="39"/>
      <c r="I163" s="39"/>
      <c r="J163" s="3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11"/>
      <c r="B164" s="11"/>
      <c r="C164" s="9"/>
      <c r="D164" s="11"/>
      <c r="E164" s="38"/>
      <c r="F164" s="38"/>
      <c r="G164" s="39"/>
      <c r="H164" s="39"/>
      <c r="I164" s="39"/>
      <c r="J164" s="3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11"/>
      <c r="B165" s="11"/>
      <c r="C165" s="9"/>
      <c r="D165" s="11"/>
      <c r="E165" s="38"/>
      <c r="F165" s="38"/>
      <c r="G165" s="39"/>
      <c r="H165" s="39"/>
      <c r="I165" s="39"/>
      <c r="J165" s="3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11"/>
      <c r="B166" s="11"/>
      <c r="C166" s="9"/>
      <c r="D166" s="11"/>
      <c r="E166" s="38"/>
      <c r="F166" s="38"/>
      <c r="G166" s="39"/>
      <c r="H166" s="39"/>
      <c r="I166" s="39"/>
      <c r="J166" s="3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11"/>
      <c r="B167" s="11"/>
      <c r="C167" s="9"/>
      <c r="D167" s="11"/>
      <c r="E167" s="38"/>
      <c r="F167" s="38"/>
      <c r="G167" s="39"/>
      <c r="H167" s="39"/>
      <c r="I167" s="39"/>
      <c r="J167" s="3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11"/>
      <c r="B168" s="11"/>
      <c r="C168" s="9"/>
      <c r="D168" s="11"/>
      <c r="E168" s="38"/>
      <c r="F168" s="38"/>
      <c r="G168" s="39"/>
      <c r="H168" s="39"/>
      <c r="I168" s="39"/>
      <c r="J168" s="3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11"/>
      <c r="B169" s="11"/>
      <c r="C169" s="9"/>
      <c r="D169" s="11"/>
      <c r="E169" s="38"/>
      <c r="F169" s="38"/>
      <c r="G169" s="39"/>
      <c r="H169" s="39"/>
      <c r="I169" s="39"/>
      <c r="J169" s="3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11"/>
      <c r="B170" s="11"/>
      <c r="C170" s="9"/>
      <c r="D170" s="11"/>
      <c r="E170" s="38"/>
      <c r="F170" s="38"/>
      <c r="G170" s="39"/>
      <c r="H170" s="39"/>
      <c r="I170" s="39"/>
      <c r="J170" s="3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11"/>
      <c r="B171" s="11"/>
      <c r="C171" s="9"/>
      <c r="D171" s="11"/>
      <c r="E171" s="38"/>
      <c r="F171" s="38"/>
      <c r="G171" s="39"/>
      <c r="H171" s="39"/>
      <c r="I171" s="39"/>
      <c r="J171" s="3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11"/>
      <c r="B172" s="11"/>
      <c r="C172" s="9"/>
      <c r="D172" s="11"/>
      <c r="E172" s="38"/>
      <c r="F172" s="38"/>
      <c r="G172" s="39"/>
      <c r="H172" s="39"/>
      <c r="I172" s="39"/>
      <c r="J172" s="3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11"/>
      <c r="B173" s="11"/>
      <c r="C173" s="9"/>
      <c r="D173" s="11"/>
      <c r="E173" s="38"/>
      <c r="F173" s="38"/>
      <c r="G173" s="39"/>
      <c r="H173" s="39"/>
      <c r="I173" s="39"/>
      <c r="J173" s="3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11"/>
      <c r="B174" s="11"/>
      <c r="C174" s="9"/>
      <c r="D174" s="11"/>
      <c r="E174" s="38"/>
      <c r="F174" s="38"/>
      <c r="G174" s="39"/>
      <c r="H174" s="39"/>
      <c r="I174" s="39"/>
      <c r="J174" s="3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11"/>
      <c r="B175" s="11"/>
      <c r="C175" s="9"/>
      <c r="D175" s="11"/>
      <c r="E175" s="38"/>
      <c r="F175" s="38"/>
      <c r="G175" s="39"/>
      <c r="H175" s="39"/>
      <c r="I175" s="39"/>
      <c r="J175" s="3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11"/>
      <c r="B176" s="11"/>
      <c r="C176" s="9"/>
      <c r="D176" s="11"/>
      <c r="E176" s="38"/>
      <c r="F176" s="38"/>
      <c r="G176" s="39"/>
      <c r="H176" s="39"/>
      <c r="I176" s="39"/>
      <c r="J176" s="3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11"/>
      <c r="B177" s="11"/>
      <c r="C177" s="9"/>
      <c r="D177" s="11"/>
      <c r="E177" s="38"/>
      <c r="F177" s="38"/>
      <c r="G177" s="39"/>
      <c r="H177" s="39"/>
      <c r="I177" s="39"/>
      <c r="J177" s="3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11"/>
      <c r="B178" s="11"/>
      <c r="C178" s="9"/>
      <c r="D178" s="11"/>
      <c r="E178" s="38"/>
      <c r="F178" s="38"/>
      <c r="G178" s="39"/>
      <c r="H178" s="39"/>
      <c r="I178" s="39"/>
      <c r="J178" s="3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11"/>
      <c r="B179" s="11"/>
      <c r="C179" s="9"/>
      <c r="D179" s="11"/>
      <c r="E179" s="38"/>
      <c r="F179" s="38"/>
      <c r="G179" s="39"/>
      <c r="H179" s="39"/>
      <c r="I179" s="39"/>
      <c r="J179" s="3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11"/>
      <c r="B180" s="11"/>
      <c r="C180" s="9"/>
      <c r="D180" s="11"/>
      <c r="E180" s="38"/>
      <c r="F180" s="38"/>
      <c r="G180" s="39"/>
      <c r="H180" s="39"/>
      <c r="I180" s="39"/>
      <c r="J180" s="3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11"/>
      <c r="B181" s="11"/>
      <c r="C181" s="9"/>
      <c r="D181" s="11"/>
      <c r="E181" s="38"/>
      <c r="F181" s="38"/>
      <c r="G181" s="39"/>
      <c r="H181" s="39"/>
      <c r="I181" s="39"/>
      <c r="J181" s="3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11"/>
      <c r="B182" s="11"/>
      <c r="C182" s="9"/>
      <c r="D182" s="11"/>
      <c r="E182" s="38"/>
      <c r="F182" s="38"/>
      <c r="G182" s="39"/>
      <c r="H182" s="39"/>
      <c r="I182" s="39"/>
      <c r="J182" s="3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11"/>
      <c r="B183" s="11"/>
      <c r="C183" s="9"/>
      <c r="D183" s="11"/>
      <c r="E183" s="38"/>
      <c r="F183" s="38"/>
      <c r="G183" s="39"/>
      <c r="H183" s="39"/>
      <c r="I183" s="39"/>
      <c r="J183" s="3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11"/>
      <c r="B184" s="11"/>
      <c r="C184" s="9"/>
      <c r="D184" s="11"/>
      <c r="E184" s="38"/>
      <c r="F184" s="38"/>
      <c r="G184" s="39"/>
      <c r="H184" s="39"/>
      <c r="I184" s="39"/>
      <c r="J184" s="3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11"/>
      <c r="B185" s="11"/>
      <c r="C185" s="9"/>
      <c r="D185" s="11"/>
      <c r="E185" s="38"/>
      <c r="F185" s="38"/>
      <c r="G185" s="39"/>
      <c r="H185" s="39"/>
      <c r="I185" s="39"/>
      <c r="J185" s="3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11"/>
      <c r="B186" s="11"/>
      <c r="C186" s="9"/>
      <c r="D186" s="11"/>
      <c r="E186" s="38"/>
      <c r="F186" s="38"/>
      <c r="G186" s="39"/>
      <c r="H186" s="39"/>
      <c r="I186" s="39"/>
      <c r="J186" s="3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11"/>
      <c r="B187" s="11"/>
      <c r="C187" s="9"/>
      <c r="D187" s="11"/>
      <c r="E187" s="38"/>
      <c r="F187" s="38"/>
      <c r="G187" s="39"/>
      <c r="H187" s="39"/>
      <c r="I187" s="39"/>
      <c r="J187" s="3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11"/>
      <c r="B188" s="11"/>
      <c r="C188" s="9"/>
      <c r="D188" s="11"/>
      <c r="E188" s="38"/>
      <c r="F188" s="38"/>
      <c r="G188" s="39"/>
      <c r="H188" s="39"/>
      <c r="I188" s="39"/>
      <c r="J188" s="3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11"/>
      <c r="B189" s="11"/>
      <c r="C189" s="9"/>
      <c r="D189" s="11"/>
      <c r="E189" s="38"/>
      <c r="F189" s="38"/>
      <c r="G189" s="39"/>
      <c r="H189" s="39"/>
      <c r="I189" s="39"/>
      <c r="J189" s="3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11"/>
      <c r="B190" s="11"/>
      <c r="C190" s="9"/>
      <c r="D190" s="11"/>
      <c r="E190" s="38"/>
      <c r="F190" s="38"/>
      <c r="G190" s="39"/>
      <c r="H190" s="39"/>
      <c r="I190" s="39"/>
      <c r="J190" s="3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11"/>
      <c r="B191" s="11"/>
      <c r="C191" s="9"/>
      <c r="D191" s="11"/>
      <c r="E191" s="38"/>
      <c r="F191" s="38"/>
      <c r="G191" s="39"/>
      <c r="H191" s="39"/>
      <c r="I191" s="39"/>
      <c r="J191" s="3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11"/>
      <c r="B192" s="11"/>
      <c r="C192" s="9"/>
      <c r="D192" s="11"/>
      <c r="E192" s="38"/>
      <c r="F192" s="38"/>
      <c r="G192" s="39"/>
      <c r="H192" s="39"/>
      <c r="I192" s="39"/>
      <c r="J192" s="3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11"/>
      <c r="B193" s="11"/>
      <c r="C193" s="9"/>
      <c r="D193" s="11"/>
      <c r="E193" s="38"/>
      <c r="F193" s="38"/>
      <c r="G193" s="39"/>
      <c r="H193" s="39"/>
      <c r="I193" s="39"/>
      <c r="J193" s="3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11"/>
      <c r="B194" s="11"/>
      <c r="C194" s="9"/>
      <c r="D194" s="11"/>
      <c r="E194" s="38"/>
      <c r="F194" s="38"/>
      <c r="G194" s="39"/>
      <c r="H194" s="39"/>
      <c r="I194" s="39"/>
      <c r="J194" s="3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11"/>
      <c r="B195" s="11"/>
      <c r="C195" s="9"/>
      <c r="D195" s="11"/>
      <c r="E195" s="38"/>
      <c r="F195" s="38"/>
      <c r="G195" s="39"/>
      <c r="H195" s="39"/>
      <c r="I195" s="39"/>
      <c r="J195" s="3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11"/>
      <c r="B196" s="11"/>
      <c r="C196" s="9"/>
      <c r="D196" s="11"/>
      <c r="E196" s="38"/>
      <c r="F196" s="38"/>
      <c r="G196" s="39"/>
      <c r="H196" s="39"/>
      <c r="I196" s="39"/>
      <c r="J196" s="3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11"/>
      <c r="B197" s="11"/>
      <c r="C197" s="9"/>
      <c r="D197" s="11"/>
      <c r="E197" s="38"/>
      <c r="F197" s="38"/>
      <c r="G197" s="39"/>
      <c r="H197" s="39"/>
      <c r="I197" s="39"/>
      <c r="J197" s="3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11"/>
      <c r="B198" s="11"/>
      <c r="C198" s="9"/>
      <c r="D198" s="11"/>
      <c r="E198" s="38"/>
      <c r="F198" s="38"/>
      <c r="G198" s="39"/>
      <c r="H198" s="39"/>
      <c r="I198" s="39"/>
      <c r="J198" s="3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11"/>
      <c r="B199" s="11"/>
      <c r="C199" s="9"/>
      <c r="D199" s="11"/>
      <c r="E199" s="38"/>
      <c r="F199" s="38"/>
      <c r="G199" s="39"/>
      <c r="H199" s="39"/>
      <c r="I199" s="39"/>
      <c r="J199" s="3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11"/>
      <c r="B200" s="11"/>
      <c r="C200" s="9"/>
      <c r="D200" s="11"/>
      <c r="E200" s="38"/>
      <c r="F200" s="38"/>
      <c r="G200" s="39"/>
      <c r="H200" s="39"/>
      <c r="I200" s="39"/>
      <c r="J200" s="3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11"/>
      <c r="B201" s="11"/>
      <c r="C201" s="9"/>
      <c r="D201" s="11"/>
      <c r="E201" s="38"/>
      <c r="F201" s="38"/>
      <c r="G201" s="39"/>
      <c r="H201" s="39"/>
      <c r="I201" s="39"/>
      <c r="J201" s="3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11"/>
      <c r="B202" s="11"/>
      <c r="C202" s="9"/>
      <c r="D202" s="11"/>
      <c r="E202" s="38"/>
      <c r="F202" s="38"/>
      <c r="G202" s="39"/>
      <c r="H202" s="39"/>
      <c r="I202" s="39"/>
      <c r="J202" s="3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11"/>
      <c r="B203" s="11"/>
      <c r="C203" s="9"/>
      <c r="D203" s="11"/>
      <c r="E203" s="38"/>
      <c r="F203" s="38"/>
      <c r="G203" s="39"/>
      <c r="H203" s="39"/>
      <c r="I203" s="39"/>
      <c r="J203" s="3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11"/>
      <c r="B204" s="11"/>
      <c r="C204" s="9"/>
      <c r="D204" s="11"/>
      <c r="E204" s="38"/>
      <c r="F204" s="38"/>
      <c r="G204" s="39"/>
      <c r="H204" s="39"/>
      <c r="I204" s="39"/>
      <c r="J204" s="3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11"/>
      <c r="B205" s="11"/>
      <c r="C205" s="9"/>
      <c r="D205" s="11"/>
      <c r="E205" s="38"/>
      <c r="F205" s="38"/>
      <c r="G205" s="39"/>
      <c r="H205" s="39"/>
      <c r="I205" s="39"/>
      <c r="J205" s="3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11"/>
      <c r="B206" s="11"/>
      <c r="C206" s="9"/>
      <c r="D206" s="11"/>
      <c r="E206" s="38"/>
      <c r="F206" s="38"/>
      <c r="G206" s="39"/>
      <c r="H206" s="39"/>
      <c r="I206" s="39"/>
      <c r="J206" s="3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11"/>
      <c r="B207" s="11"/>
      <c r="C207" s="9"/>
      <c r="D207" s="11"/>
      <c r="E207" s="38"/>
      <c r="F207" s="38"/>
      <c r="G207" s="39"/>
      <c r="H207" s="39"/>
      <c r="I207" s="39"/>
      <c r="J207" s="3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11"/>
      <c r="B208" s="11"/>
      <c r="C208" s="9"/>
      <c r="D208" s="11"/>
      <c r="E208" s="38"/>
      <c r="F208" s="38"/>
      <c r="G208" s="39"/>
      <c r="H208" s="39"/>
      <c r="I208" s="39"/>
      <c r="J208" s="3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11"/>
      <c r="B209" s="11"/>
      <c r="C209" s="9"/>
      <c r="D209" s="11"/>
      <c r="E209" s="38"/>
      <c r="F209" s="38"/>
      <c r="G209" s="39"/>
      <c r="H209" s="39"/>
      <c r="I209" s="39"/>
      <c r="J209" s="3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11"/>
      <c r="B210" s="11"/>
      <c r="C210" s="9"/>
      <c r="D210" s="11"/>
      <c r="E210" s="38"/>
      <c r="F210" s="38"/>
      <c r="G210" s="39"/>
      <c r="H210" s="39"/>
      <c r="I210" s="39"/>
      <c r="J210" s="3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11"/>
      <c r="B211" s="11"/>
      <c r="C211" s="9"/>
      <c r="D211" s="11"/>
      <c r="E211" s="38"/>
      <c r="F211" s="38"/>
      <c r="G211" s="39"/>
      <c r="H211" s="39"/>
      <c r="I211" s="39"/>
      <c r="J211" s="3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11"/>
      <c r="B212" s="11"/>
      <c r="C212" s="9"/>
      <c r="D212" s="11"/>
      <c r="E212" s="38"/>
      <c r="F212" s="38"/>
      <c r="G212" s="39"/>
      <c r="H212" s="39"/>
      <c r="I212" s="39"/>
      <c r="J212" s="3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11"/>
      <c r="B213" s="11"/>
      <c r="C213" s="9"/>
      <c r="D213" s="11"/>
      <c r="E213" s="38"/>
      <c r="F213" s="38"/>
      <c r="G213" s="39"/>
      <c r="H213" s="39"/>
      <c r="I213" s="39"/>
      <c r="J213" s="3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11"/>
      <c r="B214" s="11"/>
      <c r="C214" s="9"/>
      <c r="D214" s="11"/>
      <c r="E214" s="38"/>
      <c r="F214" s="38"/>
      <c r="G214" s="39"/>
      <c r="H214" s="39"/>
      <c r="I214" s="39"/>
      <c r="J214" s="3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11"/>
      <c r="B215" s="11"/>
      <c r="C215" s="9"/>
      <c r="D215" s="11"/>
      <c r="E215" s="38"/>
      <c r="F215" s="38"/>
      <c r="G215" s="39"/>
      <c r="H215" s="39"/>
      <c r="I215" s="39"/>
      <c r="J215" s="3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11"/>
      <c r="B216" s="11"/>
      <c r="C216" s="9"/>
      <c r="D216" s="11"/>
      <c r="E216" s="38"/>
      <c r="F216" s="38"/>
      <c r="G216" s="39"/>
      <c r="H216" s="39"/>
      <c r="I216" s="39"/>
      <c r="J216" s="3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11"/>
      <c r="B217" s="11"/>
      <c r="C217" s="9"/>
      <c r="D217" s="11"/>
      <c r="E217" s="38"/>
      <c r="F217" s="38"/>
      <c r="G217" s="39"/>
      <c r="H217" s="39"/>
      <c r="I217" s="39"/>
      <c r="J217" s="3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11"/>
      <c r="B218" s="11"/>
      <c r="C218" s="9"/>
      <c r="D218" s="11"/>
      <c r="E218" s="38"/>
      <c r="F218" s="38"/>
      <c r="G218" s="39"/>
      <c r="H218" s="39"/>
      <c r="I218" s="39"/>
      <c r="J218" s="3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11"/>
      <c r="B219" s="11"/>
      <c r="C219" s="9"/>
      <c r="D219" s="11"/>
      <c r="E219" s="38"/>
      <c r="F219" s="38"/>
      <c r="G219" s="39"/>
      <c r="H219" s="39"/>
      <c r="I219" s="39"/>
      <c r="J219" s="3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11"/>
      <c r="B220" s="11"/>
      <c r="C220" s="9"/>
      <c r="D220" s="11"/>
      <c r="E220" s="38"/>
      <c r="F220" s="38"/>
      <c r="G220" s="39"/>
      <c r="H220" s="39"/>
      <c r="I220" s="39"/>
      <c r="J220" s="3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11"/>
      <c r="B221" s="11"/>
      <c r="C221" s="9"/>
      <c r="D221" s="11"/>
      <c r="E221" s="38"/>
      <c r="F221" s="38"/>
      <c r="G221" s="39"/>
      <c r="H221" s="39"/>
      <c r="I221" s="39"/>
      <c r="J221" s="3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11"/>
      <c r="B222" s="11"/>
      <c r="C222" s="9"/>
      <c r="D222" s="11"/>
      <c r="E222" s="38"/>
      <c r="F222" s="38"/>
      <c r="G222" s="39"/>
      <c r="H222" s="39"/>
      <c r="I222" s="39"/>
      <c r="J222" s="3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11"/>
      <c r="B223" s="11"/>
      <c r="C223" s="9"/>
      <c r="D223" s="11"/>
      <c r="E223" s="38"/>
      <c r="F223" s="38"/>
      <c r="G223" s="39"/>
      <c r="H223" s="39"/>
      <c r="I223" s="39"/>
      <c r="J223" s="3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11"/>
      <c r="B224" s="11"/>
      <c r="C224" s="9"/>
      <c r="D224" s="11"/>
      <c r="E224" s="38"/>
      <c r="F224" s="38"/>
      <c r="G224" s="39"/>
      <c r="H224" s="39"/>
      <c r="I224" s="39"/>
      <c r="J224" s="3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11"/>
      <c r="B225" s="11"/>
      <c r="C225" s="9"/>
      <c r="D225" s="11"/>
      <c r="E225" s="38"/>
      <c r="F225" s="38"/>
      <c r="G225" s="39"/>
      <c r="H225" s="39"/>
      <c r="I225" s="39"/>
      <c r="J225" s="3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11"/>
      <c r="B226" s="11"/>
      <c r="C226" s="9"/>
      <c r="D226" s="11"/>
      <c r="E226" s="38"/>
      <c r="F226" s="38"/>
      <c r="G226" s="39"/>
      <c r="H226" s="39"/>
      <c r="I226" s="39"/>
      <c r="J226" s="3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11"/>
      <c r="B227" s="11"/>
      <c r="C227" s="9"/>
      <c r="D227" s="11"/>
      <c r="E227" s="38"/>
      <c r="F227" s="38"/>
      <c r="G227" s="39"/>
      <c r="H227" s="39"/>
      <c r="I227" s="39"/>
      <c r="J227" s="3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11"/>
      <c r="B228" s="11"/>
      <c r="C228" s="9"/>
      <c r="D228" s="11"/>
      <c r="E228" s="38"/>
      <c r="F228" s="38"/>
      <c r="G228" s="39"/>
      <c r="H228" s="39"/>
      <c r="I228" s="39"/>
      <c r="J228" s="3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11"/>
      <c r="B229" s="11"/>
      <c r="C229" s="9"/>
      <c r="D229" s="11"/>
      <c r="E229" s="38"/>
      <c r="F229" s="38"/>
      <c r="G229" s="39"/>
      <c r="H229" s="39"/>
      <c r="I229" s="39"/>
      <c r="J229" s="3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11"/>
      <c r="B230" s="11"/>
      <c r="C230" s="9"/>
      <c r="D230" s="11"/>
      <c r="E230" s="38"/>
      <c r="F230" s="38"/>
      <c r="G230" s="39"/>
      <c r="H230" s="39"/>
      <c r="I230" s="39"/>
      <c r="J230" s="3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11"/>
      <c r="B231" s="11"/>
      <c r="C231" s="9"/>
      <c r="D231" s="11"/>
      <c r="E231" s="38"/>
      <c r="F231" s="38"/>
      <c r="G231" s="39"/>
      <c r="H231" s="39"/>
      <c r="I231" s="39"/>
      <c r="J231" s="3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11"/>
      <c r="B232" s="11"/>
      <c r="C232" s="9"/>
      <c r="D232" s="11"/>
      <c r="E232" s="38"/>
      <c r="F232" s="38"/>
      <c r="G232" s="39"/>
      <c r="H232" s="39"/>
      <c r="I232" s="39"/>
      <c r="J232" s="3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11"/>
      <c r="B233" s="11"/>
      <c r="C233" s="9"/>
      <c r="D233" s="11"/>
      <c r="E233" s="38"/>
      <c r="F233" s="38"/>
      <c r="G233" s="39"/>
      <c r="H233" s="39"/>
      <c r="I233" s="39"/>
      <c r="J233" s="3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11"/>
      <c r="B234" s="11"/>
      <c r="C234" s="9"/>
      <c r="D234" s="11"/>
      <c r="E234" s="38"/>
      <c r="F234" s="38"/>
      <c r="G234" s="39"/>
      <c r="H234" s="39"/>
      <c r="I234" s="39"/>
      <c r="J234" s="3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11"/>
      <c r="B235" s="11"/>
      <c r="C235" s="9"/>
      <c r="D235" s="11"/>
      <c r="E235" s="38"/>
      <c r="F235" s="38"/>
      <c r="G235" s="39"/>
      <c r="H235" s="39"/>
      <c r="I235" s="39"/>
      <c r="J235" s="3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11"/>
      <c r="B236" s="11"/>
      <c r="C236" s="9"/>
      <c r="D236" s="11"/>
      <c r="E236" s="38"/>
      <c r="F236" s="38"/>
      <c r="G236" s="39"/>
      <c r="H236" s="39"/>
      <c r="I236" s="39"/>
      <c r="J236" s="3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11"/>
      <c r="B237" s="11"/>
      <c r="C237" s="9"/>
      <c r="D237" s="11"/>
      <c r="E237" s="38"/>
      <c r="F237" s="38"/>
      <c r="G237" s="39"/>
      <c r="H237" s="39"/>
      <c r="I237" s="39"/>
      <c r="J237" s="3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11"/>
      <c r="B238" s="11"/>
      <c r="C238" s="9"/>
      <c r="D238" s="11"/>
      <c r="E238" s="38"/>
      <c r="F238" s="38"/>
      <c r="G238" s="39"/>
      <c r="H238" s="39"/>
      <c r="I238" s="39"/>
      <c r="J238" s="3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11"/>
      <c r="B239" s="11"/>
      <c r="C239" s="9"/>
      <c r="D239" s="11"/>
      <c r="E239" s="38"/>
      <c r="F239" s="38"/>
      <c r="G239" s="39"/>
      <c r="H239" s="39"/>
      <c r="I239" s="39"/>
      <c r="J239" s="3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11"/>
      <c r="B240" s="11"/>
      <c r="C240" s="9"/>
      <c r="D240" s="11"/>
      <c r="E240" s="38"/>
      <c r="F240" s="38"/>
      <c r="G240" s="39"/>
      <c r="H240" s="39"/>
      <c r="I240" s="39"/>
      <c r="J240" s="3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11"/>
      <c r="B241" s="11"/>
      <c r="C241" s="9"/>
      <c r="D241" s="11"/>
      <c r="E241" s="38"/>
      <c r="F241" s="38"/>
      <c r="G241" s="39"/>
      <c r="H241" s="39"/>
      <c r="I241" s="39"/>
      <c r="J241" s="3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11"/>
      <c r="B242" s="11"/>
      <c r="C242" s="9"/>
      <c r="D242" s="11"/>
      <c r="E242" s="38"/>
      <c r="F242" s="38"/>
      <c r="G242" s="39"/>
      <c r="H242" s="39"/>
      <c r="I242" s="39"/>
      <c r="J242" s="3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11"/>
      <c r="B243" s="11"/>
      <c r="C243" s="9"/>
      <c r="D243" s="11"/>
      <c r="E243" s="38"/>
      <c r="F243" s="38"/>
      <c r="G243" s="39"/>
      <c r="H243" s="39"/>
      <c r="I243" s="39"/>
      <c r="J243" s="3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11"/>
      <c r="B244" s="11"/>
      <c r="C244" s="9"/>
      <c r="D244" s="11"/>
      <c r="E244" s="38"/>
      <c r="F244" s="38"/>
      <c r="G244" s="39"/>
      <c r="H244" s="39"/>
      <c r="I244" s="39"/>
      <c r="J244" s="3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11"/>
      <c r="B245" s="11"/>
      <c r="C245" s="9"/>
      <c r="D245" s="11"/>
      <c r="E245" s="38"/>
      <c r="F245" s="38"/>
      <c r="G245" s="39"/>
      <c r="H245" s="39"/>
      <c r="I245" s="39"/>
      <c r="J245" s="3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11"/>
      <c r="B246" s="11"/>
      <c r="C246" s="9"/>
      <c r="D246" s="11"/>
      <c r="E246" s="38"/>
      <c r="F246" s="38"/>
      <c r="G246" s="39"/>
      <c r="H246" s="39"/>
      <c r="I246" s="39"/>
      <c r="J246" s="3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11"/>
      <c r="B247" s="11"/>
      <c r="C247" s="9"/>
      <c r="D247" s="11"/>
      <c r="E247" s="38"/>
      <c r="F247" s="38"/>
      <c r="G247" s="39"/>
      <c r="H247" s="39"/>
      <c r="I247" s="39"/>
      <c r="J247" s="3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11"/>
      <c r="B248" s="11"/>
      <c r="C248" s="9"/>
      <c r="D248" s="11"/>
      <c r="E248" s="38"/>
      <c r="F248" s="38"/>
      <c r="G248" s="39"/>
      <c r="H248" s="39"/>
      <c r="I248" s="39"/>
      <c r="J248" s="3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11"/>
      <c r="B249" s="11"/>
      <c r="C249" s="9"/>
      <c r="D249" s="11"/>
      <c r="E249" s="38"/>
      <c r="F249" s="38"/>
      <c r="G249" s="39"/>
      <c r="H249" s="39"/>
      <c r="I249" s="39"/>
      <c r="J249" s="3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11"/>
      <c r="B250" s="11"/>
      <c r="C250" s="9"/>
      <c r="D250" s="11"/>
      <c r="E250" s="38"/>
      <c r="F250" s="38"/>
      <c r="G250" s="39"/>
      <c r="H250" s="39"/>
      <c r="I250" s="39"/>
      <c r="J250" s="3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11"/>
      <c r="B251" s="11"/>
      <c r="C251" s="9"/>
      <c r="D251" s="11"/>
      <c r="E251" s="38"/>
      <c r="F251" s="38"/>
      <c r="G251" s="39"/>
      <c r="H251" s="39"/>
      <c r="I251" s="39"/>
      <c r="J251" s="3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11"/>
      <c r="B252" s="11"/>
      <c r="C252" s="9"/>
      <c r="D252" s="11"/>
      <c r="E252" s="38"/>
      <c r="F252" s="38"/>
      <c r="G252" s="39"/>
      <c r="H252" s="39"/>
      <c r="I252" s="39"/>
      <c r="J252" s="3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11"/>
      <c r="B253" s="11"/>
      <c r="C253" s="9"/>
      <c r="D253" s="11"/>
      <c r="E253" s="38"/>
      <c r="F253" s="38"/>
      <c r="G253" s="39"/>
      <c r="H253" s="39"/>
      <c r="I253" s="39"/>
      <c r="J253" s="3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11"/>
      <c r="B254" s="11"/>
      <c r="C254" s="9"/>
      <c r="D254" s="11"/>
      <c r="E254" s="38"/>
      <c r="F254" s="38"/>
      <c r="G254" s="39"/>
      <c r="H254" s="39"/>
      <c r="I254" s="39"/>
      <c r="J254" s="3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11"/>
      <c r="B255" s="11"/>
      <c r="C255" s="9"/>
      <c r="D255" s="11"/>
      <c r="E255" s="38"/>
      <c r="F255" s="38"/>
      <c r="G255" s="39"/>
      <c r="H255" s="39"/>
      <c r="I255" s="39"/>
      <c r="J255" s="3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11"/>
      <c r="B256" s="11"/>
      <c r="C256" s="9"/>
      <c r="D256" s="11"/>
      <c r="E256" s="38"/>
      <c r="F256" s="38"/>
      <c r="G256" s="39"/>
      <c r="H256" s="39"/>
      <c r="I256" s="39"/>
      <c r="J256" s="3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11"/>
      <c r="B257" s="11"/>
      <c r="C257" s="9"/>
      <c r="D257" s="11"/>
      <c r="E257" s="38"/>
      <c r="F257" s="38"/>
      <c r="G257" s="39"/>
      <c r="H257" s="39"/>
      <c r="I257" s="39"/>
      <c r="J257" s="3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11"/>
      <c r="B258" s="11"/>
      <c r="C258" s="9"/>
      <c r="D258" s="11"/>
      <c r="E258" s="38"/>
      <c r="F258" s="38"/>
      <c r="G258" s="39"/>
      <c r="H258" s="39"/>
      <c r="I258" s="39"/>
      <c r="J258" s="3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11"/>
      <c r="B259" s="11"/>
      <c r="C259" s="9"/>
      <c r="D259" s="11"/>
      <c r="E259" s="38"/>
      <c r="F259" s="38"/>
      <c r="G259" s="39"/>
      <c r="H259" s="39"/>
      <c r="I259" s="39"/>
      <c r="J259" s="3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11"/>
      <c r="B260" s="11"/>
      <c r="C260" s="9"/>
      <c r="D260" s="11"/>
      <c r="E260" s="38"/>
      <c r="F260" s="38"/>
      <c r="G260" s="39"/>
      <c r="H260" s="39"/>
      <c r="I260" s="39"/>
      <c r="J260" s="3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11"/>
      <c r="B261" s="11"/>
      <c r="C261" s="9"/>
      <c r="D261" s="11"/>
      <c r="E261" s="38"/>
      <c r="F261" s="38"/>
      <c r="G261" s="39"/>
      <c r="H261" s="39"/>
      <c r="I261" s="39"/>
      <c r="J261" s="3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11"/>
      <c r="B262" s="11"/>
      <c r="C262" s="9"/>
      <c r="D262" s="11"/>
      <c r="E262" s="38"/>
      <c r="F262" s="38"/>
      <c r="G262" s="39"/>
      <c r="H262" s="39"/>
      <c r="I262" s="39"/>
      <c r="J262" s="3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11"/>
      <c r="B263" s="11"/>
      <c r="C263" s="9"/>
      <c r="D263" s="11"/>
      <c r="E263" s="38"/>
      <c r="F263" s="38"/>
      <c r="G263" s="39"/>
      <c r="H263" s="39"/>
      <c r="I263" s="39"/>
      <c r="J263" s="3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11"/>
      <c r="B264" s="11"/>
      <c r="C264" s="9"/>
      <c r="D264" s="11"/>
      <c r="E264" s="38"/>
      <c r="F264" s="38"/>
      <c r="G264" s="39"/>
      <c r="H264" s="39"/>
      <c r="I264" s="39"/>
      <c r="J264" s="3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11"/>
      <c r="B265" s="11"/>
      <c r="C265" s="9"/>
      <c r="D265" s="11"/>
      <c r="E265" s="38"/>
      <c r="F265" s="38"/>
      <c r="G265" s="39"/>
      <c r="H265" s="39"/>
      <c r="I265" s="39"/>
      <c r="J265" s="3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11"/>
      <c r="B266" s="11"/>
      <c r="C266" s="9"/>
      <c r="D266" s="11"/>
      <c r="E266" s="38"/>
      <c r="F266" s="38"/>
      <c r="G266" s="39"/>
      <c r="H266" s="39"/>
      <c r="I266" s="39"/>
      <c r="J266" s="3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11"/>
      <c r="B267" s="11"/>
      <c r="C267" s="9"/>
      <c r="D267" s="11"/>
      <c r="E267" s="38"/>
      <c r="F267" s="38"/>
      <c r="G267" s="39"/>
      <c r="H267" s="39"/>
      <c r="I267" s="39"/>
      <c r="J267" s="3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11"/>
      <c r="B268" s="11"/>
      <c r="C268" s="9"/>
      <c r="D268" s="11"/>
      <c r="E268" s="38"/>
      <c r="F268" s="38"/>
      <c r="G268" s="39"/>
      <c r="H268" s="39"/>
      <c r="I268" s="39"/>
      <c r="J268" s="3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11"/>
      <c r="B269" s="11"/>
      <c r="C269" s="9"/>
      <c r="D269" s="11"/>
      <c r="E269" s="38"/>
      <c r="F269" s="38"/>
      <c r="G269" s="39"/>
      <c r="H269" s="39"/>
      <c r="I269" s="39"/>
      <c r="J269" s="3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11"/>
      <c r="B270" s="11"/>
      <c r="C270" s="9"/>
      <c r="D270" s="11"/>
      <c r="E270" s="38"/>
      <c r="F270" s="38"/>
      <c r="G270" s="39"/>
      <c r="H270" s="39"/>
      <c r="I270" s="39"/>
      <c r="J270" s="3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11"/>
      <c r="B271" s="11"/>
      <c r="C271" s="9"/>
      <c r="D271" s="11"/>
      <c r="E271" s="38"/>
      <c r="F271" s="38"/>
      <c r="G271" s="39"/>
      <c r="H271" s="39"/>
      <c r="I271" s="39"/>
      <c r="J271" s="3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11"/>
      <c r="B272" s="11"/>
      <c r="C272" s="9"/>
      <c r="D272" s="11"/>
      <c r="E272" s="38"/>
      <c r="F272" s="38"/>
      <c r="G272" s="39"/>
      <c r="H272" s="39"/>
      <c r="I272" s="39"/>
      <c r="J272" s="3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11"/>
      <c r="B273" s="11"/>
      <c r="C273" s="9"/>
      <c r="D273" s="11"/>
      <c r="E273" s="38"/>
      <c r="F273" s="38"/>
      <c r="G273" s="39"/>
      <c r="H273" s="39"/>
      <c r="I273" s="39"/>
      <c r="J273" s="3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11"/>
      <c r="B274" s="11"/>
      <c r="C274" s="9"/>
      <c r="D274" s="11"/>
      <c r="E274" s="38"/>
      <c r="F274" s="38"/>
      <c r="G274" s="39"/>
      <c r="H274" s="39"/>
      <c r="I274" s="39"/>
      <c r="J274" s="3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11"/>
      <c r="B275" s="11"/>
      <c r="C275" s="9"/>
      <c r="D275" s="11"/>
      <c r="E275" s="38"/>
      <c r="F275" s="38"/>
      <c r="G275" s="39"/>
      <c r="H275" s="39"/>
      <c r="I275" s="39"/>
      <c r="J275" s="3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11"/>
      <c r="B276" s="11"/>
      <c r="C276" s="9"/>
      <c r="D276" s="11"/>
      <c r="E276" s="38"/>
      <c r="F276" s="38"/>
      <c r="G276" s="39"/>
      <c r="H276" s="39"/>
      <c r="I276" s="39"/>
      <c r="J276" s="3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11"/>
      <c r="B277" s="11"/>
      <c r="C277" s="9"/>
      <c r="D277" s="11"/>
      <c r="E277" s="38"/>
      <c r="F277" s="38"/>
      <c r="G277" s="39"/>
      <c r="H277" s="39"/>
      <c r="I277" s="39"/>
      <c r="J277" s="3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11"/>
      <c r="B278" s="11"/>
      <c r="C278" s="9"/>
      <c r="D278" s="11"/>
      <c r="E278" s="38"/>
      <c r="F278" s="38"/>
      <c r="G278" s="39"/>
      <c r="H278" s="39"/>
      <c r="I278" s="39"/>
      <c r="J278" s="3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11"/>
      <c r="B279" s="11"/>
      <c r="C279" s="9"/>
      <c r="D279" s="11"/>
      <c r="E279" s="38"/>
      <c r="F279" s="38"/>
      <c r="G279" s="39"/>
      <c r="H279" s="39"/>
      <c r="I279" s="39"/>
      <c r="J279" s="3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11"/>
      <c r="B280" s="11"/>
      <c r="C280" s="9"/>
      <c r="D280" s="11"/>
      <c r="E280" s="38"/>
      <c r="F280" s="38"/>
      <c r="G280" s="39"/>
      <c r="H280" s="39"/>
      <c r="I280" s="39"/>
      <c r="J280" s="3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11"/>
      <c r="B281" s="11"/>
      <c r="C281" s="9"/>
      <c r="D281" s="11"/>
      <c r="E281" s="38"/>
      <c r="F281" s="38"/>
      <c r="G281" s="39"/>
      <c r="H281" s="39"/>
      <c r="I281" s="39"/>
      <c r="J281" s="3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11"/>
      <c r="B282" s="11"/>
      <c r="C282" s="9"/>
      <c r="D282" s="11"/>
      <c r="E282" s="38"/>
      <c r="F282" s="38"/>
      <c r="G282" s="39"/>
      <c r="H282" s="39"/>
      <c r="I282" s="39"/>
      <c r="J282" s="3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11"/>
      <c r="B283" s="11"/>
      <c r="C283" s="9"/>
      <c r="D283" s="11"/>
      <c r="E283" s="38"/>
      <c r="F283" s="38"/>
      <c r="G283" s="39"/>
      <c r="H283" s="39"/>
      <c r="I283" s="39"/>
      <c r="J283" s="3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11"/>
      <c r="B284" s="11"/>
      <c r="C284" s="9"/>
      <c r="D284" s="11"/>
      <c r="E284" s="38"/>
      <c r="F284" s="38"/>
      <c r="G284" s="39"/>
      <c r="H284" s="39"/>
      <c r="I284" s="39"/>
      <c r="J284" s="3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11"/>
      <c r="B285" s="11"/>
      <c r="C285" s="9"/>
      <c r="D285" s="11"/>
      <c r="E285" s="38"/>
      <c r="F285" s="38"/>
      <c r="G285" s="39"/>
      <c r="H285" s="39"/>
      <c r="I285" s="39"/>
      <c r="J285" s="3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11"/>
      <c r="B286" s="11"/>
      <c r="C286" s="9"/>
      <c r="D286" s="11"/>
      <c r="E286" s="38"/>
      <c r="F286" s="38"/>
      <c r="G286" s="39"/>
      <c r="H286" s="39"/>
      <c r="I286" s="39"/>
      <c r="J286" s="3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11"/>
      <c r="B287" s="11"/>
      <c r="C287" s="9"/>
      <c r="D287" s="11"/>
      <c r="E287" s="38"/>
      <c r="F287" s="38"/>
      <c r="G287" s="39"/>
      <c r="H287" s="39"/>
      <c r="I287" s="39"/>
      <c r="J287" s="3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11"/>
      <c r="B288" s="11"/>
      <c r="C288" s="9"/>
      <c r="D288" s="11"/>
      <c r="E288" s="38"/>
      <c r="F288" s="38"/>
      <c r="G288" s="39"/>
      <c r="H288" s="39"/>
      <c r="I288" s="39"/>
      <c r="J288" s="3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11"/>
      <c r="B289" s="11"/>
      <c r="C289" s="9"/>
      <c r="D289" s="11"/>
      <c r="E289" s="38"/>
      <c r="F289" s="38"/>
      <c r="G289" s="39"/>
      <c r="H289" s="39"/>
      <c r="I289" s="39"/>
      <c r="J289" s="3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11"/>
      <c r="B290" s="11"/>
      <c r="C290" s="9"/>
      <c r="D290" s="11"/>
      <c r="E290" s="38"/>
      <c r="F290" s="38"/>
      <c r="G290" s="39"/>
      <c r="H290" s="39"/>
      <c r="I290" s="39"/>
      <c r="J290" s="3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11"/>
      <c r="B291" s="11"/>
      <c r="C291" s="9"/>
      <c r="D291" s="11"/>
      <c r="E291" s="38"/>
      <c r="F291" s="38"/>
      <c r="G291" s="39"/>
      <c r="H291" s="39"/>
      <c r="I291" s="39"/>
      <c r="J291" s="3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11"/>
      <c r="B292" s="11"/>
      <c r="C292" s="9"/>
      <c r="D292" s="11"/>
      <c r="E292" s="38"/>
      <c r="F292" s="38"/>
      <c r="G292" s="39"/>
      <c r="H292" s="39"/>
      <c r="I292" s="39"/>
      <c r="J292" s="3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11"/>
      <c r="B293" s="11"/>
      <c r="C293" s="9"/>
      <c r="D293" s="11"/>
      <c r="E293" s="38"/>
      <c r="F293" s="38"/>
      <c r="G293" s="39"/>
      <c r="H293" s="39"/>
      <c r="I293" s="39"/>
      <c r="J293" s="3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11"/>
      <c r="B294" s="11"/>
      <c r="C294" s="9"/>
      <c r="D294" s="11"/>
      <c r="E294" s="38"/>
      <c r="F294" s="38"/>
      <c r="G294" s="39"/>
      <c r="H294" s="39"/>
      <c r="I294" s="39"/>
      <c r="J294" s="3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11"/>
      <c r="B295" s="11"/>
      <c r="C295" s="9"/>
      <c r="D295" s="11"/>
      <c r="E295" s="38"/>
      <c r="F295" s="38"/>
      <c r="G295" s="39"/>
      <c r="H295" s="39"/>
      <c r="I295" s="39"/>
      <c r="J295" s="3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11"/>
      <c r="B296" s="11"/>
      <c r="C296" s="9"/>
      <c r="D296" s="11"/>
      <c r="E296" s="38"/>
      <c r="F296" s="38"/>
      <c r="G296" s="39"/>
      <c r="H296" s="39"/>
      <c r="I296" s="39"/>
      <c r="J296" s="3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11"/>
      <c r="B297" s="11"/>
      <c r="C297" s="9"/>
      <c r="D297" s="11"/>
      <c r="E297" s="38"/>
      <c r="F297" s="38"/>
      <c r="G297" s="39"/>
      <c r="H297" s="39"/>
      <c r="I297" s="39"/>
      <c r="J297" s="3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11"/>
      <c r="B298" s="11"/>
      <c r="C298" s="9"/>
      <c r="D298" s="11"/>
      <c r="E298" s="38"/>
      <c r="F298" s="38"/>
      <c r="G298" s="39"/>
      <c r="H298" s="39"/>
      <c r="I298" s="39"/>
      <c r="J298" s="3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11"/>
      <c r="B299" s="11"/>
      <c r="C299" s="9"/>
      <c r="D299" s="11"/>
      <c r="E299" s="38"/>
      <c r="F299" s="38"/>
      <c r="G299" s="39"/>
      <c r="H299" s="39"/>
      <c r="I299" s="39"/>
      <c r="J299" s="3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11"/>
      <c r="B300" s="11"/>
      <c r="C300" s="9"/>
      <c r="D300" s="11"/>
      <c r="E300" s="38"/>
      <c r="F300" s="38"/>
      <c r="G300" s="39"/>
      <c r="H300" s="39"/>
      <c r="I300" s="39"/>
      <c r="J300" s="3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11"/>
      <c r="B301" s="11"/>
      <c r="C301" s="9"/>
      <c r="D301" s="11"/>
      <c r="E301" s="38"/>
      <c r="F301" s="38"/>
      <c r="G301" s="39"/>
      <c r="H301" s="39"/>
      <c r="I301" s="39"/>
      <c r="J301" s="3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11"/>
      <c r="B302" s="11"/>
      <c r="C302" s="9"/>
      <c r="D302" s="11"/>
      <c r="E302" s="38"/>
      <c r="F302" s="38"/>
      <c r="G302" s="39"/>
      <c r="H302" s="39"/>
      <c r="I302" s="39"/>
      <c r="J302" s="3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11"/>
      <c r="B303" s="11"/>
      <c r="C303" s="9"/>
      <c r="D303" s="11"/>
      <c r="E303" s="38"/>
      <c r="F303" s="38"/>
      <c r="G303" s="39"/>
      <c r="H303" s="39"/>
      <c r="I303" s="39"/>
      <c r="J303" s="3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11"/>
      <c r="B304" s="11"/>
      <c r="C304" s="9"/>
      <c r="D304" s="11"/>
      <c r="E304" s="38"/>
      <c r="F304" s="38"/>
      <c r="G304" s="39"/>
      <c r="H304" s="39"/>
      <c r="I304" s="39"/>
      <c r="J304" s="3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11"/>
      <c r="B305" s="11"/>
      <c r="C305" s="9"/>
      <c r="D305" s="11"/>
      <c r="E305" s="38"/>
      <c r="F305" s="38"/>
      <c r="G305" s="39"/>
      <c r="H305" s="39"/>
      <c r="I305" s="39"/>
      <c r="J305" s="3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11"/>
      <c r="B306" s="11"/>
      <c r="C306" s="9"/>
      <c r="D306" s="11"/>
      <c r="E306" s="38"/>
      <c r="F306" s="38"/>
      <c r="G306" s="39"/>
      <c r="H306" s="39"/>
      <c r="I306" s="39"/>
      <c r="J306" s="3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11"/>
      <c r="B307" s="11"/>
      <c r="C307" s="9"/>
      <c r="D307" s="11"/>
      <c r="E307" s="38"/>
      <c r="F307" s="38"/>
      <c r="G307" s="39"/>
      <c r="H307" s="39"/>
      <c r="I307" s="39"/>
      <c r="J307" s="3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11"/>
      <c r="B308" s="11"/>
      <c r="C308" s="9"/>
      <c r="D308" s="11"/>
      <c r="E308" s="38"/>
      <c r="F308" s="38"/>
      <c r="G308" s="39"/>
      <c r="H308" s="39"/>
      <c r="I308" s="39"/>
      <c r="J308" s="3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11"/>
      <c r="B309" s="11"/>
      <c r="C309" s="9"/>
      <c r="D309" s="11"/>
      <c r="E309" s="38"/>
      <c r="F309" s="38"/>
      <c r="G309" s="39"/>
      <c r="H309" s="39"/>
      <c r="I309" s="39"/>
      <c r="J309" s="3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11"/>
      <c r="B310" s="11"/>
      <c r="C310" s="9"/>
      <c r="D310" s="11"/>
      <c r="E310" s="38"/>
      <c r="F310" s="38"/>
      <c r="G310" s="39"/>
      <c r="H310" s="39"/>
      <c r="I310" s="39"/>
      <c r="J310" s="3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11"/>
      <c r="B311" s="11"/>
      <c r="C311" s="9"/>
      <c r="D311" s="11"/>
      <c r="E311" s="38"/>
      <c r="F311" s="38"/>
      <c r="G311" s="39"/>
      <c r="H311" s="39"/>
      <c r="I311" s="39"/>
      <c r="J311" s="3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11"/>
      <c r="B312" s="11"/>
      <c r="C312" s="9"/>
      <c r="D312" s="11"/>
      <c r="E312" s="38"/>
      <c r="F312" s="38"/>
      <c r="G312" s="39"/>
      <c r="H312" s="39"/>
      <c r="I312" s="39"/>
      <c r="J312" s="3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11"/>
      <c r="B313" s="11"/>
      <c r="C313" s="9"/>
      <c r="D313" s="11"/>
      <c r="E313" s="38"/>
      <c r="F313" s="38"/>
      <c r="G313" s="39"/>
      <c r="H313" s="39"/>
      <c r="I313" s="39"/>
      <c r="J313" s="3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11"/>
      <c r="B314" s="11"/>
      <c r="C314" s="9"/>
      <c r="D314" s="11"/>
      <c r="E314" s="38"/>
      <c r="F314" s="38"/>
      <c r="G314" s="39"/>
      <c r="H314" s="39"/>
      <c r="I314" s="39"/>
      <c r="J314" s="3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11"/>
      <c r="B315" s="11"/>
      <c r="C315" s="9"/>
      <c r="D315" s="11"/>
      <c r="E315" s="38"/>
      <c r="F315" s="38"/>
      <c r="G315" s="39"/>
      <c r="H315" s="39"/>
      <c r="I315" s="39"/>
      <c r="J315" s="3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11"/>
      <c r="B316" s="11"/>
      <c r="C316" s="9"/>
      <c r="D316" s="11"/>
      <c r="E316" s="38"/>
      <c r="F316" s="38"/>
      <c r="G316" s="39"/>
      <c r="H316" s="39"/>
      <c r="I316" s="39"/>
      <c r="J316" s="3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11"/>
      <c r="B317" s="11"/>
      <c r="C317" s="9"/>
      <c r="D317" s="11"/>
      <c r="E317" s="38"/>
      <c r="F317" s="38"/>
      <c r="G317" s="39"/>
      <c r="H317" s="39"/>
      <c r="I317" s="39"/>
      <c r="J317" s="3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11"/>
      <c r="B318" s="11"/>
      <c r="C318" s="9"/>
      <c r="D318" s="11"/>
      <c r="E318" s="38"/>
      <c r="F318" s="38"/>
      <c r="G318" s="39"/>
      <c r="H318" s="39"/>
      <c r="I318" s="39"/>
      <c r="J318" s="3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11"/>
      <c r="B319" s="11"/>
      <c r="C319" s="9"/>
      <c r="D319" s="11"/>
      <c r="E319" s="38"/>
      <c r="F319" s="38"/>
      <c r="G319" s="39"/>
      <c r="H319" s="39"/>
      <c r="I319" s="39"/>
      <c r="J319" s="3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11"/>
      <c r="B320" s="11"/>
      <c r="C320" s="9"/>
      <c r="D320" s="11"/>
      <c r="E320" s="38"/>
      <c r="F320" s="38"/>
      <c r="G320" s="39"/>
      <c r="H320" s="39"/>
      <c r="I320" s="39"/>
      <c r="J320" s="3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11"/>
      <c r="B321" s="11"/>
      <c r="C321" s="9"/>
      <c r="D321" s="11"/>
      <c r="E321" s="38"/>
      <c r="F321" s="38"/>
      <c r="G321" s="39"/>
      <c r="H321" s="39"/>
      <c r="I321" s="39"/>
      <c r="J321" s="3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11"/>
      <c r="B322" s="11"/>
      <c r="C322" s="9"/>
      <c r="D322" s="11"/>
      <c r="E322" s="38"/>
      <c r="F322" s="38"/>
      <c r="G322" s="39"/>
      <c r="H322" s="39"/>
      <c r="I322" s="39"/>
      <c r="J322" s="3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11"/>
      <c r="B323" s="11"/>
      <c r="C323" s="9"/>
      <c r="D323" s="11"/>
      <c r="E323" s="38"/>
      <c r="F323" s="38"/>
      <c r="G323" s="39"/>
      <c r="H323" s="39"/>
      <c r="I323" s="39"/>
      <c r="J323" s="3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11"/>
      <c r="B324" s="11"/>
      <c r="C324" s="9"/>
      <c r="D324" s="11"/>
      <c r="E324" s="38"/>
      <c r="F324" s="38"/>
      <c r="G324" s="39"/>
      <c r="H324" s="39"/>
      <c r="I324" s="39"/>
      <c r="J324" s="3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11"/>
      <c r="B325" s="11"/>
      <c r="C325" s="9"/>
      <c r="D325" s="11"/>
      <c r="E325" s="38"/>
      <c r="F325" s="38"/>
      <c r="G325" s="39"/>
      <c r="H325" s="39"/>
      <c r="I325" s="39"/>
      <c r="J325" s="3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11"/>
      <c r="B326" s="11"/>
      <c r="C326" s="9"/>
      <c r="D326" s="11"/>
      <c r="E326" s="38"/>
      <c r="F326" s="38"/>
      <c r="G326" s="39"/>
      <c r="H326" s="39"/>
      <c r="I326" s="39"/>
      <c r="J326" s="3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11"/>
      <c r="B327" s="11"/>
      <c r="C327" s="9"/>
      <c r="D327" s="11"/>
      <c r="E327" s="38"/>
      <c r="F327" s="38"/>
      <c r="G327" s="39"/>
      <c r="H327" s="39"/>
      <c r="I327" s="39"/>
      <c r="J327" s="3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11"/>
      <c r="B328" s="11"/>
      <c r="C328" s="9"/>
      <c r="D328" s="11"/>
      <c r="E328" s="38"/>
      <c r="F328" s="38"/>
      <c r="G328" s="39"/>
      <c r="H328" s="39"/>
      <c r="I328" s="39"/>
      <c r="J328" s="3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11"/>
      <c r="B329" s="11"/>
      <c r="C329" s="9"/>
      <c r="D329" s="11"/>
      <c r="E329" s="38"/>
      <c r="F329" s="38"/>
      <c r="G329" s="39"/>
      <c r="H329" s="39"/>
      <c r="I329" s="39"/>
      <c r="J329" s="3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11"/>
      <c r="B330" s="11"/>
      <c r="C330" s="9"/>
      <c r="D330" s="11"/>
      <c r="E330" s="38"/>
      <c r="F330" s="38"/>
      <c r="G330" s="39"/>
      <c r="H330" s="39"/>
      <c r="I330" s="39"/>
      <c r="J330" s="3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11"/>
      <c r="B331" s="11"/>
      <c r="C331" s="9"/>
      <c r="D331" s="11"/>
      <c r="E331" s="38"/>
      <c r="F331" s="38"/>
      <c r="G331" s="39"/>
      <c r="H331" s="39"/>
      <c r="I331" s="39"/>
      <c r="J331" s="3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11"/>
      <c r="B332" s="11"/>
      <c r="C332" s="9"/>
      <c r="D332" s="11"/>
      <c r="E332" s="38"/>
      <c r="F332" s="38"/>
      <c r="G332" s="39"/>
      <c r="H332" s="39"/>
      <c r="I332" s="39"/>
      <c r="J332" s="3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11"/>
      <c r="B333" s="11"/>
      <c r="C333" s="9"/>
      <c r="D333" s="11"/>
      <c r="E333" s="38"/>
      <c r="F333" s="38"/>
      <c r="G333" s="39"/>
      <c r="H333" s="39"/>
      <c r="I333" s="39"/>
      <c r="J333" s="3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11"/>
      <c r="B334" s="11"/>
      <c r="C334" s="9"/>
      <c r="D334" s="11"/>
      <c r="E334" s="38"/>
      <c r="F334" s="38"/>
      <c r="G334" s="39"/>
      <c r="H334" s="39"/>
      <c r="I334" s="39"/>
      <c r="J334" s="3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11"/>
      <c r="B335" s="11"/>
      <c r="C335" s="9"/>
      <c r="D335" s="11"/>
      <c r="E335" s="38"/>
      <c r="F335" s="38"/>
      <c r="G335" s="39"/>
      <c r="H335" s="39"/>
      <c r="I335" s="39"/>
      <c r="J335" s="3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11"/>
      <c r="B336" s="11"/>
      <c r="C336" s="9"/>
      <c r="D336" s="11"/>
      <c r="E336" s="38"/>
      <c r="F336" s="38"/>
      <c r="G336" s="39"/>
      <c r="H336" s="39"/>
      <c r="I336" s="39"/>
      <c r="J336" s="3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11"/>
      <c r="B337" s="11"/>
      <c r="C337" s="9"/>
      <c r="D337" s="11"/>
      <c r="E337" s="38"/>
      <c r="F337" s="38"/>
      <c r="G337" s="39"/>
      <c r="H337" s="39"/>
      <c r="I337" s="39"/>
      <c r="J337" s="3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11"/>
      <c r="B338" s="11"/>
      <c r="C338" s="9"/>
      <c r="D338" s="11"/>
      <c r="E338" s="38"/>
      <c r="F338" s="38"/>
      <c r="G338" s="39"/>
      <c r="H338" s="39"/>
      <c r="I338" s="39"/>
      <c r="J338" s="3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11"/>
      <c r="B339" s="11"/>
      <c r="C339" s="9"/>
      <c r="D339" s="11"/>
      <c r="E339" s="38"/>
      <c r="F339" s="38"/>
      <c r="G339" s="39"/>
      <c r="H339" s="39"/>
      <c r="I339" s="39"/>
      <c r="J339" s="3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11"/>
      <c r="B340" s="11"/>
      <c r="C340" s="9"/>
      <c r="D340" s="11"/>
      <c r="E340" s="38"/>
      <c r="F340" s="38"/>
      <c r="G340" s="39"/>
      <c r="H340" s="39"/>
      <c r="I340" s="39"/>
      <c r="J340" s="3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11"/>
      <c r="B341" s="11"/>
      <c r="C341" s="9"/>
      <c r="D341" s="11"/>
      <c r="E341" s="38"/>
      <c r="F341" s="38"/>
      <c r="G341" s="39"/>
      <c r="H341" s="39"/>
      <c r="I341" s="39"/>
      <c r="J341" s="3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11"/>
      <c r="B342" s="11"/>
      <c r="C342" s="9"/>
      <c r="D342" s="11"/>
      <c r="E342" s="38"/>
      <c r="F342" s="38"/>
      <c r="G342" s="39"/>
      <c r="H342" s="39"/>
      <c r="I342" s="39"/>
      <c r="J342" s="3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11"/>
      <c r="B343" s="11"/>
      <c r="C343" s="9"/>
      <c r="D343" s="11"/>
      <c r="E343" s="38"/>
      <c r="F343" s="38"/>
      <c r="G343" s="39"/>
      <c r="H343" s="39"/>
      <c r="I343" s="39"/>
      <c r="J343" s="3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11"/>
      <c r="B344" s="11"/>
      <c r="C344" s="9"/>
      <c r="D344" s="11"/>
      <c r="E344" s="38"/>
      <c r="F344" s="38"/>
      <c r="G344" s="39"/>
      <c r="H344" s="39"/>
      <c r="I344" s="39"/>
      <c r="J344" s="3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11"/>
      <c r="B345" s="11"/>
      <c r="C345" s="9"/>
      <c r="D345" s="11"/>
      <c r="E345" s="38"/>
      <c r="F345" s="38"/>
      <c r="G345" s="39"/>
      <c r="H345" s="39"/>
      <c r="I345" s="39"/>
      <c r="J345" s="3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11"/>
      <c r="B346" s="11"/>
      <c r="C346" s="9"/>
      <c r="D346" s="11"/>
      <c r="E346" s="38"/>
      <c r="F346" s="38"/>
      <c r="G346" s="39"/>
      <c r="H346" s="39"/>
      <c r="I346" s="39"/>
      <c r="J346" s="3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11"/>
      <c r="B347" s="11"/>
      <c r="C347" s="9"/>
      <c r="D347" s="11"/>
      <c r="E347" s="38"/>
      <c r="F347" s="38"/>
      <c r="G347" s="39"/>
      <c r="H347" s="39"/>
      <c r="I347" s="39"/>
      <c r="J347" s="3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11"/>
      <c r="B348" s="11"/>
      <c r="C348" s="9"/>
      <c r="D348" s="11"/>
      <c r="E348" s="38"/>
      <c r="F348" s="38"/>
      <c r="G348" s="39"/>
      <c r="H348" s="39"/>
      <c r="I348" s="39"/>
      <c r="J348" s="3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11"/>
      <c r="B349" s="11"/>
      <c r="C349" s="9"/>
      <c r="D349" s="11"/>
      <c r="E349" s="38"/>
      <c r="F349" s="38"/>
      <c r="G349" s="39"/>
      <c r="H349" s="39"/>
      <c r="I349" s="39"/>
      <c r="J349" s="3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11"/>
      <c r="B350" s="11"/>
      <c r="C350" s="9"/>
      <c r="D350" s="11"/>
      <c r="E350" s="38"/>
      <c r="F350" s="38"/>
      <c r="G350" s="39"/>
      <c r="H350" s="39"/>
      <c r="I350" s="39"/>
      <c r="J350" s="3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11"/>
      <c r="B351" s="11"/>
      <c r="C351" s="9"/>
      <c r="D351" s="11"/>
      <c r="E351" s="38"/>
      <c r="F351" s="38"/>
      <c r="G351" s="39"/>
      <c r="H351" s="39"/>
      <c r="I351" s="39"/>
      <c r="J351" s="3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11"/>
      <c r="B352" s="11"/>
      <c r="C352" s="9"/>
      <c r="D352" s="11"/>
      <c r="E352" s="38"/>
      <c r="F352" s="38"/>
      <c r="G352" s="39"/>
      <c r="H352" s="39"/>
      <c r="I352" s="39"/>
      <c r="J352" s="3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11"/>
      <c r="B353" s="11"/>
      <c r="C353" s="9"/>
      <c r="D353" s="11"/>
      <c r="E353" s="38"/>
      <c r="F353" s="38"/>
      <c r="G353" s="39"/>
      <c r="H353" s="39"/>
      <c r="I353" s="39"/>
      <c r="J353" s="3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11"/>
      <c r="B354" s="11"/>
      <c r="C354" s="9"/>
      <c r="D354" s="11"/>
      <c r="E354" s="38"/>
      <c r="F354" s="38"/>
      <c r="G354" s="39"/>
      <c r="H354" s="39"/>
      <c r="I354" s="39"/>
      <c r="J354" s="3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11"/>
      <c r="B355" s="11"/>
      <c r="C355" s="9"/>
      <c r="D355" s="11"/>
      <c r="E355" s="38"/>
      <c r="F355" s="38"/>
      <c r="G355" s="39"/>
      <c r="H355" s="39"/>
      <c r="I355" s="39"/>
      <c r="J355" s="3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11"/>
      <c r="B356" s="11"/>
      <c r="C356" s="9"/>
      <c r="D356" s="11"/>
      <c r="E356" s="38"/>
      <c r="F356" s="38"/>
      <c r="G356" s="39"/>
      <c r="H356" s="39"/>
      <c r="I356" s="39"/>
      <c r="J356" s="3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11"/>
      <c r="B357" s="11"/>
      <c r="C357" s="9"/>
      <c r="D357" s="11"/>
      <c r="E357" s="38"/>
      <c r="F357" s="38"/>
      <c r="G357" s="39"/>
      <c r="H357" s="39"/>
      <c r="I357" s="39"/>
      <c r="J357" s="3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11"/>
      <c r="B358" s="11"/>
      <c r="C358" s="9"/>
      <c r="D358" s="11"/>
      <c r="E358" s="38"/>
      <c r="F358" s="38"/>
      <c r="G358" s="39"/>
      <c r="H358" s="39"/>
      <c r="I358" s="39"/>
      <c r="J358" s="3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11"/>
      <c r="B359" s="11"/>
      <c r="C359" s="9"/>
      <c r="D359" s="11"/>
      <c r="E359" s="38"/>
      <c r="F359" s="38"/>
      <c r="G359" s="39"/>
      <c r="H359" s="39"/>
      <c r="I359" s="39"/>
      <c r="J359" s="3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11"/>
      <c r="B360" s="11"/>
      <c r="C360" s="9"/>
      <c r="D360" s="11"/>
      <c r="E360" s="38"/>
      <c r="F360" s="38"/>
      <c r="G360" s="39"/>
      <c r="H360" s="39"/>
      <c r="I360" s="39"/>
      <c r="J360" s="3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11"/>
      <c r="B361" s="11"/>
      <c r="C361" s="9"/>
      <c r="D361" s="11"/>
      <c r="E361" s="38"/>
      <c r="F361" s="38"/>
      <c r="G361" s="39"/>
      <c r="H361" s="39"/>
      <c r="I361" s="39"/>
      <c r="J361" s="3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11"/>
      <c r="B362" s="11"/>
      <c r="C362" s="9"/>
      <c r="D362" s="11"/>
      <c r="E362" s="38"/>
      <c r="F362" s="38"/>
      <c r="G362" s="39"/>
      <c r="H362" s="39"/>
      <c r="I362" s="39"/>
      <c r="J362" s="3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11"/>
      <c r="B363" s="11"/>
      <c r="C363" s="9"/>
      <c r="D363" s="11"/>
      <c r="E363" s="38"/>
      <c r="F363" s="38"/>
      <c r="G363" s="39"/>
      <c r="H363" s="39"/>
      <c r="I363" s="39"/>
      <c r="J363" s="3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11"/>
      <c r="B364" s="11"/>
      <c r="C364" s="9"/>
      <c r="D364" s="11"/>
      <c r="E364" s="38"/>
      <c r="F364" s="38"/>
      <c r="G364" s="39"/>
      <c r="H364" s="39"/>
      <c r="I364" s="39"/>
      <c r="J364" s="3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11"/>
      <c r="B365" s="11"/>
      <c r="C365" s="9"/>
      <c r="D365" s="11"/>
      <c r="E365" s="38"/>
      <c r="F365" s="38"/>
      <c r="G365" s="39"/>
      <c r="H365" s="39"/>
      <c r="I365" s="39"/>
      <c r="J365" s="3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11"/>
      <c r="B366" s="11"/>
      <c r="C366" s="9"/>
      <c r="D366" s="11"/>
      <c r="E366" s="38"/>
      <c r="F366" s="38"/>
      <c r="G366" s="39"/>
      <c r="H366" s="39"/>
      <c r="I366" s="39"/>
      <c r="J366" s="3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11"/>
      <c r="B367" s="11"/>
      <c r="C367" s="9"/>
      <c r="D367" s="11"/>
      <c r="E367" s="38"/>
      <c r="F367" s="38"/>
      <c r="G367" s="39"/>
      <c r="H367" s="39"/>
      <c r="I367" s="39"/>
      <c r="J367" s="3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11"/>
      <c r="B368" s="11"/>
      <c r="C368" s="9"/>
      <c r="D368" s="11"/>
      <c r="E368" s="38"/>
      <c r="F368" s="38"/>
      <c r="G368" s="39"/>
      <c r="H368" s="39"/>
      <c r="I368" s="39"/>
      <c r="J368" s="3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11"/>
      <c r="B369" s="11"/>
      <c r="C369" s="9"/>
      <c r="D369" s="11"/>
      <c r="E369" s="38"/>
      <c r="F369" s="38"/>
      <c r="G369" s="39"/>
      <c r="H369" s="39"/>
      <c r="I369" s="39"/>
      <c r="J369" s="3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11"/>
      <c r="B370" s="11"/>
      <c r="C370" s="9"/>
      <c r="D370" s="11"/>
      <c r="E370" s="38"/>
      <c r="F370" s="38"/>
      <c r="G370" s="39"/>
      <c r="H370" s="39"/>
      <c r="I370" s="39"/>
      <c r="J370" s="3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11"/>
      <c r="B371" s="11"/>
      <c r="C371" s="9"/>
      <c r="D371" s="11"/>
      <c r="E371" s="38"/>
      <c r="F371" s="38"/>
      <c r="G371" s="39"/>
      <c r="H371" s="39"/>
      <c r="I371" s="39"/>
      <c r="J371" s="3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11"/>
      <c r="B372" s="11"/>
      <c r="C372" s="9"/>
      <c r="D372" s="11"/>
      <c r="E372" s="38"/>
      <c r="F372" s="38"/>
      <c r="G372" s="39"/>
      <c r="H372" s="39"/>
      <c r="I372" s="39"/>
      <c r="J372" s="3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11"/>
      <c r="B373" s="11"/>
      <c r="C373" s="9"/>
      <c r="D373" s="11"/>
      <c r="E373" s="38"/>
      <c r="F373" s="38"/>
      <c r="G373" s="39"/>
      <c r="H373" s="39"/>
      <c r="I373" s="39"/>
      <c r="J373" s="3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11"/>
      <c r="B374" s="11"/>
      <c r="C374" s="9"/>
      <c r="D374" s="11"/>
      <c r="E374" s="38"/>
      <c r="F374" s="38"/>
      <c r="G374" s="39"/>
      <c r="H374" s="39"/>
      <c r="I374" s="39"/>
      <c r="J374" s="3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11"/>
      <c r="B375" s="11"/>
      <c r="C375" s="9"/>
      <c r="D375" s="11"/>
      <c r="E375" s="38"/>
      <c r="F375" s="38"/>
      <c r="G375" s="39"/>
      <c r="H375" s="39"/>
      <c r="I375" s="39"/>
      <c r="J375" s="3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11"/>
      <c r="B376" s="11"/>
      <c r="C376" s="9"/>
      <c r="D376" s="11"/>
      <c r="E376" s="38"/>
      <c r="F376" s="38"/>
      <c r="G376" s="39"/>
      <c r="H376" s="39"/>
      <c r="I376" s="39"/>
      <c r="J376" s="3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11"/>
      <c r="B377" s="11"/>
      <c r="C377" s="9"/>
      <c r="D377" s="11"/>
      <c r="E377" s="38"/>
      <c r="F377" s="38"/>
      <c r="G377" s="39"/>
      <c r="H377" s="39"/>
      <c r="I377" s="39"/>
      <c r="J377" s="3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11"/>
      <c r="B378" s="11"/>
      <c r="C378" s="9"/>
      <c r="D378" s="11"/>
      <c r="E378" s="38"/>
      <c r="F378" s="38"/>
      <c r="G378" s="39"/>
      <c r="H378" s="39"/>
      <c r="I378" s="39"/>
      <c r="J378" s="3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11"/>
      <c r="B379" s="11"/>
      <c r="C379" s="9"/>
      <c r="D379" s="11"/>
      <c r="E379" s="38"/>
      <c r="F379" s="38"/>
      <c r="G379" s="39"/>
      <c r="H379" s="39"/>
      <c r="I379" s="39"/>
      <c r="J379" s="3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11"/>
      <c r="B380" s="11"/>
      <c r="C380" s="9"/>
      <c r="D380" s="11"/>
      <c r="E380" s="38"/>
      <c r="F380" s="38"/>
      <c r="G380" s="39"/>
      <c r="H380" s="39"/>
      <c r="I380" s="39"/>
      <c r="J380" s="3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11"/>
      <c r="B381" s="11"/>
      <c r="C381" s="9"/>
      <c r="D381" s="11"/>
      <c r="E381" s="38"/>
      <c r="F381" s="38"/>
      <c r="G381" s="39"/>
      <c r="H381" s="39"/>
      <c r="I381" s="39"/>
      <c r="J381" s="3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11"/>
      <c r="B382" s="11"/>
      <c r="C382" s="9"/>
      <c r="D382" s="11"/>
      <c r="E382" s="38"/>
      <c r="F382" s="38"/>
      <c r="G382" s="39"/>
      <c r="H382" s="39"/>
      <c r="I382" s="39"/>
      <c r="J382" s="3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11"/>
      <c r="B383" s="11"/>
      <c r="C383" s="9"/>
      <c r="D383" s="11"/>
      <c r="E383" s="38"/>
      <c r="F383" s="38"/>
      <c r="G383" s="39"/>
      <c r="H383" s="39"/>
      <c r="I383" s="39"/>
      <c r="J383" s="3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11"/>
      <c r="B384" s="11"/>
      <c r="C384" s="9"/>
      <c r="D384" s="11"/>
      <c r="E384" s="38"/>
      <c r="F384" s="38"/>
      <c r="G384" s="39"/>
      <c r="H384" s="39"/>
      <c r="I384" s="39"/>
      <c r="J384" s="3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11"/>
      <c r="B385" s="11"/>
      <c r="C385" s="9"/>
      <c r="D385" s="11"/>
      <c r="E385" s="38"/>
      <c r="F385" s="38"/>
      <c r="G385" s="39"/>
      <c r="H385" s="39"/>
      <c r="I385" s="39"/>
      <c r="J385" s="3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11"/>
      <c r="B386" s="11"/>
      <c r="C386" s="9"/>
      <c r="D386" s="11"/>
      <c r="E386" s="38"/>
      <c r="F386" s="38"/>
      <c r="G386" s="39"/>
      <c r="H386" s="39"/>
      <c r="I386" s="39"/>
      <c r="J386" s="3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11"/>
      <c r="B387" s="11"/>
      <c r="C387" s="9"/>
      <c r="D387" s="11"/>
      <c r="E387" s="38"/>
      <c r="F387" s="38"/>
      <c r="G387" s="39"/>
      <c r="H387" s="39"/>
      <c r="I387" s="39"/>
      <c r="J387" s="3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11"/>
      <c r="B388" s="11"/>
      <c r="C388" s="9"/>
      <c r="D388" s="11"/>
      <c r="E388" s="38"/>
      <c r="F388" s="38"/>
      <c r="G388" s="39"/>
      <c r="H388" s="39"/>
      <c r="I388" s="39"/>
      <c r="J388" s="3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11"/>
      <c r="B389" s="11"/>
      <c r="C389" s="9"/>
      <c r="D389" s="11"/>
      <c r="E389" s="38"/>
      <c r="F389" s="38"/>
      <c r="G389" s="39"/>
      <c r="H389" s="39"/>
      <c r="I389" s="39"/>
      <c r="J389" s="3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11"/>
      <c r="B390" s="11"/>
      <c r="C390" s="9"/>
      <c r="D390" s="11"/>
      <c r="E390" s="38"/>
      <c r="F390" s="38"/>
      <c r="G390" s="39"/>
      <c r="H390" s="39"/>
      <c r="I390" s="39"/>
      <c r="J390" s="3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11"/>
      <c r="B391" s="11"/>
      <c r="C391" s="9"/>
      <c r="D391" s="11"/>
      <c r="E391" s="38"/>
      <c r="F391" s="38"/>
      <c r="G391" s="39"/>
      <c r="H391" s="39"/>
      <c r="I391" s="39"/>
      <c r="J391" s="3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11"/>
      <c r="B392" s="11"/>
      <c r="C392" s="9"/>
      <c r="D392" s="11"/>
      <c r="E392" s="38"/>
      <c r="F392" s="38"/>
      <c r="G392" s="39"/>
      <c r="H392" s="39"/>
      <c r="I392" s="39"/>
      <c r="J392" s="3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11"/>
      <c r="B393" s="11"/>
      <c r="C393" s="9"/>
      <c r="D393" s="11"/>
      <c r="E393" s="38"/>
      <c r="F393" s="38"/>
      <c r="G393" s="39"/>
      <c r="H393" s="39"/>
      <c r="I393" s="39"/>
      <c r="J393" s="3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11"/>
      <c r="B394" s="11"/>
      <c r="C394" s="9"/>
      <c r="D394" s="11"/>
      <c r="E394" s="38"/>
      <c r="F394" s="38"/>
      <c r="G394" s="39"/>
      <c r="H394" s="39"/>
      <c r="I394" s="39"/>
      <c r="J394" s="3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11"/>
      <c r="B395" s="11"/>
      <c r="C395" s="9"/>
      <c r="D395" s="11"/>
      <c r="E395" s="38"/>
      <c r="F395" s="38"/>
      <c r="G395" s="39"/>
      <c r="H395" s="39"/>
      <c r="I395" s="39"/>
      <c r="J395" s="3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11"/>
      <c r="B396" s="11"/>
      <c r="C396" s="9"/>
      <c r="D396" s="11"/>
      <c r="E396" s="38"/>
      <c r="F396" s="38"/>
      <c r="G396" s="39"/>
      <c r="H396" s="39"/>
      <c r="I396" s="39"/>
      <c r="J396" s="3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11"/>
      <c r="B397" s="11"/>
      <c r="C397" s="9"/>
      <c r="D397" s="11"/>
      <c r="E397" s="38"/>
      <c r="F397" s="38"/>
      <c r="G397" s="39"/>
      <c r="H397" s="39"/>
      <c r="I397" s="39"/>
      <c r="J397" s="3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11"/>
      <c r="B398" s="11"/>
      <c r="C398" s="9"/>
      <c r="D398" s="11"/>
      <c r="E398" s="38"/>
      <c r="F398" s="38"/>
      <c r="G398" s="39"/>
      <c r="H398" s="39"/>
      <c r="I398" s="39"/>
      <c r="J398" s="3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11"/>
      <c r="B399" s="11"/>
      <c r="C399" s="9"/>
      <c r="D399" s="11"/>
      <c r="E399" s="38"/>
      <c r="F399" s="38"/>
      <c r="G399" s="39"/>
      <c r="H399" s="39"/>
      <c r="I399" s="39"/>
      <c r="J399" s="3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11"/>
      <c r="B400" s="11"/>
      <c r="C400" s="9"/>
      <c r="D400" s="11"/>
      <c r="E400" s="38"/>
      <c r="F400" s="38"/>
      <c r="G400" s="39"/>
      <c r="H400" s="39"/>
      <c r="I400" s="39"/>
      <c r="J400" s="3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11"/>
      <c r="B401" s="11"/>
      <c r="C401" s="9"/>
      <c r="D401" s="11"/>
      <c r="E401" s="38"/>
      <c r="F401" s="38"/>
      <c r="G401" s="39"/>
      <c r="H401" s="39"/>
      <c r="I401" s="39"/>
      <c r="J401" s="3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11"/>
      <c r="B402" s="11"/>
      <c r="C402" s="9"/>
      <c r="D402" s="11"/>
      <c r="E402" s="38"/>
      <c r="F402" s="38"/>
      <c r="G402" s="39"/>
      <c r="H402" s="39"/>
      <c r="I402" s="39"/>
      <c r="J402" s="3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11"/>
      <c r="B403" s="11"/>
      <c r="C403" s="9"/>
      <c r="D403" s="11"/>
      <c r="E403" s="38"/>
      <c r="F403" s="38"/>
      <c r="G403" s="39"/>
      <c r="H403" s="39"/>
      <c r="I403" s="39"/>
      <c r="J403" s="3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11"/>
      <c r="B404" s="11"/>
      <c r="C404" s="9"/>
      <c r="D404" s="11"/>
      <c r="E404" s="38"/>
      <c r="F404" s="38"/>
      <c r="G404" s="39"/>
      <c r="H404" s="39"/>
      <c r="I404" s="39"/>
      <c r="J404" s="3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11"/>
      <c r="B405" s="11"/>
      <c r="C405" s="9"/>
      <c r="D405" s="11"/>
      <c r="E405" s="38"/>
      <c r="F405" s="38"/>
      <c r="G405" s="39"/>
      <c r="H405" s="39"/>
      <c r="I405" s="39"/>
      <c r="J405" s="3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11"/>
      <c r="B406" s="11"/>
      <c r="C406" s="9"/>
      <c r="D406" s="11"/>
      <c r="E406" s="38"/>
      <c r="F406" s="38"/>
      <c r="G406" s="39"/>
      <c r="H406" s="39"/>
      <c r="I406" s="39"/>
      <c r="J406" s="3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11"/>
      <c r="B407" s="11"/>
      <c r="C407" s="9"/>
      <c r="D407" s="11"/>
      <c r="E407" s="38"/>
      <c r="F407" s="38"/>
      <c r="G407" s="39"/>
      <c r="H407" s="39"/>
      <c r="I407" s="39"/>
      <c r="J407" s="3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11"/>
      <c r="B408" s="11"/>
      <c r="C408" s="9"/>
      <c r="D408" s="11"/>
      <c r="E408" s="38"/>
      <c r="F408" s="38"/>
      <c r="G408" s="39"/>
      <c r="H408" s="39"/>
      <c r="I408" s="39"/>
      <c r="J408" s="3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11"/>
      <c r="B409" s="11"/>
      <c r="C409" s="9"/>
      <c r="D409" s="11"/>
      <c r="E409" s="38"/>
      <c r="F409" s="38"/>
      <c r="G409" s="39"/>
      <c r="H409" s="39"/>
      <c r="I409" s="39"/>
      <c r="J409" s="3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11"/>
      <c r="B410" s="11"/>
      <c r="C410" s="9"/>
      <c r="D410" s="11"/>
      <c r="E410" s="38"/>
      <c r="F410" s="38"/>
      <c r="G410" s="39"/>
      <c r="H410" s="39"/>
      <c r="I410" s="39"/>
      <c r="J410" s="3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11"/>
      <c r="B411" s="11"/>
      <c r="C411" s="9"/>
      <c r="D411" s="11"/>
      <c r="E411" s="38"/>
      <c r="F411" s="38"/>
      <c r="G411" s="39"/>
      <c r="H411" s="39"/>
      <c r="I411" s="39"/>
      <c r="J411" s="3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11"/>
      <c r="B412" s="11"/>
      <c r="C412" s="9"/>
      <c r="D412" s="11"/>
      <c r="E412" s="38"/>
      <c r="F412" s="38"/>
      <c r="G412" s="39"/>
      <c r="H412" s="39"/>
      <c r="I412" s="39"/>
      <c r="J412" s="3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11"/>
      <c r="B413" s="11"/>
      <c r="C413" s="9"/>
      <c r="D413" s="11"/>
      <c r="E413" s="38"/>
      <c r="F413" s="38"/>
      <c r="G413" s="39"/>
      <c r="H413" s="39"/>
      <c r="I413" s="39"/>
      <c r="J413" s="3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11"/>
      <c r="B414" s="11"/>
      <c r="C414" s="9"/>
      <c r="D414" s="11"/>
      <c r="E414" s="38"/>
      <c r="F414" s="38"/>
      <c r="G414" s="39"/>
      <c r="H414" s="39"/>
      <c r="I414" s="39"/>
      <c r="J414" s="3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11"/>
      <c r="B415" s="11"/>
      <c r="C415" s="9"/>
      <c r="D415" s="11"/>
      <c r="E415" s="38"/>
      <c r="F415" s="38"/>
      <c r="G415" s="39"/>
      <c r="H415" s="39"/>
      <c r="I415" s="39"/>
      <c r="J415" s="3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11"/>
      <c r="B416" s="11"/>
      <c r="C416" s="9"/>
      <c r="D416" s="11"/>
      <c r="E416" s="38"/>
      <c r="F416" s="38"/>
      <c r="G416" s="39"/>
      <c r="H416" s="39"/>
      <c r="I416" s="39"/>
      <c r="J416" s="3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11"/>
      <c r="B417" s="11"/>
      <c r="C417" s="9"/>
      <c r="D417" s="11"/>
      <c r="E417" s="38"/>
      <c r="F417" s="38"/>
      <c r="G417" s="39"/>
      <c r="H417" s="39"/>
      <c r="I417" s="39"/>
      <c r="J417" s="3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11"/>
      <c r="B418" s="11"/>
      <c r="C418" s="9"/>
      <c r="D418" s="11"/>
      <c r="E418" s="38"/>
      <c r="F418" s="38"/>
      <c r="G418" s="39"/>
      <c r="H418" s="39"/>
      <c r="I418" s="39"/>
      <c r="J418" s="3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11"/>
      <c r="B419" s="11"/>
      <c r="C419" s="9"/>
      <c r="D419" s="11"/>
      <c r="E419" s="38"/>
      <c r="F419" s="38"/>
      <c r="G419" s="39"/>
      <c r="H419" s="39"/>
      <c r="I419" s="39"/>
      <c r="J419" s="3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11"/>
      <c r="B420" s="11"/>
      <c r="C420" s="9"/>
      <c r="D420" s="11"/>
      <c r="E420" s="38"/>
      <c r="F420" s="38"/>
      <c r="G420" s="39"/>
      <c r="H420" s="39"/>
      <c r="I420" s="39"/>
      <c r="J420" s="3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11"/>
      <c r="B421" s="11"/>
      <c r="C421" s="9"/>
      <c r="D421" s="11"/>
      <c r="E421" s="38"/>
      <c r="F421" s="38"/>
      <c r="G421" s="39"/>
      <c r="H421" s="39"/>
      <c r="I421" s="39"/>
      <c r="J421" s="3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11"/>
      <c r="B422" s="11"/>
      <c r="C422" s="9"/>
      <c r="D422" s="11"/>
      <c r="E422" s="38"/>
      <c r="F422" s="38"/>
      <c r="G422" s="39"/>
      <c r="H422" s="39"/>
      <c r="I422" s="39"/>
      <c r="J422" s="3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11"/>
      <c r="B423" s="11"/>
      <c r="C423" s="9"/>
      <c r="D423" s="11"/>
      <c r="E423" s="38"/>
      <c r="F423" s="38"/>
      <c r="G423" s="39"/>
      <c r="H423" s="39"/>
      <c r="I423" s="39"/>
      <c r="J423" s="3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11"/>
      <c r="B424" s="11"/>
      <c r="C424" s="9"/>
      <c r="D424" s="11"/>
      <c r="E424" s="38"/>
      <c r="F424" s="38"/>
      <c r="G424" s="39"/>
      <c r="H424" s="39"/>
      <c r="I424" s="39"/>
      <c r="J424" s="3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11"/>
      <c r="B425" s="11"/>
      <c r="C425" s="9"/>
      <c r="D425" s="11"/>
      <c r="E425" s="38"/>
      <c r="F425" s="38"/>
      <c r="G425" s="39"/>
      <c r="H425" s="39"/>
      <c r="I425" s="39"/>
      <c r="J425" s="3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11"/>
      <c r="B426" s="11"/>
      <c r="C426" s="9"/>
      <c r="D426" s="11"/>
      <c r="E426" s="38"/>
      <c r="F426" s="38"/>
      <c r="G426" s="39"/>
      <c r="H426" s="39"/>
      <c r="I426" s="39"/>
      <c r="J426" s="3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11"/>
      <c r="B427" s="11"/>
      <c r="C427" s="9"/>
      <c r="D427" s="11"/>
      <c r="E427" s="38"/>
      <c r="F427" s="38"/>
      <c r="G427" s="39"/>
      <c r="H427" s="39"/>
      <c r="I427" s="39"/>
      <c r="J427" s="3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11"/>
      <c r="B428" s="11"/>
      <c r="C428" s="9"/>
      <c r="D428" s="11"/>
      <c r="E428" s="38"/>
      <c r="F428" s="38"/>
      <c r="G428" s="39"/>
      <c r="H428" s="39"/>
      <c r="I428" s="39"/>
      <c r="J428" s="3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11"/>
      <c r="B429" s="11"/>
      <c r="C429" s="9"/>
      <c r="D429" s="11"/>
      <c r="E429" s="38"/>
      <c r="F429" s="38"/>
      <c r="G429" s="39"/>
      <c r="H429" s="39"/>
      <c r="I429" s="39"/>
      <c r="J429" s="3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11"/>
      <c r="B430" s="11"/>
      <c r="C430" s="9"/>
      <c r="D430" s="11"/>
      <c r="E430" s="38"/>
      <c r="F430" s="38"/>
      <c r="G430" s="39"/>
      <c r="H430" s="39"/>
      <c r="I430" s="39"/>
      <c r="J430" s="3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11"/>
      <c r="B431" s="11"/>
      <c r="C431" s="9"/>
      <c r="D431" s="11"/>
      <c r="E431" s="38"/>
      <c r="F431" s="38"/>
      <c r="G431" s="39"/>
      <c r="H431" s="39"/>
      <c r="I431" s="39"/>
      <c r="J431" s="3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11"/>
      <c r="B432" s="11"/>
      <c r="C432" s="9"/>
      <c r="D432" s="11"/>
      <c r="E432" s="38"/>
      <c r="F432" s="38"/>
      <c r="G432" s="39"/>
      <c r="H432" s="39"/>
      <c r="I432" s="39"/>
      <c r="J432" s="3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11"/>
      <c r="B433" s="11"/>
      <c r="C433" s="9"/>
      <c r="D433" s="11"/>
      <c r="E433" s="38"/>
      <c r="F433" s="38"/>
      <c r="G433" s="39"/>
      <c r="H433" s="39"/>
      <c r="I433" s="39"/>
      <c r="J433" s="3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11"/>
      <c r="B434" s="11"/>
      <c r="C434" s="9"/>
      <c r="D434" s="11"/>
      <c r="E434" s="38"/>
      <c r="F434" s="38"/>
      <c r="G434" s="39"/>
      <c r="H434" s="39"/>
      <c r="I434" s="39"/>
      <c r="J434" s="3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11"/>
      <c r="B435" s="11"/>
      <c r="C435" s="9"/>
      <c r="D435" s="11"/>
      <c r="E435" s="38"/>
      <c r="F435" s="38"/>
      <c r="G435" s="39"/>
      <c r="H435" s="39"/>
      <c r="I435" s="39"/>
      <c r="J435" s="3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11"/>
      <c r="B436" s="11"/>
      <c r="C436" s="9"/>
      <c r="D436" s="11"/>
      <c r="E436" s="38"/>
      <c r="F436" s="38"/>
      <c r="G436" s="39"/>
      <c r="H436" s="39"/>
      <c r="I436" s="39"/>
      <c r="J436" s="3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11"/>
      <c r="B437" s="11"/>
      <c r="C437" s="9"/>
      <c r="D437" s="11"/>
      <c r="E437" s="38"/>
      <c r="F437" s="38"/>
      <c r="G437" s="39"/>
      <c r="H437" s="39"/>
      <c r="I437" s="39"/>
      <c r="J437" s="3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11"/>
      <c r="B438" s="11"/>
      <c r="C438" s="9"/>
      <c r="D438" s="11"/>
      <c r="E438" s="38"/>
      <c r="F438" s="38"/>
      <c r="G438" s="39"/>
      <c r="H438" s="39"/>
      <c r="I438" s="39"/>
      <c r="J438" s="3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11"/>
      <c r="B439" s="11"/>
      <c r="C439" s="9"/>
      <c r="D439" s="11"/>
      <c r="E439" s="38"/>
      <c r="F439" s="38"/>
      <c r="G439" s="39"/>
      <c r="H439" s="39"/>
      <c r="I439" s="39"/>
      <c r="J439" s="3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11"/>
      <c r="B440" s="11"/>
      <c r="C440" s="9"/>
      <c r="D440" s="11"/>
      <c r="E440" s="38"/>
      <c r="F440" s="38"/>
      <c r="G440" s="39"/>
      <c r="H440" s="39"/>
      <c r="I440" s="39"/>
      <c r="J440" s="3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11"/>
      <c r="B441" s="11"/>
      <c r="C441" s="9"/>
      <c r="D441" s="11"/>
      <c r="E441" s="38"/>
      <c r="F441" s="38"/>
      <c r="G441" s="39"/>
      <c r="H441" s="39"/>
      <c r="I441" s="39"/>
      <c r="J441" s="3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11"/>
      <c r="B442" s="11"/>
      <c r="C442" s="9"/>
      <c r="D442" s="11"/>
      <c r="E442" s="38"/>
      <c r="F442" s="38"/>
      <c r="G442" s="39"/>
      <c r="H442" s="39"/>
      <c r="I442" s="39"/>
      <c r="J442" s="3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11"/>
      <c r="B443" s="11"/>
      <c r="C443" s="9"/>
      <c r="D443" s="11"/>
      <c r="E443" s="38"/>
      <c r="F443" s="38"/>
      <c r="G443" s="39"/>
      <c r="H443" s="39"/>
      <c r="I443" s="39"/>
      <c r="J443" s="3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11"/>
      <c r="B444" s="11"/>
      <c r="C444" s="9"/>
      <c r="D444" s="11"/>
      <c r="E444" s="38"/>
      <c r="F444" s="38"/>
      <c r="G444" s="39"/>
      <c r="H444" s="39"/>
      <c r="I444" s="39"/>
      <c r="J444" s="3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11"/>
      <c r="B445" s="11"/>
      <c r="C445" s="9"/>
      <c r="D445" s="11"/>
      <c r="E445" s="38"/>
      <c r="F445" s="38"/>
      <c r="G445" s="39"/>
      <c r="H445" s="39"/>
      <c r="I445" s="39"/>
      <c r="J445" s="3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11"/>
      <c r="B446" s="11"/>
      <c r="C446" s="9"/>
      <c r="D446" s="11"/>
      <c r="E446" s="38"/>
      <c r="F446" s="38"/>
      <c r="G446" s="39"/>
      <c r="H446" s="39"/>
      <c r="I446" s="39"/>
      <c r="J446" s="3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11"/>
      <c r="B447" s="11"/>
      <c r="C447" s="9"/>
      <c r="D447" s="11"/>
      <c r="E447" s="38"/>
      <c r="F447" s="38"/>
      <c r="G447" s="39"/>
      <c r="H447" s="39"/>
      <c r="I447" s="39"/>
      <c r="J447" s="3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11"/>
      <c r="B448" s="11"/>
      <c r="C448" s="9"/>
      <c r="D448" s="11"/>
      <c r="E448" s="38"/>
      <c r="F448" s="38"/>
      <c r="G448" s="39"/>
      <c r="H448" s="39"/>
      <c r="I448" s="39"/>
      <c r="J448" s="3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11"/>
      <c r="B449" s="11"/>
      <c r="C449" s="9"/>
      <c r="D449" s="11"/>
      <c r="E449" s="38"/>
      <c r="F449" s="38"/>
      <c r="G449" s="39"/>
      <c r="H449" s="39"/>
      <c r="I449" s="39"/>
      <c r="J449" s="3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11"/>
      <c r="B450" s="11"/>
      <c r="C450" s="9"/>
      <c r="D450" s="11"/>
      <c r="E450" s="38"/>
      <c r="F450" s="38"/>
      <c r="G450" s="39"/>
      <c r="H450" s="39"/>
      <c r="I450" s="39"/>
      <c r="J450" s="3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11"/>
      <c r="B451" s="11"/>
      <c r="C451" s="9"/>
      <c r="D451" s="11"/>
      <c r="E451" s="38"/>
      <c r="F451" s="38"/>
      <c r="G451" s="39"/>
      <c r="H451" s="39"/>
      <c r="I451" s="39"/>
      <c r="J451" s="3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11"/>
      <c r="B452" s="11"/>
      <c r="C452" s="9"/>
      <c r="D452" s="11"/>
      <c r="E452" s="38"/>
      <c r="F452" s="38"/>
      <c r="G452" s="39"/>
      <c r="H452" s="39"/>
      <c r="I452" s="39"/>
      <c r="J452" s="3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11"/>
      <c r="B453" s="11"/>
      <c r="C453" s="9"/>
      <c r="D453" s="11"/>
      <c r="E453" s="38"/>
      <c r="F453" s="38"/>
      <c r="G453" s="39"/>
      <c r="H453" s="39"/>
      <c r="I453" s="39"/>
      <c r="J453" s="3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11"/>
      <c r="B454" s="11"/>
      <c r="C454" s="9"/>
      <c r="D454" s="11"/>
      <c r="E454" s="38"/>
      <c r="F454" s="38"/>
      <c r="G454" s="39"/>
      <c r="H454" s="39"/>
      <c r="I454" s="39"/>
      <c r="J454" s="3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11"/>
      <c r="B455" s="11"/>
      <c r="C455" s="9"/>
      <c r="D455" s="11"/>
      <c r="E455" s="38"/>
      <c r="F455" s="38"/>
      <c r="G455" s="39"/>
      <c r="H455" s="39"/>
      <c r="I455" s="39"/>
      <c r="J455" s="3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11"/>
      <c r="B456" s="11"/>
      <c r="C456" s="9"/>
      <c r="D456" s="11"/>
      <c r="E456" s="38"/>
      <c r="F456" s="38"/>
      <c r="G456" s="39"/>
      <c r="H456" s="39"/>
      <c r="I456" s="39"/>
      <c r="J456" s="3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11"/>
      <c r="B457" s="11"/>
      <c r="C457" s="9"/>
      <c r="D457" s="11"/>
      <c r="E457" s="38"/>
      <c r="F457" s="38"/>
      <c r="G457" s="39"/>
      <c r="H457" s="39"/>
      <c r="I457" s="39"/>
      <c r="J457" s="3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11"/>
      <c r="B458" s="11"/>
      <c r="C458" s="9"/>
      <c r="D458" s="11"/>
      <c r="E458" s="38"/>
      <c r="F458" s="38"/>
      <c r="G458" s="39"/>
      <c r="H458" s="39"/>
      <c r="I458" s="39"/>
      <c r="J458" s="3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11"/>
      <c r="B459" s="11"/>
      <c r="C459" s="9"/>
      <c r="D459" s="11"/>
      <c r="E459" s="38"/>
      <c r="F459" s="38"/>
      <c r="G459" s="39"/>
      <c r="H459" s="39"/>
      <c r="I459" s="39"/>
      <c r="J459" s="3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11"/>
      <c r="B460" s="11"/>
      <c r="C460" s="9"/>
      <c r="D460" s="11"/>
      <c r="E460" s="38"/>
      <c r="F460" s="38"/>
      <c r="G460" s="39"/>
      <c r="H460" s="39"/>
      <c r="I460" s="39"/>
      <c r="J460" s="3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11"/>
      <c r="B461" s="11"/>
      <c r="C461" s="9"/>
      <c r="D461" s="11"/>
      <c r="E461" s="38"/>
      <c r="F461" s="38"/>
      <c r="G461" s="39"/>
      <c r="H461" s="39"/>
      <c r="I461" s="39"/>
      <c r="J461" s="3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11"/>
      <c r="B462" s="11"/>
      <c r="C462" s="9"/>
      <c r="D462" s="11"/>
      <c r="E462" s="38"/>
      <c r="F462" s="38"/>
      <c r="G462" s="39"/>
      <c r="H462" s="39"/>
      <c r="I462" s="39"/>
      <c r="J462" s="3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11"/>
      <c r="B463" s="11"/>
      <c r="C463" s="9"/>
      <c r="D463" s="11"/>
      <c r="E463" s="38"/>
      <c r="F463" s="38"/>
      <c r="G463" s="39"/>
      <c r="H463" s="39"/>
      <c r="I463" s="39"/>
      <c r="J463" s="3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11"/>
      <c r="B464" s="11"/>
      <c r="C464" s="9"/>
      <c r="D464" s="11"/>
      <c r="E464" s="38"/>
      <c r="F464" s="38"/>
      <c r="G464" s="39"/>
      <c r="H464" s="39"/>
      <c r="I464" s="39"/>
      <c r="J464" s="3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11"/>
      <c r="B465" s="11"/>
      <c r="C465" s="9"/>
      <c r="D465" s="11"/>
      <c r="E465" s="38"/>
      <c r="F465" s="38"/>
      <c r="G465" s="39"/>
      <c r="H465" s="39"/>
      <c r="I465" s="39"/>
      <c r="J465" s="3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11"/>
      <c r="B466" s="11"/>
      <c r="C466" s="9"/>
      <c r="D466" s="11"/>
      <c r="E466" s="38"/>
      <c r="F466" s="38"/>
      <c r="G466" s="39"/>
      <c r="H466" s="39"/>
      <c r="I466" s="39"/>
      <c r="J466" s="3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11"/>
      <c r="B467" s="11"/>
      <c r="C467" s="9"/>
      <c r="D467" s="11"/>
      <c r="E467" s="38"/>
      <c r="F467" s="38"/>
      <c r="G467" s="39"/>
      <c r="H467" s="39"/>
      <c r="I467" s="39"/>
      <c r="J467" s="3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11"/>
      <c r="B468" s="11"/>
      <c r="C468" s="9"/>
      <c r="D468" s="11"/>
      <c r="E468" s="38"/>
      <c r="F468" s="38"/>
      <c r="G468" s="39"/>
      <c r="H468" s="39"/>
      <c r="I468" s="39"/>
      <c r="J468" s="3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11"/>
      <c r="B469" s="11"/>
      <c r="C469" s="9"/>
      <c r="D469" s="11"/>
      <c r="E469" s="38"/>
      <c r="F469" s="38"/>
      <c r="G469" s="39"/>
      <c r="H469" s="39"/>
      <c r="I469" s="39"/>
      <c r="J469" s="3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11"/>
      <c r="B470" s="11"/>
      <c r="C470" s="9"/>
      <c r="D470" s="11"/>
      <c r="E470" s="38"/>
      <c r="F470" s="38"/>
      <c r="G470" s="39"/>
      <c r="H470" s="39"/>
      <c r="I470" s="39"/>
      <c r="J470" s="3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11"/>
      <c r="B471" s="11"/>
      <c r="C471" s="9"/>
      <c r="D471" s="11"/>
      <c r="E471" s="38"/>
      <c r="F471" s="38"/>
      <c r="G471" s="39"/>
      <c r="H471" s="39"/>
      <c r="I471" s="39"/>
      <c r="J471" s="3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11"/>
      <c r="B472" s="11"/>
      <c r="C472" s="9"/>
      <c r="D472" s="11"/>
      <c r="E472" s="38"/>
      <c r="F472" s="38"/>
      <c r="G472" s="39"/>
      <c r="H472" s="39"/>
      <c r="I472" s="39"/>
      <c r="J472" s="3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11"/>
      <c r="B473" s="11"/>
      <c r="C473" s="9"/>
      <c r="D473" s="11"/>
      <c r="E473" s="38"/>
      <c r="F473" s="38"/>
      <c r="G473" s="39"/>
      <c r="H473" s="39"/>
      <c r="I473" s="39"/>
      <c r="J473" s="3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11"/>
      <c r="B474" s="11"/>
      <c r="C474" s="9"/>
      <c r="D474" s="11"/>
      <c r="E474" s="38"/>
      <c r="F474" s="38"/>
      <c r="G474" s="39"/>
      <c r="H474" s="39"/>
      <c r="I474" s="39"/>
      <c r="J474" s="3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11"/>
      <c r="B475" s="11"/>
      <c r="C475" s="9"/>
      <c r="D475" s="11"/>
      <c r="E475" s="38"/>
      <c r="F475" s="38"/>
      <c r="G475" s="39"/>
      <c r="H475" s="39"/>
      <c r="I475" s="39"/>
      <c r="J475" s="3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11"/>
      <c r="B476" s="11"/>
      <c r="C476" s="9"/>
      <c r="D476" s="11"/>
      <c r="E476" s="38"/>
      <c r="F476" s="38"/>
      <c r="G476" s="39"/>
      <c r="H476" s="39"/>
      <c r="I476" s="39"/>
      <c r="J476" s="3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11"/>
      <c r="B477" s="11"/>
      <c r="C477" s="9"/>
      <c r="D477" s="11"/>
      <c r="E477" s="38"/>
      <c r="F477" s="38"/>
      <c r="G477" s="39"/>
      <c r="H477" s="39"/>
      <c r="I477" s="39"/>
      <c r="J477" s="3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11"/>
      <c r="B478" s="11"/>
      <c r="C478" s="9"/>
      <c r="D478" s="11"/>
      <c r="E478" s="38"/>
      <c r="F478" s="38"/>
      <c r="G478" s="39"/>
      <c r="H478" s="39"/>
      <c r="I478" s="39"/>
      <c r="J478" s="3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11"/>
      <c r="B479" s="11"/>
      <c r="C479" s="9"/>
      <c r="D479" s="11"/>
      <c r="E479" s="38"/>
      <c r="F479" s="38"/>
      <c r="G479" s="39"/>
      <c r="H479" s="39"/>
      <c r="I479" s="39"/>
      <c r="J479" s="3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11"/>
      <c r="B480" s="11"/>
      <c r="C480" s="9"/>
      <c r="D480" s="11"/>
      <c r="E480" s="38"/>
      <c r="F480" s="38"/>
      <c r="G480" s="39"/>
      <c r="H480" s="39"/>
      <c r="I480" s="39"/>
      <c r="J480" s="3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11"/>
      <c r="B481" s="11"/>
      <c r="C481" s="9"/>
      <c r="D481" s="11"/>
      <c r="E481" s="38"/>
      <c r="F481" s="38"/>
      <c r="G481" s="39"/>
      <c r="H481" s="39"/>
      <c r="I481" s="39"/>
      <c r="J481" s="3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11"/>
      <c r="B482" s="11"/>
      <c r="C482" s="9"/>
      <c r="D482" s="11"/>
      <c r="E482" s="38"/>
      <c r="F482" s="38"/>
      <c r="G482" s="39"/>
      <c r="H482" s="39"/>
      <c r="I482" s="39"/>
      <c r="J482" s="3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11"/>
      <c r="B483" s="11"/>
      <c r="C483" s="9"/>
      <c r="D483" s="11"/>
      <c r="E483" s="38"/>
      <c r="F483" s="38"/>
      <c r="G483" s="39"/>
      <c r="H483" s="39"/>
      <c r="I483" s="39"/>
      <c r="J483" s="3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11"/>
      <c r="B484" s="11"/>
      <c r="C484" s="9"/>
      <c r="D484" s="11"/>
      <c r="E484" s="38"/>
      <c r="F484" s="38"/>
      <c r="G484" s="39"/>
      <c r="H484" s="39"/>
      <c r="I484" s="39"/>
      <c r="J484" s="3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11"/>
      <c r="B485" s="11"/>
      <c r="C485" s="9"/>
      <c r="D485" s="11"/>
      <c r="E485" s="38"/>
      <c r="F485" s="38"/>
      <c r="G485" s="39"/>
      <c r="H485" s="39"/>
      <c r="I485" s="39"/>
      <c r="J485" s="3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11"/>
      <c r="B486" s="11"/>
      <c r="C486" s="9"/>
      <c r="D486" s="11"/>
      <c r="E486" s="38"/>
      <c r="F486" s="38"/>
      <c r="G486" s="39"/>
      <c r="H486" s="39"/>
      <c r="I486" s="39"/>
      <c r="J486" s="3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11"/>
      <c r="B487" s="11"/>
      <c r="C487" s="9"/>
      <c r="D487" s="11"/>
      <c r="E487" s="38"/>
      <c r="F487" s="38"/>
      <c r="G487" s="39"/>
      <c r="H487" s="39"/>
      <c r="I487" s="39"/>
      <c r="J487" s="3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11"/>
      <c r="B488" s="11"/>
      <c r="C488" s="9"/>
      <c r="D488" s="11"/>
      <c r="E488" s="38"/>
      <c r="F488" s="38"/>
      <c r="G488" s="39"/>
      <c r="H488" s="39"/>
      <c r="I488" s="39"/>
      <c r="J488" s="3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11"/>
      <c r="B489" s="11"/>
      <c r="C489" s="9"/>
      <c r="D489" s="11"/>
      <c r="E489" s="38"/>
      <c r="F489" s="38"/>
      <c r="G489" s="39"/>
      <c r="H489" s="39"/>
      <c r="I489" s="39"/>
      <c r="J489" s="3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11"/>
      <c r="B490" s="11"/>
      <c r="C490" s="9"/>
      <c r="D490" s="11"/>
      <c r="E490" s="38"/>
      <c r="F490" s="38"/>
      <c r="G490" s="39"/>
      <c r="H490" s="39"/>
      <c r="I490" s="39"/>
      <c r="J490" s="3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11"/>
      <c r="B491" s="11"/>
      <c r="C491" s="9"/>
      <c r="D491" s="11"/>
      <c r="E491" s="38"/>
      <c r="F491" s="38"/>
      <c r="G491" s="39"/>
      <c r="H491" s="39"/>
      <c r="I491" s="39"/>
      <c r="J491" s="3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11"/>
      <c r="B492" s="11"/>
      <c r="C492" s="9"/>
      <c r="D492" s="11"/>
      <c r="E492" s="38"/>
      <c r="F492" s="38"/>
      <c r="G492" s="39"/>
      <c r="H492" s="39"/>
      <c r="I492" s="39"/>
      <c r="J492" s="3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11"/>
      <c r="B493" s="11"/>
      <c r="C493" s="9"/>
      <c r="D493" s="11"/>
      <c r="E493" s="38"/>
      <c r="F493" s="38"/>
      <c r="G493" s="39"/>
      <c r="H493" s="39"/>
      <c r="I493" s="39"/>
      <c r="J493" s="3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11"/>
      <c r="B494" s="11"/>
      <c r="C494" s="9"/>
      <c r="D494" s="11"/>
      <c r="E494" s="38"/>
      <c r="F494" s="38"/>
      <c r="G494" s="39"/>
      <c r="H494" s="39"/>
      <c r="I494" s="39"/>
      <c r="J494" s="3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11"/>
      <c r="B495" s="11"/>
      <c r="C495" s="9"/>
      <c r="D495" s="11"/>
      <c r="E495" s="38"/>
      <c r="F495" s="38"/>
      <c r="G495" s="39"/>
      <c r="H495" s="39"/>
      <c r="I495" s="39"/>
      <c r="J495" s="3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11"/>
      <c r="B496" s="11"/>
      <c r="C496" s="9"/>
      <c r="D496" s="11"/>
      <c r="E496" s="38"/>
      <c r="F496" s="38"/>
      <c r="G496" s="39"/>
      <c r="H496" s="39"/>
      <c r="I496" s="39"/>
      <c r="J496" s="3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11"/>
      <c r="B497" s="11"/>
      <c r="C497" s="9"/>
      <c r="D497" s="11"/>
      <c r="E497" s="38"/>
      <c r="F497" s="38"/>
      <c r="G497" s="39"/>
      <c r="H497" s="39"/>
      <c r="I497" s="39"/>
      <c r="J497" s="3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11"/>
      <c r="B498" s="11"/>
      <c r="C498" s="9"/>
      <c r="D498" s="11"/>
      <c r="E498" s="38"/>
      <c r="F498" s="38"/>
      <c r="G498" s="39"/>
      <c r="H498" s="39"/>
      <c r="I498" s="39"/>
      <c r="J498" s="3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11"/>
      <c r="B499" s="11"/>
      <c r="C499" s="9"/>
      <c r="D499" s="11"/>
      <c r="E499" s="38"/>
      <c r="F499" s="38"/>
      <c r="G499" s="39"/>
      <c r="H499" s="39"/>
      <c r="I499" s="39"/>
      <c r="J499" s="3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11"/>
      <c r="B500" s="11"/>
      <c r="C500" s="9"/>
      <c r="D500" s="11"/>
      <c r="E500" s="38"/>
      <c r="F500" s="38"/>
      <c r="G500" s="39"/>
      <c r="H500" s="39"/>
      <c r="I500" s="39"/>
      <c r="J500" s="3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11"/>
      <c r="B501" s="11"/>
      <c r="C501" s="9"/>
      <c r="D501" s="11"/>
      <c r="E501" s="38"/>
      <c r="F501" s="38"/>
      <c r="G501" s="39"/>
      <c r="H501" s="39"/>
      <c r="I501" s="39"/>
      <c r="J501" s="3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11"/>
      <c r="B502" s="11"/>
      <c r="C502" s="9"/>
      <c r="D502" s="11"/>
      <c r="E502" s="38"/>
      <c r="F502" s="38"/>
      <c r="G502" s="39"/>
      <c r="H502" s="39"/>
      <c r="I502" s="39"/>
      <c r="J502" s="3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11"/>
      <c r="B503" s="11"/>
      <c r="C503" s="9"/>
      <c r="D503" s="11"/>
      <c r="E503" s="38"/>
      <c r="F503" s="38"/>
      <c r="G503" s="39"/>
      <c r="H503" s="39"/>
      <c r="I503" s="39"/>
      <c r="J503" s="3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11"/>
      <c r="B504" s="11"/>
      <c r="C504" s="9"/>
      <c r="D504" s="11"/>
      <c r="E504" s="38"/>
      <c r="F504" s="38"/>
      <c r="G504" s="39"/>
      <c r="H504" s="39"/>
      <c r="I504" s="39"/>
      <c r="J504" s="3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11"/>
      <c r="B505" s="11"/>
      <c r="C505" s="9"/>
      <c r="D505" s="11"/>
      <c r="E505" s="38"/>
      <c r="F505" s="38"/>
      <c r="G505" s="39"/>
      <c r="H505" s="39"/>
      <c r="I505" s="39"/>
      <c r="J505" s="3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11"/>
      <c r="B506" s="11"/>
      <c r="C506" s="9"/>
      <c r="D506" s="11"/>
      <c r="E506" s="38"/>
      <c r="F506" s="38"/>
      <c r="G506" s="39"/>
      <c r="H506" s="39"/>
      <c r="I506" s="39"/>
      <c r="J506" s="3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11"/>
      <c r="B507" s="11"/>
      <c r="C507" s="9"/>
      <c r="D507" s="11"/>
      <c r="E507" s="38"/>
      <c r="F507" s="38"/>
      <c r="G507" s="39"/>
      <c r="H507" s="39"/>
      <c r="I507" s="39"/>
      <c r="J507" s="3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11"/>
      <c r="B508" s="11"/>
      <c r="C508" s="9"/>
      <c r="D508" s="11"/>
      <c r="E508" s="38"/>
      <c r="F508" s="38"/>
      <c r="G508" s="39"/>
      <c r="H508" s="39"/>
      <c r="I508" s="39"/>
      <c r="J508" s="3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11"/>
      <c r="B509" s="11"/>
      <c r="C509" s="9"/>
      <c r="D509" s="11"/>
      <c r="E509" s="38"/>
      <c r="F509" s="38"/>
      <c r="G509" s="39"/>
      <c r="H509" s="39"/>
      <c r="I509" s="39"/>
      <c r="J509" s="3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11"/>
      <c r="B510" s="11"/>
      <c r="C510" s="9"/>
      <c r="D510" s="11"/>
      <c r="E510" s="38"/>
      <c r="F510" s="38"/>
      <c r="G510" s="39"/>
      <c r="H510" s="39"/>
      <c r="I510" s="39"/>
      <c r="J510" s="3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11"/>
      <c r="B511" s="11"/>
      <c r="C511" s="9"/>
      <c r="D511" s="11"/>
      <c r="E511" s="38"/>
      <c r="F511" s="38"/>
      <c r="G511" s="39"/>
      <c r="H511" s="39"/>
      <c r="I511" s="39"/>
      <c r="J511" s="3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11"/>
      <c r="B512" s="11"/>
      <c r="C512" s="9"/>
      <c r="D512" s="11"/>
      <c r="E512" s="38"/>
      <c r="F512" s="38"/>
      <c r="G512" s="39"/>
      <c r="H512" s="39"/>
      <c r="I512" s="39"/>
      <c r="J512" s="3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11"/>
      <c r="B513" s="11"/>
      <c r="C513" s="9"/>
      <c r="D513" s="11"/>
      <c r="E513" s="38"/>
      <c r="F513" s="38"/>
      <c r="G513" s="39"/>
      <c r="H513" s="39"/>
      <c r="I513" s="39"/>
      <c r="J513" s="3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11"/>
      <c r="B514" s="11"/>
      <c r="C514" s="9"/>
      <c r="D514" s="11"/>
      <c r="E514" s="38"/>
      <c r="F514" s="38"/>
      <c r="G514" s="39"/>
      <c r="H514" s="39"/>
      <c r="I514" s="39"/>
      <c r="J514" s="3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11"/>
      <c r="B515" s="11"/>
      <c r="C515" s="9"/>
      <c r="D515" s="11"/>
      <c r="E515" s="38"/>
      <c r="F515" s="38"/>
      <c r="G515" s="39"/>
      <c r="H515" s="39"/>
      <c r="I515" s="39"/>
      <c r="J515" s="3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11"/>
      <c r="B516" s="11"/>
      <c r="C516" s="9"/>
      <c r="D516" s="11"/>
      <c r="E516" s="38"/>
      <c r="F516" s="38"/>
      <c r="G516" s="39"/>
      <c r="H516" s="39"/>
      <c r="I516" s="39"/>
      <c r="J516" s="3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11"/>
      <c r="B517" s="11"/>
      <c r="C517" s="9"/>
      <c r="D517" s="11"/>
      <c r="E517" s="38"/>
      <c r="F517" s="38"/>
      <c r="G517" s="39"/>
      <c r="H517" s="39"/>
      <c r="I517" s="39"/>
      <c r="J517" s="3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11"/>
      <c r="B518" s="11"/>
      <c r="C518" s="9"/>
      <c r="D518" s="11"/>
      <c r="E518" s="38"/>
      <c r="F518" s="38"/>
      <c r="G518" s="39"/>
      <c r="H518" s="39"/>
      <c r="I518" s="39"/>
      <c r="J518" s="3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11"/>
      <c r="B519" s="11"/>
      <c r="C519" s="9"/>
      <c r="D519" s="11"/>
      <c r="E519" s="38"/>
      <c r="F519" s="38"/>
      <c r="G519" s="39"/>
      <c r="H519" s="39"/>
      <c r="I519" s="39"/>
      <c r="J519" s="3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11"/>
      <c r="B520" s="11"/>
      <c r="C520" s="9"/>
      <c r="D520" s="11"/>
      <c r="E520" s="38"/>
      <c r="F520" s="38"/>
      <c r="G520" s="39"/>
      <c r="H520" s="39"/>
      <c r="I520" s="39"/>
      <c r="J520" s="3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11"/>
      <c r="B521" s="11"/>
      <c r="C521" s="9"/>
      <c r="D521" s="11"/>
      <c r="E521" s="38"/>
      <c r="F521" s="38"/>
      <c r="G521" s="39"/>
      <c r="H521" s="39"/>
      <c r="I521" s="39"/>
      <c r="J521" s="3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11"/>
      <c r="B522" s="11"/>
      <c r="C522" s="9"/>
      <c r="D522" s="11"/>
      <c r="E522" s="38"/>
      <c r="F522" s="38"/>
      <c r="G522" s="39"/>
      <c r="H522" s="39"/>
      <c r="I522" s="39"/>
      <c r="J522" s="3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11"/>
      <c r="B523" s="11"/>
      <c r="C523" s="9"/>
      <c r="D523" s="11"/>
      <c r="E523" s="38"/>
      <c r="F523" s="38"/>
      <c r="G523" s="39"/>
      <c r="H523" s="39"/>
      <c r="I523" s="39"/>
      <c r="J523" s="3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11"/>
      <c r="B524" s="11"/>
      <c r="C524" s="9"/>
      <c r="D524" s="11"/>
      <c r="E524" s="38"/>
      <c r="F524" s="38"/>
      <c r="G524" s="39"/>
      <c r="H524" s="39"/>
      <c r="I524" s="39"/>
      <c r="J524" s="3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11"/>
      <c r="B525" s="11"/>
      <c r="C525" s="9"/>
      <c r="D525" s="11"/>
      <c r="E525" s="38"/>
      <c r="F525" s="38"/>
      <c r="G525" s="39"/>
      <c r="H525" s="39"/>
      <c r="I525" s="39"/>
      <c r="J525" s="3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11"/>
      <c r="B526" s="11"/>
      <c r="C526" s="9"/>
      <c r="D526" s="11"/>
      <c r="E526" s="38"/>
      <c r="F526" s="38"/>
      <c r="G526" s="39"/>
      <c r="H526" s="39"/>
      <c r="I526" s="39"/>
      <c r="J526" s="3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11"/>
      <c r="B527" s="11"/>
      <c r="C527" s="9"/>
      <c r="D527" s="11"/>
      <c r="E527" s="38"/>
      <c r="F527" s="38"/>
      <c r="G527" s="39"/>
      <c r="H527" s="39"/>
      <c r="I527" s="39"/>
      <c r="J527" s="3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11"/>
      <c r="B528" s="11"/>
      <c r="C528" s="9"/>
      <c r="D528" s="11"/>
      <c r="E528" s="38"/>
      <c r="F528" s="38"/>
      <c r="G528" s="39"/>
      <c r="H528" s="39"/>
      <c r="I528" s="39"/>
      <c r="J528" s="3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11"/>
      <c r="B529" s="11"/>
      <c r="C529" s="9"/>
      <c r="D529" s="11"/>
      <c r="E529" s="38"/>
      <c r="F529" s="38"/>
      <c r="G529" s="39"/>
      <c r="H529" s="39"/>
      <c r="I529" s="39"/>
      <c r="J529" s="3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11"/>
      <c r="B530" s="11"/>
      <c r="C530" s="9"/>
      <c r="D530" s="11"/>
      <c r="E530" s="38"/>
      <c r="F530" s="38"/>
      <c r="G530" s="39"/>
      <c r="H530" s="39"/>
      <c r="I530" s="39"/>
      <c r="J530" s="3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11"/>
      <c r="B531" s="11"/>
      <c r="C531" s="9"/>
      <c r="D531" s="11"/>
      <c r="E531" s="38"/>
      <c r="F531" s="38"/>
      <c r="G531" s="39"/>
      <c r="H531" s="39"/>
      <c r="I531" s="39"/>
      <c r="J531" s="3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11"/>
      <c r="B532" s="11"/>
      <c r="C532" s="9"/>
      <c r="D532" s="11"/>
      <c r="E532" s="38"/>
      <c r="F532" s="38"/>
      <c r="G532" s="39"/>
      <c r="H532" s="39"/>
      <c r="I532" s="39"/>
      <c r="J532" s="3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11"/>
      <c r="B533" s="11"/>
      <c r="C533" s="9"/>
      <c r="D533" s="11"/>
      <c r="E533" s="38"/>
      <c r="F533" s="38"/>
      <c r="G533" s="39"/>
      <c r="H533" s="39"/>
      <c r="I533" s="39"/>
      <c r="J533" s="3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11"/>
      <c r="B534" s="11"/>
      <c r="C534" s="9"/>
      <c r="D534" s="11"/>
      <c r="E534" s="38"/>
      <c r="F534" s="38"/>
      <c r="G534" s="39"/>
      <c r="H534" s="39"/>
      <c r="I534" s="39"/>
      <c r="J534" s="3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11"/>
      <c r="B535" s="11"/>
      <c r="C535" s="9"/>
      <c r="D535" s="11"/>
      <c r="E535" s="38"/>
      <c r="F535" s="38"/>
      <c r="G535" s="39"/>
      <c r="H535" s="39"/>
      <c r="I535" s="39"/>
      <c r="J535" s="3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11"/>
      <c r="B536" s="11"/>
      <c r="C536" s="9"/>
      <c r="D536" s="11"/>
      <c r="E536" s="38"/>
      <c r="F536" s="38"/>
      <c r="G536" s="39"/>
      <c r="H536" s="39"/>
      <c r="I536" s="39"/>
      <c r="J536" s="3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11"/>
      <c r="B537" s="11"/>
      <c r="C537" s="9"/>
      <c r="D537" s="11"/>
      <c r="E537" s="38"/>
      <c r="F537" s="38"/>
      <c r="G537" s="39"/>
      <c r="H537" s="39"/>
      <c r="I537" s="39"/>
      <c r="J537" s="3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11"/>
      <c r="B538" s="11"/>
      <c r="C538" s="9"/>
      <c r="D538" s="11"/>
      <c r="E538" s="38"/>
      <c r="F538" s="38"/>
      <c r="G538" s="39"/>
      <c r="H538" s="39"/>
      <c r="I538" s="39"/>
      <c r="J538" s="3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11"/>
      <c r="B539" s="11"/>
      <c r="C539" s="9"/>
      <c r="D539" s="11"/>
      <c r="E539" s="38"/>
      <c r="F539" s="38"/>
      <c r="G539" s="39"/>
      <c r="H539" s="39"/>
      <c r="I539" s="39"/>
      <c r="J539" s="3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11"/>
      <c r="B540" s="11"/>
      <c r="C540" s="9"/>
      <c r="D540" s="11"/>
      <c r="E540" s="38"/>
      <c r="F540" s="38"/>
      <c r="G540" s="39"/>
      <c r="H540" s="39"/>
      <c r="I540" s="39"/>
      <c r="J540" s="3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11"/>
      <c r="B541" s="11"/>
      <c r="C541" s="9"/>
      <c r="D541" s="11"/>
      <c r="E541" s="38"/>
      <c r="F541" s="38"/>
      <c r="G541" s="39"/>
      <c r="H541" s="39"/>
      <c r="I541" s="39"/>
      <c r="J541" s="3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11"/>
      <c r="B542" s="11"/>
      <c r="C542" s="9"/>
      <c r="D542" s="11"/>
      <c r="E542" s="38"/>
      <c r="F542" s="38"/>
      <c r="G542" s="39"/>
      <c r="H542" s="39"/>
      <c r="I542" s="39"/>
      <c r="J542" s="3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11"/>
      <c r="B543" s="11"/>
      <c r="C543" s="9"/>
      <c r="D543" s="11"/>
      <c r="E543" s="38"/>
      <c r="F543" s="38"/>
      <c r="G543" s="39"/>
      <c r="H543" s="39"/>
      <c r="I543" s="39"/>
      <c r="J543" s="3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11"/>
      <c r="B544" s="11"/>
      <c r="C544" s="9"/>
      <c r="D544" s="11"/>
      <c r="E544" s="38"/>
      <c r="F544" s="38"/>
      <c r="G544" s="39"/>
      <c r="H544" s="39"/>
      <c r="I544" s="39"/>
      <c r="J544" s="3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11"/>
      <c r="B545" s="11"/>
      <c r="C545" s="9"/>
      <c r="D545" s="11"/>
      <c r="E545" s="38"/>
      <c r="F545" s="38"/>
      <c r="G545" s="39"/>
      <c r="H545" s="39"/>
      <c r="I545" s="39"/>
      <c r="J545" s="3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11"/>
      <c r="B546" s="11"/>
      <c r="C546" s="9"/>
      <c r="D546" s="11"/>
      <c r="E546" s="38"/>
      <c r="F546" s="38"/>
      <c r="G546" s="39"/>
      <c r="H546" s="39"/>
      <c r="I546" s="39"/>
      <c r="J546" s="3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11"/>
      <c r="B547" s="11"/>
      <c r="C547" s="9"/>
      <c r="D547" s="11"/>
      <c r="E547" s="38"/>
      <c r="F547" s="38"/>
      <c r="G547" s="39"/>
      <c r="H547" s="39"/>
      <c r="I547" s="39"/>
      <c r="J547" s="3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11"/>
      <c r="B548" s="11"/>
      <c r="C548" s="9"/>
      <c r="D548" s="11"/>
      <c r="E548" s="38"/>
      <c r="F548" s="38"/>
      <c r="G548" s="39"/>
      <c r="H548" s="39"/>
      <c r="I548" s="39"/>
      <c r="J548" s="3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11"/>
      <c r="B549" s="11"/>
      <c r="C549" s="9"/>
      <c r="D549" s="11"/>
      <c r="E549" s="38"/>
      <c r="F549" s="38"/>
      <c r="G549" s="39"/>
      <c r="H549" s="39"/>
      <c r="I549" s="39"/>
      <c r="J549" s="3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11"/>
      <c r="B550" s="11"/>
      <c r="C550" s="9"/>
      <c r="D550" s="11"/>
      <c r="E550" s="38"/>
      <c r="F550" s="38"/>
      <c r="G550" s="39"/>
      <c r="H550" s="39"/>
      <c r="I550" s="39"/>
      <c r="J550" s="3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11"/>
      <c r="B551" s="11"/>
      <c r="C551" s="9"/>
      <c r="D551" s="11"/>
      <c r="E551" s="38"/>
      <c r="F551" s="38"/>
      <c r="G551" s="39"/>
      <c r="H551" s="39"/>
      <c r="I551" s="39"/>
      <c r="J551" s="3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11"/>
      <c r="B552" s="11"/>
      <c r="C552" s="9"/>
      <c r="D552" s="11"/>
      <c r="E552" s="38"/>
      <c r="F552" s="38"/>
      <c r="G552" s="39"/>
      <c r="H552" s="39"/>
      <c r="I552" s="39"/>
      <c r="J552" s="3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11"/>
      <c r="B553" s="11"/>
      <c r="C553" s="9"/>
      <c r="D553" s="11"/>
      <c r="E553" s="38"/>
      <c r="F553" s="38"/>
      <c r="G553" s="39"/>
      <c r="H553" s="39"/>
      <c r="I553" s="39"/>
      <c r="J553" s="3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11"/>
      <c r="B554" s="11"/>
      <c r="C554" s="9"/>
      <c r="D554" s="11"/>
      <c r="E554" s="38"/>
      <c r="F554" s="38"/>
      <c r="G554" s="39"/>
      <c r="H554" s="39"/>
      <c r="I554" s="39"/>
      <c r="J554" s="3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11"/>
      <c r="B555" s="11"/>
      <c r="C555" s="9"/>
      <c r="D555" s="11"/>
      <c r="E555" s="38"/>
      <c r="F555" s="38"/>
      <c r="G555" s="39"/>
      <c r="H555" s="39"/>
      <c r="I555" s="39"/>
      <c r="J555" s="3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11"/>
      <c r="B556" s="11"/>
      <c r="C556" s="9"/>
      <c r="D556" s="11"/>
      <c r="E556" s="38"/>
      <c r="F556" s="38"/>
      <c r="G556" s="39"/>
      <c r="H556" s="39"/>
      <c r="I556" s="39"/>
      <c r="J556" s="3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11"/>
      <c r="B557" s="11"/>
      <c r="C557" s="9"/>
      <c r="D557" s="11"/>
      <c r="E557" s="38"/>
      <c r="F557" s="38"/>
      <c r="G557" s="39"/>
      <c r="H557" s="39"/>
      <c r="I557" s="39"/>
      <c r="J557" s="3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11"/>
      <c r="B558" s="11"/>
      <c r="C558" s="9"/>
      <c r="D558" s="11"/>
      <c r="E558" s="38"/>
      <c r="F558" s="38"/>
      <c r="G558" s="39"/>
      <c r="H558" s="39"/>
      <c r="I558" s="39"/>
      <c r="J558" s="3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11"/>
      <c r="B559" s="11"/>
      <c r="C559" s="9"/>
      <c r="D559" s="11"/>
      <c r="E559" s="38"/>
      <c r="F559" s="38"/>
      <c r="G559" s="39"/>
      <c r="H559" s="39"/>
      <c r="I559" s="39"/>
      <c r="J559" s="3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11"/>
      <c r="B560" s="11"/>
      <c r="C560" s="9"/>
      <c r="D560" s="11"/>
      <c r="E560" s="38"/>
      <c r="F560" s="38"/>
      <c r="G560" s="39"/>
      <c r="H560" s="39"/>
      <c r="I560" s="39"/>
      <c r="J560" s="3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11"/>
      <c r="B561" s="11"/>
      <c r="C561" s="9"/>
      <c r="D561" s="11"/>
      <c r="E561" s="38"/>
      <c r="F561" s="38"/>
      <c r="G561" s="39"/>
      <c r="H561" s="39"/>
      <c r="I561" s="39"/>
      <c r="J561" s="3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11"/>
      <c r="B562" s="11"/>
      <c r="C562" s="9"/>
      <c r="D562" s="11"/>
      <c r="E562" s="38"/>
      <c r="F562" s="38"/>
      <c r="G562" s="39"/>
      <c r="H562" s="39"/>
      <c r="I562" s="39"/>
      <c r="J562" s="3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11"/>
      <c r="B563" s="11"/>
      <c r="C563" s="9"/>
      <c r="D563" s="11"/>
      <c r="E563" s="38"/>
      <c r="F563" s="38"/>
      <c r="G563" s="39"/>
      <c r="H563" s="39"/>
      <c r="I563" s="39"/>
      <c r="J563" s="3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11"/>
      <c r="B564" s="11"/>
      <c r="C564" s="9"/>
      <c r="D564" s="11"/>
      <c r="E564" s="38"/>
      <c r="F564" s="38"/>
      <c r="G564" s="39"/>
      <c r="H564" s="39"/>
      <c r="I564" s="39"/>
      <c r="J564" s="3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11"/>
      <c r="B565" s="11"/>
      <c r="C565" s="9"/>
      <c r="D565" s="11"/>
      <c r="E565" s="38"/>
      <c r="F565" s="38"/>
      <c r="G565" s="39"/>
      <c r="H565" s="39"/>
      <c r="I565" s="39"/>
      <c r="J565" s="3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11"/>
      <c r="B566" s="11"/>
      <c r="C566" s="9"/>
      <c r="D566" s="11"/>
      <c r="E566" s="38"/>
      <c r="F566" s="38"/>
      <c r="G566" s="39"/>
      <c r="H566" s="39"/>
      <c r="I566" s="39"/>
      <c r="J566" s="3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11"/>
      <c r="B567" s="11"/>
      <c r="C567" s="9"/>
      <c r="D567" s="11"/>
      <c r="E567" s="38"/>
      <c r="F567" s="38"/>
      <c r="G567" s="39"/>
      <c r="H567" s="39"/>
      <c r="I567" s="39"/>
      <c r="J567" s="3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11"/>
      <c r="B568" s="11"/>
      <c r="C568" s="9"/>
      <c r="D568" s="11"/>
      <c r="E568" s="38"/>
      <c r="F568" s="38"/>
      <c r="G568" s="39"/>
      <c r="H568" s="39"/>
      <c r="I568" s="39"/>
      <c r="J568" s="3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11"/>
      <c r="B569" s="11"/>
      <c r="C569" s="9"/>
      <c r="D569" s="11"/>
      <c r="E569" s="38"/>
      <c r="F569" s="38"/>
      <c r="G569" s="39"/>
      <c r="H569" s="39"/>
      <c r="I569" s="39"/>
      <c r="J569" s="3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11"/>
      <c r="B570" s="11"/>
      <c r="C570" s="9"/>
      <c r="D570" s="11"/>
      <c r="E570" s="38"/>
      <c r="F570" s="38"/>
      <c r="G570" s="39"/>
      <c r="H570" s="39"/>
      <c r="I570" s="39"/>
      <c r="J570" s="3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11"/>
      <c r="B571" s="11"/>
      <c r="C571" s="9"/>
      <c r="D571" s="11"/>
      <c r="E571" s="38"/>
      <c r="F571" s="38"/>
      <c r="G571" s="39"/>
      <c r="H571" s="39"/>
      <c r="I571" s="39"/>
      <c r="J571" s="3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11"/>
      <c r="B572" s="11"/>
      <c r="C572" s="9"/>
      <c r="D572" s="11"/>
      <c r="E572" s="38"/>
      <c r="F572" s="38"/>
      <c r="G572" s="39"/>
      <c r="H572" s="39"/>
      <c r="I572" s="39"/>
      <c r="J572" s="3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11"/>
      <c r="B573" s="11"/>
      <c r="C573" s="9"/>
      <c r="D573" s="11"/>
      <c r="E573" s="38"/>
      <c r="F573" s="38"/>
      <c r="G573" s="39"/>
      <c r="H573" s="39"/>
      <c r="I573" s="39"/>
      <c r="J573" s="3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11"/>
      <c r="B574" s="11"/>
      <c r="C574" s="9"/>
      <c r="D574" s="11"/>
      <c r="E574" s="38"/>
      <c r="F574" s="38"/>
      <c r="G574" s="39"/>
      <c r="H574" s="39"/>
      <c r="I574" s="39"/>
      <c r="J574" s="3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11"/>
      <c r="B575" s="11"/>
      <c r="C575" s="9"/>
      <c r="D575" s="11"/>
      <c r="E575" s="38"/>
      <c r="F575" s="38"/>
      <c r="G575" s="39"/>
      <c r="H575" s="39"/>
      <c r="I575" s="39"/>
      <c r="J575" s="3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11"/>
      <c r="B576" s="11"/>
      <c r="C576" s="9"/>
      <c r="D576" s="11"/>
      <c r="E576" s="38"/>
      <c r="F576" s="38"/>
      <c r="G576" s="39"/>
      <c r="H576" s="39"/>
      <c r="I576" s="39"/>
      <c r="J576" s="3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11"/>
      <c r="B577" s="11"/>
      <c r="C577" s="9"/>
      <c r="D577" s="11"/>
      <c r="E577" s="38"/>
      <c r="F577" s="38"/>
      <c r="G577" s="39"/>
      <c r="H577" s="39"/>
      <c r="I577" s="39"/>
      <c r="J577" s="3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11"/>
      <c r="B578" s="11"/>
      <c r="C578" s="9"/>
      <c r="D578" s="11"/>
      <c r="E578" s="38"/>
      <c r="F578" s="38"/>
      <c r="G578" s="39"/>
      <c r="H578" s="39"/>
      <c r="I578" s="39"/>
      <c r="J578" s="3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11"/>
      <c r="B579" s="11"/>
      <c r="C579" s="9"/>
      <c r="D579" s="11"/>
      <c r="E579" s="38"/>
      <c r="F579" s="38"/>
      <c r="G579" s="39"/>
      <c r="H579" s="39"/>
      <c r="I579" s="39"/>
      <c r="J579" s="3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11"/>
      <c r="B580" s="11"/>
      <c r="C580" s="9"/>
      <c r="D580" s="11"/>
      <c r="E580" s="38"/>
      <c r="F580" s="38"/>
      <c r="G580" s="39"/>
      <c r="H580" s="39"/>
      <c r="I580" s="39"/>
      <c r="J580" s="3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11"/>
      <c r="B581" s="11"/>
      <c r="C581" s="9"/>
      <c r="D581" s="11"/>
      <c r="E581" s="38"/>
      <c r="F581" s="38"/>
      <c r="G581" s="39"/>
      <c r="H581" s="39"/>
      <c r="I581" s="39"/>
      <c r="J581" s="3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11"/>
      <c r="B582" s="11"/>
      <c r="C582" s="9"/>
      <c r="D582" s="11"/>
      <c r="E582" s="38"/>
      <c r="F582" s="38"/>
      <c r="G582" s="39"/>
      <c r="H582" s="39"/>
      <c r="I582" s="39"/>
      <c r="J582" s="3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11"/>
      <c r="B583" s="11"/>
      <c r="C583" s="9"/>
      <c r="D583" s="11"/>
      <c r="E583" s="38"/>
      <c r="F583" s="38"/>
      <c r="G583" s="39"/>
      <c r="H583" s="39"/>
      <c r="I583" s="39"/>
      <c r="J583" s="3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11"/>
      <c r="B584" s="11"/>
      <c r="C584" s="9"/>
      <c r="D584" s="11"/>
      <c r="E584" s="38"/>
      <c r="F584" s="38"/>
      <c r="G584" s="39"/>
      <c r="H584" s="39"/>
      <c r="I584" s="39"/>
      <c r="J584" s="3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11"/>
      <c r="B585" s="11"/>
      <c r="C585" s="9"/>
      <c r="D585" s="11"/>
      <c r="E585" s="38"/>
      <c r="F585" s="38"/>
      <c r="G585" s="39"/>
      <c r="H585" s="39"/>
      <c r="I585" s="39"/>
      <c r="J585" s="3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11"/>
      <c r="B586" s="11"/>
      <c r="C586" s="9"/>
      <c r="D586" s="11"/>
      <c r="E586" s="38"/>
      <c r="F586" s="38"/>
      <c r="G586" s="39"/>
      <c r="H586" s="39"/>
      <c r="I586" s="39"/>
      <c r="J586" s="3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11"/>
      <c r="B587" s="11"/>
      <c r="C587" s="9"/>
      <c r="D587" s="11"/>
      <c r="E587" s="38"/>
      <c r="F587" s="38"/>
      <c r="G587" s="39"/>
      <c r="H587" s="39"/>
      <c r="I587" s="39"/>
      <c r="J587" s="3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11"/>
      <c r="B588" s="11"/>
      <c r="C588" s="9"/>
      <c r="D588" s="11"/>
      <c r="E588" s="38"/>
      <c r="F588" s="38"/>
      <c r="G588" s="39"/>
      <c r="H588" s="39"/>
      <c r="I588" s="39"/>
      <c r="J588" s="3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11"/>
      <c r="B589" s="11"/>
      <c r="C589" s="9"/>
      <c r="D589" s="11"/>
      <c r="E589" s="38"/>
      <c r="F589" s="38"/>
      <c r="G589" s="39"/>
      <c r="H589" s="39"/>
      <c r="I589" s="39"/>
      <c r="J589" s="3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11"/>
      <c r="B590" s="11"/>
      <c r="C590" s="9"/>
      <c r="D590" s="11"/>
      <c r="E590" s="38"/>
      <c r="F590" s="38"/>
      <c r="G590" s="39"/>
      <c r="H590" s="39"/>
      <c r="I590" s="39"/>
      <c r="J590" s="3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11"/>
      <c r="B591" s="11"/>
      <c r="C591" s="9"/>
      <c r="D591" s="11"/>
      <c r="E591" s="38"/>
      <c r="F591" s="38"/>
      <c r="G591" s="39"/>
      <c r="H591" s="39"/>
      <c r="I591" s="39"/>
      <c r="J591" s="3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11"/>
      <c r="B592" s="11"/>
      <c r="C592" s="9"/>
      <c r="D592" s="11"/>
      <c r="E592" s="38"/>
      <c r="F592" s="38"/>
      <c r="G592" s="39"/>
      <c r="H592" s="39"/>
      <c r="I592" s="39"/>
      <c r="J592" s="3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11"/>
      <c r="B593" s="11"/>
      <c r="C593" s="9"/>
      <c r="D593" s="11"/>
      <c r="E593" s="38"/>
      <c r="F593" s="38"/>
      <c r="G593" s="39"/>
      <c r="H593" s="39"/>
      <c r="I593" s="39"/>
      <c r="J593" s="3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11"/>
      <c r="B594" s="11"/>
      <c r="C594" s="9"/>
      <c r="D594" s="11"/>
      <c r="E594" s="38"/>
      <c r="F594" s="38"/>
      <c r="G594" s="39"/>
      <c r="H594" s="39"/>
      <c r="I594" s="39"/>
      <c r="J594" s="3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11"/>
      <c r="B595" s="11"/>
      <c r="C595" s="9"/>
      <c r="D595" s="11"/>
      <c r="E595" s="38"/>
      <c r="F595" s="38"/>
      <c r="G595" s="39"/>
      <c r="H595" s="39"/>
      <c r="I595" s="39"/>
      <c r="J595" s="3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11"/>
      <c r="B596" s="11"/>
      <c r="C596" s="9"/>
      <c r="D596" s="11"/>
      <c r="E596" s="38"/>
      <c r="F596" s="38"/>
      <c r="G596" s="39"/>
      <c r="H596" s="39"/>
      <c r="I596" s="39"/>
      <c r="J596" s="3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11"/>
      <c r="B597" s="11"/>
      <c r="C597" s="9"/>
      <c r="D597" s="11"/>
      <c r="E597" s="38"/>
      <c r="F597" s="38"/>
      <c r="G597" s="39"/>
      <c r="H597" s="39"/>
      <c r="I597" s="39"/>
      <c r="J597" s="3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11"/>
      <c r="B598" s="11"/>
      <c r="C598" s="9"/>
      <c r="D598" s="11"/>
      <c r="E598" s="38"/>
      <c r="F598" s="38"/>
      <c r="G598" s="39"/>
      <c r="H598" s="39"/>
      <c r="I598" s="39"/>
      <c r="J598" s="3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11"/>
      <c r="B599" s="11"/>
      <c r="C599" s="9"/>
      <c r="D599" s="11"/>
      <c r="E599" s="38"/>
      <c r="F599" s="38"/>
      <c r="G599" s="39"/>
      <c r="H599" s="39"/>
      <c r="I599" s="39"/>
      <c r="J599" s="3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11"/>
      <c r="B600" s="11"/>
      <c r="C600" s="9"/>
      <c r="D600" s="11"/>
      <c r="E600" s="38"/>
      <c r="F600" s="38"/>
      <c r="G600" s="39"/>
      <c r="H600" s="39"/>
      <c r="I600" s="39"/>
      <c r="J600" s="3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11"/>
      <c r="B601" s="11"/>
      <c r="C601" s="9"/>
      <c r="D601" s="11"/>
      <c r="E601" s="38"/>
      <c r="F601" s="38"/>
      <c r="G601" s="39"/>
      <c r="H601" s="39"/>
      <c r="I601" s="39"/>
      <c r="J601" s="3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11"/>
      <c r="B602" s="11"/>
      <c r="C602" s="9"/>
      <c r="D602" s="11"/>
      <c r="E602" s="38"/>
      <c r="F602" s="38"/>
      <c r="G602" s="39"/>
      <c r="H602" s="39"/>
      <c r="I602" s="39"/>
      <c r="J602" s="3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11"/>
      <c r="B603" s="11"/>
      <c r="C603" s="9"/>
      <c r="D603" s="11"/>
      <c r="E603" s="38"/>
      <c r="F603" s="38"/>
      <c r="G603" s="39"/>
      <c r="H603" s="39"/>
      <c r="I603" s="39"/>
      <c r="J603" s="3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11"/>
      <c r="B604" s="11"/>
      <c r="C604" s="9"/>
      <c r="D604" s="11"/>
      <c r="E604" s="38"/>
      <c r="F604" s="38"/>
      <c r="G604" s="39"/>
      <c r="H604" s="39"/>
      <c r="I604" s="39"/>
      <c r="J604" s="3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11"/>
      <c r="B605" s="11"/>
      <c r="C605" s="9"/>
      <c r="D605" s="11"/>
      <c r="E605" s="38"/>
      <c r="F605" s="38"/>
      <c r="G605" s="39"/>
      <c r="H605" s="39"/>
      <c r="I605" s="39"/>
      <c r="J605" s="3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11"/>
      <c r="B606" s="11"/>
      <c r="C606" s="9"/>
      <c r="D606" s="11"/>
      <c r="E606" s="38"/>
      <c r="F606" s="38"/>
      <c r="G606" s="39"/>
      <c r="H606" s="39"/>
      <c r="I606" s="39"/>
      <c r="J606" s="3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11"/>
      <c r="B607" s="11"/>
      <c r="C607" s="9"/>
      <c r="D607" s="11"/>
      <c r="E607" s="38"/>
      <c r="F607" s="38"/>
      <c r="G607" s="39"/>
      <c r="H607" s="39"/>
      <c r="I607" s="39"/>
      <c r="J607" s="3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11"/>
      <c r="B608" s="11"/>
      <c r="C608" s="9"/>
      <c r="D608" s="11"/>
      <c r="E608" s="38"/>
      <c r="F608" s="38"/>
      <c r="G608" s="39"/>
      <c r="H608" s="39"/>
      <c r="I608" s="39"/>
      <c r="J608" s="3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11"/>
      <c r="B609" s="11"/>
      <c r="C609" s="9"/>
      <c r="D609" s="11"/>
      <c r="E609" s="38"/>
      <c r="F609" s="38"/>
      <c r="G609" s="39"/>
      <c r="H609" s="39"/>
      <c r="I609" s="39"/>
      <c r="J609" s="3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11"/>
      <c r="B610" s="11"/>
      <c r="C610" s="9"/>
      <c r="D610" s="11"/>
      <c r="E610" s="38"/>
      <c r="F610" s="38"/>
      <c r="G610" s="39"/>
      <c r="H610" s="39"/>
      <c r="I610" s="39"/>
      <c r="J610" s="3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11"/>
      <c r="B611" s="11"/>
      <c r="C611" s="9"/>
      <c r="D611" s="11"/>
      <c r="E611" s="38"/>
      <c r="F611" s="38"/>
      <c r="G611" s="39"/>
      <c r="H611" s="39"/>
      <c r="I611" s="39"/>
      <c r="J611" s="3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11"/>
      <c r="B612" s="11"/>
      <c r="C612" s="9"/>
      <c r="D612" s="11"/>
      <c r="E612" s="38"/>
      <c r="F612" s="38"/>
      <c r="G612" s="39"/>
      <c r="H612" s="39"/>
      <c r="I612" s="39"/>
      <c r="J612" s="3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11"/>
      <c r="B613" s="11"/>
      <c r="C613" s="9"/>
      <c r="D613" s="11"/>
      <c r="E613" s="38"/>
      <c r="F613" s="38"/>
      <c r="G613" s="39"/>
      <c r="H613" s="39"/>
      <c r="I613" s="39"/>
      <c r="J613" s="3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11"/>
      <c r="B614" s="11"/>
      <c r="C614" s="9"/>
      <c r="D614" s="11"/>
      <c r="E614" s="38"/>
      <c r="F614" s="38"/>
      <c r="G614" s="39"/>
      <c r="H614" s="39"/>
      <c r="I614" s="39"/>
      <c r="J614" s="3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11"/>
      <c r="B615" s="11"/>
      <c r="C615" s="9"/>
      <c r="D615" s="11"/>
      <c r="E615" s="38"/>
      <c r="F615" s="38"/>
      <c r="G615" s="39"/>
      <c r="H615" s="39"/>
      <c r="I615" s="39"/>
      <c r="J615" s="3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11"/>
      <c r="B616" s="11"/>
      <c r="C616" s="9"/>
      <c r="D616" s="11"/>
      <c r="E616" s="38"/>
      <c r="F616" s="38"/>
      <c r="G616" s="39"/>
      <c r="H616" s="39"/>
      <c r="I616" s="39"/>
      <c r="J616" s="3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11"/>
      <c r="B617" s="11"/>
      <c r="C617" s="9"/>
      <c r="D617" s="11"/>
      <c r="E617" s="38"/>
      <c r="F617" s="38"/>
      <c r="G617" s="39"/>
      <c r="H617" s="39"/>
      <c r="I617" s="39"/>
      <c r="J617" s="3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11"/>
      <c r="B618" s="11"/>
      <c r="C618" s="9"/>
      <c r="D618" s="11"/>
      <c r="E618" s="38"/>
      <c r="F618" s="38"/>
      <c r="G618" s="39"/>
      <c r="H618" s="39"/>
      <c r="I618" s="39"/>
      <c r="J618" s="3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11"/>
      <c r="B619" s="11"/>
      <c r="C619" s="9"/>
      <c r="D619" s="11"/>
      <c r="E619" s="38"/>
      <c r="F619" s="38"/>
      <c r="G619" s="39"/>
      <c r="H619" s="39"/>
      <c r="I619" s="39"/>
      <c r="J619" s="3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11"/>
      <c r="B620" s="11"/>
      <c r="C620" s="9"/>
      <c r="D620" s="11"/>
      <c r="E620" s="38"/>
      <c r="F620" s="38"/>
      <c r="G620" s="39"/>
      <c r="H620" s="39"/>
      <c r="I620" s="39"/>
      <c r="J620" s="3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11"/>
      <c r="B621" s="11"/>
      <c r="C621" s="9"/>
      <c r="D621" s="11"/>
      <c r="E621" s="38"/>
      <c r="F621" s="38"/>
      <c r="G621" s="39"/>
      <c r="H621" s="39"/>
      <c r="I621" s="39"/>
      <c r="J621" s="3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11"/>
      <c r="B622" s="11"/>
      <c r="C622" s="9"/>
      <c r="D622" s="11"/>
      <c r="E622" s="38"/>
      <c r="F622" s="38"/>
      <c r="G622" s="39"/>
      <c r="H622" s="39"/>
      <c r="I622" s="39"/>
      <c r="J622" s="3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11"/>
      <c r="B623" s="11"/>
      <c r="C623" s="9"/>
      <c r="D623" s="11"/>
      <c r="E623" s="38"/>
      <c r="F623" s="38"/>
      <c r="G623" s="39"/>
      <c r="H623" s="39"/>
      <c r="I623" s="39"/>
      <c r="J623" s="3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11"/>
      <c r="B624" s="11"/>
      <c r="C624" s="9"/>
      <c r="D624" s="11"/>
      <c r="E624" s="38"/>
      <c r="F624" s="38"/>
      <c r="G624" s="39"/>
      <c r="H624" s="39"/>
      <c r="I624" s="39"/>
      <c r="J624" s="3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11"/>
      <c r="B625" s="11"/>
      <c r="C625" s="9"/>
      <c r="D625" s="11"/>
      <c r="E625" s="38"/>
      <c r="F625" s="38"/>
      <c r="G625" s="39"/>
      <c r="H625" s="39"/>
      <c r="I625" s="39"/>
      <c r="J625" s="3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11"/>
      <c r="B626" s="11"/>
      <c r="C626" s="9"/>
      <c r="D626" s="11"/>
      <c r="E626" s="38"/>
      <c r="F626" s="38"/>
      <c r="G626" s="39"/>
      <c r="H626" s="39"/>
      <c r="I626" s="39"/>
      <c r="J626" s="3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11"/>
      <c r="B627" s="11"/>
      <c r="C627" s="9"/>
      <c r="D627" s="11"/>
      <c r="E627" s="38"/>
      <c r="F627" s="38"/>
      <c r="G627" s="39"/>
      <c r="H627" s="39"/>
      <c r="I627" s="39"/>
      <c r="J627" s="3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11"/>
      <c r="B628" s="11"/>
      <c r="C628" s="9"/>
      <c r="D628" s="11"/>
      <c r="E628" s="38"/>
      <c r="F628" s="38"/>
      <c r="G628" s="39"/>
      <c r="H628" s="39"/>
      <c r="I628" s="39"/>
      <c r="J628" s="3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11"/>
      <c r="B629" s="11"/>
      <c r="C629" s="9"/>
      <c r="D629" s="11"/>
      <c r="E629" s="38"/>
      <c r="F629" s="38"/>
      <c r="G629" s="39"/>
      <c r="H629" s="39"/>
      <c r="I629" s="39"/>
      <c r="J629" s="3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11"/>
      <c r="B630" s="11"/>
      <c r="C630" s="9"/>
      <c r="D630" s="11"/>
      <c r="E630" s="38"/>
      <c r="F630" s="38"/>
      <c r="G630" s="39"/>
      <c r="H630" s="39"/>
      <c r="I630" s="39"/>
      <c r="J630" s="3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11"/>
      <c r="B631" s="11"/>
      <c r="C631" s="9"/>
      <c r="D631" s="11"/>
      <c r="E631" s="38"/>
      <c r="F631" s="38"/>
      <c r="G631" s="39"/>
      <c r="H631" s="39"/>
      <c r="I631" s="39"/>
      <c r="J631" s="3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11"/>
      <c r="B632" s="11"/>
      <c r="C632" s="9"/>
      <c r="D632" s="11"/>
      <c r="E632" s="38"/>
      <c r="F632" s="38"/>
      <c r="G632" s="39"/>
      <c r="H632" s="39"/>
      <c r="I632" s="39"/>
      <c r="J632" s="3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11"/>
      <c r="B633" s="11"/>
      <c r="C633" s="9"/>
      <c r="D633" s="11"/>
      <c r="E633" s="38"/>
      <c r="F633" s="38"/>
      <c r="G633" s="39"/>
      <c r="H633" s="39"/>
      <c r="I633" s="39"/>
      <c r="J633" s="3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11"/>
      <c r="B634" s="11"/>
      <c r="C634" s="9"/>
      <c r="D634" s="11"/>
      <c r="E634" s="38"/>
      <c r="F634" s="38"/>
      <c r="G634" s="39"/>
      <c r="H634" s="39"/>
      <c r="I634" s="39"/>
      <c r="J634" s="3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11"/>
      <c r="B635" s="11"/>
      <c r="C635" s="9"/>
      <c r="D635" s="11"/>
      <c r="E635" s="38"/>
      <c r="F635" s="38"/>
      <c r="G635" s="39"/>
      <c r="H635" s="39"/>
      <c r="I635" s="39"/>
      <c r="J635" s="3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11"/>
      <c r="B636" s="11"/>
      <c r="C636" s="9"/>
      <c r="D636" s="11"/>
      <c r="E636" s="38"/>
      <c r="F636" s="38"/>
      <c r="G636" s="39"/>
      <c r="H636" s="39"/>
      <c r="I636" s="39"/>
      <c r="J636" s="3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11"/>
      <c r="B637" s="11"/>
      <c r="C637" s="9"/>
      <c r="D637" s="11"/>
      <c r="E637" s="38"/>
      <c r="F637" s="38"/>
      <c r="G637" s="39"/>
      <c r="H637" s="39"/>
      <c r="I637" s="39"/>
      <c r="J637" s="3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11"/>
      <c r="B638" s="11"/>
      <c r="C638" s="9"/>
      <c r="D638" s="11"/>
      <c r="E638" s="38"/>
      <c r="F638" s="38"/>
      <c r="G638" s="39"/>
      <c r="H638" s="39"/>
      <c r="I638" s="39"/>
      <c r="J638" s="3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11"/>
      <c r="B639" s="11"/>
      <c r="C639" s="9"/>
      <c r="D639" s="11"/>
      <c r="E639" s="38"/>
      <c r="F639" s="38"/>
      <c r="G639" s="39"/>
      <c r="H639" s="39"/>
      <c r="I639" s="39"/>
      <c r="J639" s="3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11"/>
      <c r="B640" s="11"/>
      <c r="C640" s="9"/>
      <c r="D640" s="11"/>
      <c r="E640" s="38"/>
      <c r="F640" s="38"/>
      <c r="G640" s="39"/>
      <c r="H640" s="39"/>
      <c r="I640" s="39"/>
      <c r="J640" s="3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11"/>
      <c r="B641" s="11"/>
      <c r="C641" s="9"/>
      <c r="D641" s="11"/>
      <c r="E641" s="38"/>
      <c r="F641" s="38"/>
      <c r="G641" s="39"/>
      <c r="H641" s="39"/>
      <c r="I641" s="39"/>
      <c r="J641" s="3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11"/>
      <c r="B642" s="11"/>
      <c r="C642" s="9"/>
      <c r="D642" s="11"/>
      <c r="E642" s="38"/>
      <c r="F642" s="38"/>
      <c r="G642" s="39"/>
      <c r="H642" s="39"/>
      <c r="I642" s="39"/>
      <c r="J642" s="3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11"/>
      <c r="B643" s="11"/>
      <c r="C643" s="9"/>
      <c r="D643" s="11"/>
      <c r="E643" s="38"/>
      <c r="F643" s="38"/>
      <c r="G643" s="39"/>
      <c r="H643" s="39"/>
      <c r="I643" s="39"/>
      <c r="J643" s="3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11"/>
      <c r="B644" s="11"/>
      <c r="C644" s="9"/>
      <c r="D644" s="11"/>
      <c r="E644" s="38"/>
      <c r="F644" s="38"/>
      <c r="G644" s="39"/>
      <c r="H644" s="39"/>
      <c r="I644" s="39"/>
      <c r="J644" s="3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11"/>
      <c r="B645" s="11"/>
      <c r="C645" s="9"/>
      <c r="D645" s="11"/>
      <c r="E645" s="38"/>
      <c r="F645" s="38"/>
      <c r="G645" s="39"/>
      <c r="H645" s="39"/>
      <c r="I645" s="39"/>
      <c r="J645" s="3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11"/>
      <c r="B646" s="11"/>
      <c r="C646" s="9"/>
      <c r="D646" s="11"/>
      <c r="E646" s="38"/>
      <c r="F646" s="38"/>
      <c r="G646" s="39"/>
      <c r="H646" s="39"/>
      <c r="I646" s="39"/>
      <c r="J646" s="3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11"/>
      <c r="B647" s="11"/>
      <c r="C647" s="9"/>
      <c r="D647" s="11"/>
      <c r="E647" s="38"/>
      <c r="F647" s="38"/>
      <c r="G647" s="39"/>
      <c r="H647" s="39"/>
      <c r="I647" s="39"/>
      <c r="J647" s="3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11"/>
      <c r="B648" s="11"/>
      <c r="C648" s="9"/>
      <c r="D648" s="11"/>
      <c r="E648" s="38"/>
      <c r="F648" s="38"/>
      <c r="G648" s="39"/>
      <c r="H648" s="39"/>
      <c r="I648" s="39"/>
      <c r="J648" s="3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11"/>
      <c r="B649" s="11"/>
      <c r="C649" s="9"/>
      <c r="D649" s="11"/>
      <c r="E649" s="38"/>
      <c r="F649" s="38"/>
      <c r="G649" s="39"/>
      <c r="H649" s="39"/>
      <c r="I649" s="39"/>
      <c r="J649" s="3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11"/>
      <c r="B650" s="11"/>
      <c r="C650" s="9"/>
      <c r="D650" s="11"/>
      <c r="E650" s="38"/>
      <c r="F650" s="38"/>
      <c r="G650" s="39"/>
      <c r="H650" s="39"/>
      <c r="I650" s="39"/>
      <c r="J650" s="3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11"/>
      <c r="B651" s="11"/>
      <c r="C651" s="9"/>
      <c r="D651" s="11"/>
      <c r="E651" s="38"/>
      <c r="F651" s="38"/>
      <c r="G651" s="39"/>
      <c r="H651" s="39"/>
      <c r="I651" s="39"/>
      <c r="J651" s="3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11"/>
      <c r="B652" s="11"/>
      <c r="C652" s="9"/>
      <c r="D652" s="11"/>
      <c r="E652" s="38"/>
      <c r="F652" s="38"/>
      <c r="G652" s="39"/>
      <c r="H652" s="39"/>
      <c r="I652" s="39"/>
      <c r="J652" s="3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11"/>
      <c r="B653" s="11"/>
      <c r="C653" s="9"/>
      <c r="D653" s="11"/>
      <c r="E653" s="38"/>
      <c r="F653" s="38"/>
      <c r="G653" s="39"/>
      <c r="H653" s="39"/>
      <c r="I653" s="39"/>
      <c r="J653" s="3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11"/>
      <c r="B654" s="11"/>
      <c r="C654" s="9"/>
      <c r="D654" s="11"/>
      <c r="E654" s="38"/>
      <c r="F654" s="38"/>
      <c r="G654" s="39"/>
      <c r="H654" s="39"/>
      <c r="I654" s="39"/>
      <c r="J654" s="3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11"/>
      <c r="B655" s="11"/>
      <c r="C655" s="9"/>
      <c r="D655" s="11"/>
      <c r="E655" s="38"/>
      <c r="F655" s="38"/>
      <c r="G655" s="39"/>
      <c r="H655" s="39"/>
      <c r="I655" s="39"/>
      <c r="J655" s="3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11"/>
      <c r="B656" s="11"/>
      <c r="C656" s="9"/>
      <c r="D656" s="11"/>
      <c r="E656" s="38"/>
      <c r="F656" s="38"/>
      <c r="G656" s="39"/>
      <c r="H656" s="39"/>
      <c r="I656" s="39"/>
      <c r="J656" s="3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11"/>
      <c r="B657" s="11"/>
      <c r="C657" s="9"/>
      <c r="D657" s="11"/>
      <c r="E657" s="38"/>
      <c r="F657" s="38"/>
      <c r="G657" s="39"/>
      <c r="H657" s="39"/>
      <c r="I657" s="39"/>
      <c r="J657" s="3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11"/>
      <c r="B658" s="11"/>
      <c r="C658" s="9"/>
      <c r="D658" s="11"/>
      <c r="E658" s="38"/>
      <c r="F658" s="38"/>
      <c r="G658" s="39"/>
      <c r="H658" s="39"/>
      <c r="I658" s="39"/>
      <c r="J658" s="3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11"/>
      <c r="B659" s="11"/>
      <c r="C659" s="9"/>
      <c r="D659" s="11"/>
      <c r="E659" s="38"/>
      <c r="F659" s="38"/>
      <c r="G659" s="39"/>
      <c r="H659" s="39"/>
      <c r="I659" s="39"/>
      <c r="J659" s="3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11"/>
      <c r="B660" s="11"/>
      <c r="C660" s="9"/>
      <c r="D660" s="11"/>
      <c r="E660" s="38"/>
      <c r="F660" s="38"/>
      <c r="G660" s="39"/>
      <c r="H660" s="39"/>
      <c r="I660" s="39"/>
      <c r="J660" s="3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11"/>
      <c r="B661" s="11"/>
      <c r="C661" s="9"/>
      <c r="D661" s="11"/>
      <c r="E661" s="38"/>
      <c r="F661" s="38"/>
      <c r="G661" s="39"/>
      <c r="H661" s="39"/>
      <c r="I661" s="39"/>
      <c r="J661" s="3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11"/>
      <c r="B662" s="11"/>
      <c r="C662" s="9"/>
      <c r="D662" s="11"/>
      <c r="E662" s="38"/>
      <c r="F662" s="38"/>
      <c r="G662" s="39"/>
      <c r="H662" s="39"/>
      <c r="I662" s="39"/>
      <c r="J662" s="3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11"/>
      <c r="B663" s="11"/>
      <c r="C663" s="9"/>
      <c r="D663" s="11"/>
      <c r="E663" s="38"/>
      <c r="F663" s="38"/>
      <c r="G663" s="39"/>
      <c r="H663" s="39"/>
      <c r="I663" s="39"/>
      <c r="J663" s="3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11"/>
      <c r="B664" s="11"/>
      <c r="C664" s="9"/>
      <c r="D664" s="11"/>
      <c r="E664" s="38"/>
      <c r="F664" s="38"/>
      <c r="G664" s="39"/>
      <c r="H664" s="39"/>
      <c r="I664" s="39"/>
      <c r="J664" s="3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11"/>
      <c r="B665" s="11"/>
      <c r="C665" s="9"/>
      <c r="D665" s="11"/>
      <c r="E665" s="38"/>
      <c r="F665" s="38"/>
      <c r="G665" s="39"/>
      <c r="H665" s="39"/>
      <c r="I665" s="39"/>
      <c r="J665" s="3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11"/>
      <c r="B666" s="11"/>
      <c r="C666" s="9"/>
      <c r="D666" s="11"/>
      <c r="E666" s="38"/>
      <c r="F666" s="38"/>
      <c r="G666" s="39"/>
      <c r="H666" s="39"/>
      <c r="I666" s="39"/>
      <c r="J666" s="3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11"/>
      <c r="B667" s="11"/>
      <c r="C667" s="9"/>
      <c r="D667" s="11"/>
      <c r="E667" s="38"/>
      <c r="F667" s="38"/>
      <c r="G667" s="39"/>
      <c r="H667" s="39"/>
      <c r="I667" s="39"/>
      <c r="J667" s="3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11"/>
      <c r="B668" s="11"/>
      <c r="C668" s="9"/>
      <c r="D668" s="11"/>
      <c r="E668" s="38"/>
      <c r="F668" s="38"/>
      <c r="G668" s="39"/>
      <c r="H668" s="39"/>
      <c r="I668" s="39"/>
      <c r="J668" s="3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11"/>
      <c r="B669" s="11"/>
      <c r="C669" s="9"/>
      <c r="D669" s="11"/>
      <c r="E669" s="38"/>
      <c r="F669" s="38"/>
      <c r="G669" s="39"/>
      <c r="H669" s="39"/>
      <c r="I669" s="39"/>
      <c r="J669" s="3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11"/>
      <c r="B670" s="11"/>
      <c r="C670" s="9"/>
      <c r="D670" s="11"/>
      <c r="E670" s="38"/>
      <c r="F670" s="38"/>
      <c r="G670" s="39"/>
      <c r="H670" s="39"/>
      <c r="I670" s="39"/>
      <c r="J670" s="3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11"/>
      <c r="B671" s="11"/>
      <c r="C671" s="9"/>
      <c r="D671" s="11"/>
      <c r="E671" s="38"/>
      <c r="F671" s="38"/>
      <c r="G671" s="39"/>
      <c r="H671" s="39"/>
      <c r="I671" s="39"/>
      <c r="J671" s="3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11"/>
      <c r="B672" s="11"/>
      <c r="C672" s="9"/>
      <c r="D672" s="11"/>
      <c r="E672" s="38"/>
      <c r="F672" s="38"/>
      <c r="G672" s="39"/>
      <c r="H672" s="39"/>
      <c r="I672" s="39"/>
      <c r="J672" s="3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11"/>
      <c r="B673" s="11"/>
      <c r="C673" s="9"/>
      <c r="D673" s="11"/>
      <c r="E673" s="38"/>
      <c r="F673" s="38"/>
      <c r="G673" s="39"/>
      <c r="H673" s="39"/>
      <c r="I673" s="39"/>
      <c r="J673" s="3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11"/>
      <c r="B674" s="11"/>
      <c r="C674" s="9"/>
      <c r="D674" s="11"/>
      <c r="E674" s="38"/>
      <c r="F674" s="38"/>
      <c r="G674" s="39"/>
      <c r="H674" s="39"/>
      <c r="I674" s="39"/>
      <c r="J674" s="3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11"/>
      <c r="B675" s="11"/>
      <c r="C675" s="9"/>
      <c r="D675" s="11"/>
      <c r="E675" s="38"/>
      <c r="F675" s="38"/>
      <c r="G675" s="39"/>
      <c r="H675" s="39"/>
      <c r="I675" s="39"/>
      <c r="J675" s="3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11"/>
      <c r="B676" s="11"/>
      <c r="C676" s="9"/>
      <c r="D676" s="11"/>
      <c r="E676" s="38"/>
      <c r="F676" s="38"/>
      <c r="G676" s="39"/>
      <c r="H676" s="39"/>
      <c r="I676" s="39"/>
      <c r="J676" s="3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11"/>
      <c r="B677" s="11"/>
      <c r="C677" s="9"/>
      <c r="D677" s="11"/>
      <c r="E677" s="38"/>
      <c r="F677" s="38"/>
      <c r="G677" s="39"/>
      <c r="H677" s="39"/>
      <c r="I677" s="39"/>
      <c r="J677" s="3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11"/>
      <c r="B678" s="11"/>
      <c r="C678" s="9"/>
      <c r="D678" s="11"/>
      <c r="E678" s="38"/>
      <c r="F678" s="38"/>
      <c r="G678" s="39"/>
      <c r="H678" s="39"/>
      <c r="I678" s="39"/>
      <c r="J678" s="3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11"/>
      <c r="B679" s="11"/>
      <c r="C679" s="9"/>
      <c r="D679" s="11"/>
      <c r="E679" s="38"/>
      <c r="F679" s="38"/>
      <c r="G679" s="39"/>
      <c r="H679" s="39"/>
      <c r="I679" s="39"/>
      <c r="J679" s="3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11"/>
      <c r="B680" s="11"/>
      <c r="C680" s="9"/>
      <c r="D680" s="11"/>
      <c r="E680" s="38"/>
      <c r="F680" s="38"/>
      <c r="G680" s="39"/>
      <c r="H680" s="39"/>
      <c r="I680" s="39"/>
      <c r="J680" s="3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11"/>
      <c r="B681" s="11"/>
      <c r="C681" s="9"/>
      <c r="D681" s="11"/>
      <c r="E681" s="38"/>
      <c r="F681" s="38"/>
      <c r="G681" s="39"/>
      <c r="H681" s="39"/>
      <c r="I681" s="39"/>
      <c r="J681" s="3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11"/>
      <c r="B682" s="11"/>
      <c r="C682" s="9"/>
      <c r="D682" s="11"/>
      <c r="E682" s="38"/>
      <c r="F682" s="38"/>
      <c r="G682" s="39"/>
      <c r="H682" s="39"/>
      <c r="I682" s="39"/>
      <c r="J682" s="3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11"/>
      <c r="B683" s="11"/>
      <c r="C683" s="9"/>
      <c r="D683" s="11"/>
      <c r="E683" s="38"/>
      <c r="F683" s="38"/>
      <c r="G683" s="39"/>
      <c r="H683" s="39"/>
      <c r="I683" s="39"/>
      <c r="J683" s="3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11"/>
      <c r="B684" s="11"/>
      <c r="C684" s="9"/>
      <c r="D684" s="11"/>
      <c r="E684" s="38"/>
      <c r="F684" s="38"/>
      <c r="G684" s="39"/>
      <c r="H684" s="39"/>
      <c r="I684" s="39"/>
      <c r="J684" s="3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11"/>
      <c r="B685" s="11"/>
      <c r="C685" s="9"/>
      <c r="D685" s="11"/>
      <c r="E685" s="38"/>
      <c r="F685" s="38"/>
      <c r="G685" s="39"/>
      <c r="H685" s="39"/>
      <c r="I685" s="39"/>
      <c r="J685" s="3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11"/>
      <c r="B686" s="11"/>
      <c r="C686" s="9"/>
      <c r="D686" s="11"/>
      <c r="E686" s="38"/>
      <c r="F686" s="38"/>
      <c r="G686" s="39"/>
      <c r="H686" s="39"/>
      <c r="I686" s="39"/>
      <c r="J686" s="3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11"/>
      <c r="B687" s="11"/>
      <c r="C687" s="9"/>
      <c r="D687" s="11"/>
      <c r="E687" s="38"/>
      <c r="F687" s="38"/>
      <c r="G687" s="39"/>
      <c r="H687" s="39"/>
      <c r="I687" s="39"/>
      <c r="J687" s="3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11"/>
      <c r="B688" s="11"/>
      <c r="C688" s="9"/>
      <c r="D688" s="11"/>
      <c r="E688" s="38"/>
      <c r="F688" s="38"/>
      <c r="G688" s="39"/>
      <c r="H688" s="39"/>
      <c r="I688" s="39"/>
      <c r="J688" s="3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11"/>
      <c r="B689" s="11"/>
      <c r="C689" s="9"/>
      <c r="D689" s="11"/>
      <c r="E689" s="38"/>
      <c r="F689" s="38"/>
      <c r="G689" s="39"/>
      <c r="H689" s="39"/>
      <c r="I689" s="39"/>
      <c r="J689" s="3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11"/>
      <c r="B690" s="11"/>
      <c r="C690" s="9"/>
      <c r="D690" s="11"/>
      <c r="E690" s="38"/>
      <c r="F690" s="38"/>
      <c r="G690" s="39"/>
      <c r="H690" s="39"/>
      <c r="I690" s="39"/>
      <c r="J690" s="3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11"/>
      <c r="B691" s="11"/>
      <c r="C691" s="9"/>
      <c r="D691" s="11"/>
      <c r="E691" s="38"/>
      <c r="F691" s="38"/>
      <c r="G691" s="39"/>
      <c r="H691" s="39"/>
      <c r="I691" s="39"/>
      <c r="J691" s="3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11"/>
      <c r="B692" s="11"/>
      <c r="C692" s="9"/>
      <c r="D692" s="11"/>
      <c r="E692" s="38"/>
      <c r="F692" s="38"/>
      <c r="G692" s="39"/>
      <c r="H692" s="39"/>
      <c r="I692" s="39"/>
      <c r="J692" s="3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11"/>
      <c r="B693" s="11"/>
      <c r="C693" s="9"/>
      <c r="D693" s="11"/>
      <c r="E693" s="38"/>
      <c r="F693" s="38"/>
      <c r="G693" s="39"/>
      <c r="H693" s="39"/>
      <c r="I693" s="39"/>
      <c r="J693" s="3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11"/>
      <c r="B694" s="11"/>
      <c r="C694" s="9"/>
      <c r="D694" s="11"/>
      <c r="E694" s="38"/>
      <c r="F694" s="38"/>
      <c r="G694" s="39"/>
      <c r="H694" s="39"/>
      <c r="I694" s="39"/>
      <c r="J694" s="3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11"/>
      <c r="B695" s="11"/>
      <c r="C695" s="9"/>
      <c r="D695" s="11"/>
      <c r="E695" s="38"/>
      <c r="F695" s="38"/>
      <c r="G695" s="39"/>
      <c r="H695" s="39"/>
      <c r="I695" s="39"/>
      <c r="J695" s="3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11"/>
      <c r="B696" s="11"/>
      <c r="C696" s="9"/>
      <c r="D696" s="11"/>
      <c r="E696" s="38"/>
      <c r="F696" s="38"/>
      <c r="G696" s="39"/>
      <c r="H696" s="39"/>
      <c r="I696" s="39"/>
      <c r="J696" s="3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11"/>
      <c r="B697" s="11"/>
      <c r="C697" s="9"/>
      <c r="D697" s="11"/>
      <c r="E697" s="38"/>
      <c r="F697" s="38"/>
      <c r="G697" s="39"/>
      <c r="H697" s="39"/>
      <c r="I697" s="39"/>
      <c r="J697" s="3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11"/>
      <c r="B698" s="11"/>
      <c r="C698" s="9"/>
      <c r="D698" s="11"/>
      <c r="E698" s="38"/>
      <c r="F698" s="38"/>
      <c r="G698" s="39"/>
      <c r="H698" s="39"/>
      <c r="I698" s="39"/>
      <c r="J698" s="3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11"/>
      <c r="B699" s="11"/>
      <c r="C699" s="9"/>
      <c r="D699" s="11"/>
      <c r="E699" s="38"/>
      <c r="F699" s="38"/>
      <c r="G699" s="39"/>
      <c r="H699" s="39"/>
      <c r="I699" s="39"/>
      <c r="J699" s="3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11"/>
      <c r="B700" s="11"/>
      <c r="C700" s="9"/>
      <c r="D700" s="11"/>
      <c r="E700" s="38"/>
      <c r="F700" s="38"/>
      <c r="G700" s="39"/>
      <c r="H700" s="39"/>
      <c r="I700" s="39"/>
      <c r="J700" s="3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11"/>
      <c r="B701" s="11"/>
      <c r="C701" s="9"/>
      <c r="D701" s="11"/>
      <c r="E701" s="38"/>
      <c r="F701" s="38"/>
      <c r="G701" s="39"/>
      <c r="H701" s="39"/>
      <c r="I701" s="39"/>
      <c r="J701" s="3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11"/>
      <c r="B702" s="11"/>
      <c r="C702" s="9"/>
      <c r="D702" s="11"/>
      <c r="E702" s="38"/>
      <c r="F702" s="38"/>
      <c r="G702" s="39"/>
      <c r="H702" s="39"/>
      <c r="I702" s="39"/>
      <c r="J702" s="3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11"/>
      <c r="B703" s="11"/>
      <c r="C703" s="9"/>
      <c r="D703" s="11"/>
      <c r="E703" s="38"/>
      <c r="F703" s="38"/>
      <c r="G703" s="39"/>
      <c r="H703" s="39"/>
      <c r="I703" s="39"/>
      <c r="J703" s="3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11"/>
      <c r="B704" s="11"/>
      <c r="C704" s="9"/>
      <c r="D704" s="11"/>
      <c r="E704" s="38"/>
      <c r="F704" s="38"/>
      <c r="G704" s="39"/>
      <c r="H704" s="39"/>
      <c r="I704" s="39"/>
      <c r="J704" s="3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11"/>
      <c r="B705" s="11"/>
      <c r="C705" s="9"/>
      <c r="D705" s="11"/>
      <c r="E705" s="38"/>
      <c r="F705" s="38"/>
      <c r="G705" s="39"/>
      <c r="H705" s="39"/>
      <c r="I705" s="39"/>
      <c r="J705" s="3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11"/>
      <c r="B706" s="11"/>
      <c r="C706" s="9"/>
      <c r="D706" s="11"/>
      <c r="E706" s="38"/>
      <c r="F706" s="38"/>
      <c r="G706" s="39"/>
      <c r="H706" s="39"/>
      <c r="I706" s="39"/>
      <c r="J706" s="3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11"/>
      <c r="B707" s="11"/>
      <c r="C707" s="9"/>
      <c r="D707" s="11"/>
      <c r="E707" s="38"/>
      <c r="F707" s="38"/>
      <c r="G707" s="39"/>
      <c r="H707" s="39"/>
      <c r="I707" s="39"/>
      <c r="J707" s="3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11"/>
      <c r="B708" s="11"/>
      <c r="C708" s="9"/>
      <c r="D708" s="11"/>
      <c r="E708" s="38"/>
      <c r="F708" s="38"/>
      <c r="G708" s="39"/>
      <c r="H708" s="39"/>
      <c r="I708" s="39"/>
      <c r="J708" s="3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11"/>
      <c r="B709" s="11"/>
      <c r="C709" s="9"/>
      <c r="D709" s="11"/>
      <c r="E709" s="38"/>
      <c r="F709" s="38"/>
      <c r="G709" s="39"/>
      <c r="H709" s="39"/>
      <c r="I709" s="39"/>
      <c r="J709" s="3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11"/>
      <c r="B710" s="11"/>
      <c r="C710" s="9"/>
      <c r="D710" s="11"/>
      <c r="E710" s="38"/>
      <c r="F710" s="38"/>
      <c r="G710" s="39"/>
      <c r="H710" s="39"/>
      <c r="I710" s="39"/>
      <c r="J710" s="3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11"/>
      <c r="B711" s="11"/>
      <c r="C711" s="9"/>
      <c r="D711" s="11"/>
      <c r="E711" s="38"/>
      <c r="F711" s="38"/>
      <c r="G711" s="39"/>
      <c r="H711" s="39"/>
      <c r="I711" s="39"/>
      <c r="J711" s="3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11"/>
      <c r="B712" s="11"/>
      <c r="C712" s="9"/>
      <c r="D712" s="11"/>
      <c r="E712" s="38"/>
      <c r="F712" s="38"/>
      <c r="G712" s="39"/>
      <c r="H712" s="39"/>
      <c r="I712" s="39"/>
      <c r="J712" s="3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11"/>
      <c r="B713" s="11"/>
      <c r="C713" s="9"/>
      <c r="D713" s="11"/>
      <c r="E713" s="38"/>
      <c r="F713" s="38"/>
      <c r="G713" s="39"/>
      <c r="H713" s="39"/>
      <c r="I713" s="39"/>
      <c r="J713" s="3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11"/>
      <c r="B714" s="11"/>
      <c r="C714" s="9"/>
      <c r="D714" s="11"/>
      <c r="E714" s="38"/>
      <c r="F714" s="38"/>
      <c r="G714" s="39"/>
      <c r="H714" s="39"/>
      <c r="I714" s="39"/>
      <c r="J714" s="3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11"/>
      <c r="B715" s="11"/>
      <c r="C715" s="9"/>
      <c r="D715" s="11"/>
      <c r="E715" s="38"/>
      <c r="F715" s="38"/>
      <c r="G715" s="39"/>
      <c r="H715" s="39"/>
      <c r="I715" s="39"/>
      <c r="J715" s="3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11"/>
      <c r="B716" s="11"/>
      <c r="C716" s="9"/>
      <c r="D716" s="11"/>
      <c r="E716" s="38"/>
      <c r="F716" s="38"/>
      <c r="G716" s="39"/>
      <c r="H716" s="39"/>
      <c r="I716" s="39"/>
      <c r="J716" s="3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11"/>
      <c r="B717" s="11"/>
      <c r="C717" s="9"/>
      <c r="D717" s="11"/>
      <c r="E717" s="38"/>
      <c r="F717" s="38"/>
      <c r="G717" s="39"/>
      <c r="H717" s="39"/>
      <c r="I717" s="39"/>
      <c r="J717" s="3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11"/>
      <c r="B718" s="11"/>
      <c r="C718" s="9"/>
      <c r="D718" s="11"/>
      <c r="E718" s="38"/>
      <c r="F718" s="38"/>
      <c r="G718" s="39"/>
      <c r="H718" s="39"/>
      <c r="I718" s="39"/>
      <c r="J718" s="3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11"/>
      <c r="B719" s="11"/>
      <c r="C719" s="9"/>
      <c r="D719" s="11"/>
      <c r="E719" s="38"/>
      <c r="F719" s="38"/>
      <c r="G719" s="39"/>
      <c r="H719" s="39"/>
      <c r="I719" s="39"/>
      <c r="J719" s="3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11"/>
      <c r="B720" s="11"/>
      <c r="C720" s="9"/>
      <c r="D720" s="11"/>
      <c r="E720" s="38"/>
      <c r="F720" s="38"/>
      <c r="G720" s="39"/>
      <c r="H720" s="39"/>
      <c r="I720" s="39"/>
      <c r="J720" s="3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11"/>
      <c r="B721" s="11"/>
      <c r="C721" s="9"/>
      <c r="D721" s="11"/>
      <c r="E721" s="38"/>
      <c r="F721" s="38"/>
      <c r="G721" s="39"/>
      <c r="H721" s="39"/>
      <c r="I721" s="39"/>
      <c r="J721" s="3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11"/>
      <c r="B722" s="11"/>
      <c r="C722" s="9"/>
      <c r="D722" s="11"/>
      <c r="E722" s="38"/>
      <c r="F722" s="38"/>
      <c r="G722" s="39"/>
      <c r="H722" s="39"/>
      <c r="I722" s="39"/>
      <c r="J722" s="3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11"/>
      <c r="B723" s="11"/>
      <c r="C723" s="9"/>
      <c r="D723" s="11"/>
      <c r="E723" s="38"/>
      <c r="F723" s="38"/>
      <c r="G723" s="39"/>
      <c r="H723" s="39"/>
      <c r="I723" s="39"/>
      <c r="J723" s="3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11"/>
      <c r="B724" s="11"/>
      <c r="C724" s="9"/>
      <c r="D724" s="11"/>
      <c r="E724" s="38"/>
      <c r="F724" s="38"/>
      <c r="G724" s="39"/>
      <c r="H724" s="39"/>
      <c r="I724" s="39"/>
      <c r="J724" s="3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11"/>
      <c r="B725" s="11"/>
      <c r="C725" s="9"/>
      <c r="D725" s="11"/>
      <c r="E725" s="38"/>
      <c r="F725" s="38"/>
      <c r="G725" s="39"/>
      <c r="H725" s="39"/>
      <c r="I725" s="39"/>
      <c r="J725" s="3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11"/>
      <c r="B726" s="11"/>
      <c r="C726" s="9"/>
      <c r="D726" s="11"/>
      <c r="E726" s="38"/>
      <c r="F726" s="38"/>
      <c r="G726" s="39"/>
      <c r="H726" s="39"/>
      <c r="I726" s="39"/>
      <c r="J726" s="3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11"/>
      <c r="B727" s="11"/>
      <c r="C727" s="9"/>
      <c r="D727" s="11"/>
      <c r="E727" s="38"/>
      <c r="F727" s="38"/>
      <c r="G727" s="39"/>
      <c r="H727" s="39"/>
      <c r="I727" s="39"/>
      <c r="J727" s="3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11"/>
      <c r="B728" s="11"/>
      <c r="C728" s="9"/>
      <c r="D728" s="11"/>
      <c r="E728" s="38"/>
      <c r="F728" s="38"/>
      <c r="G728" s="39"/>
      <c r="H728" s="39"/>
      <c r="I728" s="39"/>
      <c r="J728" s="3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11"/>
      <c r="B729" s="11"/>
      <c r="C729" s="9"/>
      <c r="D729" s="11"/>
      <c r="E729" s="38"/>
      <c r="F729" s="38"/>
      <c r="G729" s="39"/>
      <c r="H729" s="39"/>
      <c r="I729" s="39"/>
      <c r="J729" s="3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11"/>
      <c r="B730" s="11"/>
      <c r="C730" s="9"/>
      <c r="D730" s="11"/>
      <c r="E730" s="38"/>
      <c r="F730" s="38"/>
      <c r="G730" s="39"/>
      <c r="H730" s="39"/>
      <c r="I730" s="39"/>
      <c r="J730" s="3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11"/>
      <c r="B731" s="11"/>
      <c r="C731" s="9"/>
      <c r="D731" s="11"/>
      <c r="E731" s="38"/>
      <c r="F731" s="38"/>
      <c r="G731" s="39"/>
      <c r="H731" s="39"/>
      <c r="I731" s="39"/>
      <c r="J731" s="3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11"/>
      <c r="B732" s="11"/>
      <c r="C732" s="9"/>
      <c r="D732" s="11"/>
      <c r="E732" s="38"/>
      <c r="F732" s="38"/>
      <c r="G732" s="39"/>
      <c r="H732" s="39"/>
      <c r="I732" s="39"/>
      <c r="J732" s="3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11"/>
      <c r="B733" s="11"/>
      <c r="C733" s="9"/>
      <c r="D733" s="11"/>
      <c r="E733" s="38"/>
      <c r="F733" s="38"/>
      <c r="G733" s="39"/>
      <c r="H733" s="39"/>
      <c r="I733" s="39"/>
      <c r="J733" s="3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11"/>
      <c r="B734" s="11"/>
      <c r="C734" s="9"/>
      <c r="D734" s="11"/>
      <c r="E734" s="38"/>
      <c r="F734" s="38"/>
      <c r="G734" s="39"/>
      <c r="H734" s="39"/>
      <c r="I734" s="39"/>
      <c r="J734" s="3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11"/>
      <c r="B735" s="11"/>
      <c r="C735" s="9"/>
      <c r="D735" s="11"/>
      <c r="E735" s="38"/>
      <c r="F735" s="38"/>
      <c r="G735" s="39"/>
      <c r="H735" s="39"/>
      <c r="I735" s="39"/>
      <c r="J735" s="3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11"/>
      <c r="B736" s="11"/>
      <c r="C736" s="9"/>
      <c r="D736" s="11"/>
      <c r="E736" s="38"/>
      <c r="F736" s="38"/>
      <c r="G736" s="39"/>
      <c r="H736" s="39"/>
      <c r="I736" s="39"/>
      <c r="J736" s="3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11"/>
      <c r="B737" s="11"/>
      <c r="C737" s="9"/>
      <c r="D737" s="11"/>
      <c r="E737" s="38"/>
      <c r="F737" s="38"/>
      <c r="G737" s="39"/>
      <c r="H737" s="39"/>
      <c r="I737" s="39"/>
      <c r="J737" s="3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11"/>
      <c r="B738" s="11"/>
      <c r="C738" s="9"/>
      <c r="D738" s="11"/>
      <c r="E738" s="38"/>
      <c r="F738" s="38"/>
      <c r="G738" s="39"/>
      <c r="H738" s="39"/>
      <c r="I738" s="39"/>
      <c r="J738" s="3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11"/>
      <c r="B739" s="11"/>
      <c r="C739" s="9"/>
      <c r="D739" s="11"/>
      <c r="E739" s="38"/>
      <c r="F739" s="38"/>
      <c r="G739" s="39"/>
      <c r="H739" s="39"/>
      <c r="I739" s="39"/>
      <c r="J739" s="3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11"/>
      <c r="B740" s="11"/>
      <c r="C740" s="9"/>
      <c r="D740" s="11"/>
      <c r="E740" s="38"/>
      <c r="F740" s="38"/>
      <c r="G740" s="39"/>
      <c r="H740" s="39"/>
      <c r="I740" s="39"/>
      <c r="J740" s="3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11"/>
      <c r="B741" s="11"/>
      <c r="C741" s="9"/>
      <c r="D741" s="11"/>
      <c r="E741" s="38"/>
      <c r="F741" s="38"/>
      <c r="G741" s="39"/>
      <c r="H741" s="39"/>
      <c r="I741" s="39"/>
      <c r="J741" s="3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11"/>
      <c r="B742" s="11"/>
      <c r="C742" s="9"/>
      <c r="D742" s="11"/>
      <c r="E742" s="38"/>
      <c r="F742" s="38"/>
      <c r="G742" s="39"/>
      <c r="H742" s="39"/>
      <c r="I742" s="39"/>
      <c r="J742" s="3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11"/>
      <c r="B743" s="11"/>
      <c r="C743" s="9"/>
      <c r="D743" s="11"/>
      <c r="E743" s="38"/>
      <c r="F743" s="38"/>
      <c r="G743" s="39"/>
      <c r="H743" s="39"/>
      <c r="I743" s="39"/>
      <c r="J743" s="3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11"/>
      <c r="B744" s="11"/>
      <c r="C744" s="9"/>
      <c r="D744" s="11"/>
      <c r="E744" s="38"/>
      <c r="F744" s="38"/>
      <c r="G744" s="39"/>
      <c r="H744" s="39"/>
      <c r="I744" s="39"/>
      <c r="J744" s="3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11"/>
      <c r="B745" s="11"/>
      <c r="C745" s="9"/>
      <c r="D745" s="11"/>
      <c r="E745" s="38"/>
      <c r="F745" s="38"/>
      <c r="G745" s="39"/>
      <c r="H745" s="39"/>
      <c r="I745" s="39"/>
      <c r="J745" s="3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11"/>
      <c r="B746" s="11"/>
      <c r="C746" s="9"/>
      <c r="D746" s="11"/>
      <c r="E746" s="38"/>
      <c r="F746" s="38"/>
      <c r="G746" s="39"/>
      <c r="H746" s="39"/>
      <c r="I746" s="39"/>
      <c r="J746" s="3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11"/>
      <c r="B747" s="11"/>
      <c r="C747" s="9"/>
      <c r="D747" s="11"/>
      <c r="E747" s="38"/>
      <c r="F747" s="38"/>
      <c r="G747" s="39"/>
      <c r="H747" s="39"/>
      <c r="I747" s="39"/>
      <c r="J747" s="3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11"/>
      <c r="B748" s="11"/>
      <c r="C748" s="9"/>
      <c r="D748" s="11"/>
      <c r="E748" s="38"/>
      <c r="F748" s="38"/>
      <c r="G748" s="39"/>
      <c r="H748" s="39"/>
      <c r="I748" s="39"/>
      <c r="J748" s="3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11"/>
      <c r="B749" s="11"/>
      <c r="C749" s="9"/>
      <c r="D749" s="11"/>
      <c r="E749" s="38"/>
      <c r="F749" s="38"/>
      <c r="G749" s="39"/>
      <c r="H749" s="39"/>
      <c r="I749" s="39"/>
      <c r="J749" s="3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11"/>
      <c r="B750" s="11"/>
      <c r="C750" s="9"/>
      <c r="D750" s="11"/>
      <c r="E750" s="38"/>
      <c r="F750" s="38"/>
      <c r="G750" s="39"/>
      <c r="H750" s="39"/>
      <c r="I750" s="39"/>
      <c r="J750" s="3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11"/>
      <c r="B751" s="11"/>
      <c r="C751" s="9"/>
      <c r="D751" s="11"/>
      <c r="E751" s="38"/>
      <c r="F751" s="38"/>
      <c r="G751" s="39"/>
      <c r="H751" s="39"/>
      <c r="I751" s="39"/>
      <c r="J751" s="3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11"/>
      <c r="B752" s="11"/>
      <c r="C752" s="9"/>
      <c r="D752" s="11"/>
      <c r="E752" s="38"/>
      <c r="F752" s="38"/>
      <c r="G752" s="39"/>
      <c r="H752" s="39"/>
      <c r="I752" s="39"/>
      <c r="J752" s="3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11"/>
      <c r="B753" s="11"/>
      <c r="C753" s="9"/>
      <c r="D753" s="11"/>
      <c r="E753" s="38"/>
      <c r="F753" s="38"/>
      <c r="G753" s="39"/>
      <c r="H753" s="39"/>
      <c r="I753" s="39"/>
      <c r="J753" s="3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11"/>
      <c r="B754" s="11"/>
      <c r="C754" s="9"/>
      <c r="D754" s="11"/>
      <c r="E754" s="38"/>
      <c r="F754" s="38"/>
      <c r="G754" s="39"/>
      <c r="H754" s="39"/>
      <c r="I754" s="39"/>
      <c r="J754" s="3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11"/>
      <c r="B755" s="11"/>
      <c r="C755" s="9"/>
      <c r="D755" s="11"/>
      <c r="E755" s="38"/>
      <c r="F755" s="38"/>
      <c r="G755" s="39"/>
      <c r="H755" s="39"/>
      <c r="I755" s="39"/>
      <c r="J755" s="3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11"/>
      <c r="B756" s="11"/>
      <c r="C756" s="9"/>
      <c r="D756" s="11"/>
      <c r="E756" s="38"/>
      <c r="F756" s="38"/>
      <c r="G756" s="39"/>
      <c r="H756" s="39"/>
      <c r="I756" s="39"/>
      <c r="J756" s="3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11"/>
      <c r="B757" s="11"/>
      <c r="C757" s="9"/>
      <c r="D757" s="11"/>
      <c r="E757" s="38"/>
      <c r="F757" s="38"/>
      <c r="G757" s="39"/>
      <c r="H757" s="39"/>
      <c r="I757" s="39"/>
      <c r="J757" s="3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11"/>
      <c r="B758" s="11"/>
      <c r="C758" s="9"/>
      <c r="D758" s="11"/>
      <c r="E758" s="38"/>
      <c r="F758" s="38"/>
      <c r="G758" s="39"/>
      <c r="H758" s="39"/>
      <c r="I758" s="39"/>
      <c r="J758" s="3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11"/>
      <c r="B759" s="11"/>
      <c r="C759" s="9"/>
      <c r="D759" s="11"/>
      <c r="E759" s="38"/>
      <c r="F759" s="38"/>
      <c r="G759" s="39"/>
      <c r="H759" s="39"/>
      <c r="I759" s="39"/>
      <c r="J759" s="3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11"/>
      <c r="B760" s="11"/>
      <c r="C760" s="9"/>
      <c r="D760" s="11"/>
      <c r="E760" s="38"/>
      <c r="F760" s="38"/>
      <c r="G760" s="39"/>
      <c r="H760" s="39"/>
      <c r="I760" s="39"/>
      <c r="J760" s="3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11"/>
      <c r="B761" s="11"/>
      <c r="C761" s="9"/>
      <c r="D761" s="11"/>
      <c r="E761" s="38"/>
      <c r="F761" s="38"/>
      <c r="G761" s="39"/>
      <c r="H761" s="39"/>
      <c r="I761" s="39"/>
      <c r="J761" s="3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11"/>
      <c r="B762" s="11"/>
      <c r="C762" s="9"/>
      <c r="D762" s="11"/>
      <c r="E762" s="38"/>
      <c r="F762" s="38"/>
      <c r="G762" s="39"/>
      <c r="H762" s="39"/>
      <c r="I762" s="39"/>
      <c r="J762" s="3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11"/>
      <c r="B763" s="11"/>
      <c r="C763" s="9"/>
      <c r="D763" s="11"/>
      <c r="E763" s="38"/>
      <c r="F763" s="38"/>
      <c r="G763" s="39"/>
      <c r="H763" s="39"/>
      <c r="I763" s="39"/>
      <c r="J763" s="3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11"/>
      <c r="B764" s="11"/>
      <c r="C764" s="9"/>
      <c r="D764" s="11"/>
      <c r="E764" s="38"/>
      <c r="F764" s="38"/>
      <c r="G764" s="39"/>
      <c r="H764" s="39"/>
      <c r="I764" s="39"/>
      <c r="J764" s="3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11"/>
      <c r="B765" s="11"/>
      <c r="C765" s="9"/>
      <c r="D765" s="11"/>
      <c r="E765" s="38"/>
      <c r="F765" s="38"/>
      <c r="G765" s="39"/>
      <c r="H765" s="39"/>
      <c r="I765" s="39"/>
      <c r="J765" s="3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11"/>
      <c r="B766" s="11"/>
      <c r="C766" s="9"/>
      <c r="D766" s="11"/>
      <c r="E766" s="38"/>
      <c r="F766" s="38"/>
      <c r="G766" s="39"/>
      <c r="H766" s="39"/>
      <c r="I766" s="39"/>
      <c r="J766" s="3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11"/>
      <c r="B767" s="11"/>
      <c r="C767" s="9"/>
      <c r="D767" s="11"/>
      <c r="E767" s="38"/>
      <c r="F767" s="38"/>
      <c r="G767" s="39"/>
      <c r="H767" s="39"/>
      <c r="I767" s="39"/>
      <c r="J767" s="3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11"/>
      <c r="B768" s="11"/>
      <c r="C768" s="9"/>
      <c r="D768" s="11"/>
      <c r="E768" s="38"/>
      <c r="F768" s="38"/>
      <c r="G768" s="39"/>
      <c r="H768" s="39"/>
      <c r="I768" s="39"/>
      <c r="J768" s="3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11"/>
      <c r="B769" s="11"/>
      <c r="C769" s="9"/>
      <c r="D769" s="11"/>
      <c r="E769" s="38"/>
      <c r="F769" s="38"/>
      <c r="G769" s="39"/>
      <c r="H769" s="39"/>
      <c r="I769" s="39"/>
      <c r="J769" s="3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11"/>
      <c r="B770" s="11"/>
      <c r="C770" s="9"/>
      <c r="D770" s="11"/>
      <c r="E770" s="38"/>
      <c r="F770" s="38"/>
      <c r="G770" s="39"/>
      <c r="H770" s="39"/>
      <c r="I770" s="39"/>
      <c r="J770" s="3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11"/>
      <c r="B771" s="11"/>
      <c r="C771" s="9"/>
      <c r="D771" s="11"/>
      <c r="E771" s="38"/>
      <c r="F771" s="38"/>
      <c r="G771" s="39"/>
      <c r="H771" s="39"/>
      <c r="I771" s="39"/>
      <c r="J771" s="3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11"/>
      <c r="B772" s="11"/>
      <c r="C772" s="9"/>
      <c r="D772" s="11"/>
      <c r="E772" s="38"/>
      <c r="F772" s="38"/>
      <c r="G772" s="39"/>
      <c r="H772" s="39"/>
      <c r="I772" s="39"/>
      <c r="J772" s="3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11"/>
      <c r="B773" s="11"/>
      <c r="C773" s="9"/>
      <c r="D773" s="11"/>
      <c r="E773" s="38"/>
      <c r="F773" s="38"/>
      <c r="G773" s="39"/>
      <c r="H773" s="39"/>
      <c r="I773" s="39"/>
      <c r="J773" s="3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11"/>
      <c r="B774" s="11"/>
      <c r="C774" s="9"/>
      <c r="D774" s="11"/>
      <c r="E774" s="38"/>
      <c r="F774" s="38"/>
      <c r="G774" s="39"/>
      <c r="H774" s="39"/>
      <c r="I774" s="39"/>
      <c r="J774" s="3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11"/>
      <c r="B775" s="11"/>
      <c r="C775" s="9"/>
      <c r="D775" s="11"/>
      <c r="E775" s="38"/>
      <c r="F775" s="38"/>
      <c r="G775" s="39"/>
      <c r="H775" s="39"/>
      <c r="I775" s="39"/>
      <c r="J775" s="3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11"/>
      <c r="B776" s="11"/>
      <c r="C776" s="9"/>
      <c r="D776" s="11"/>
      <c r="E776" s="38"/>
      <c r="F776" s="38"/>
      <c r="G776" s="39"/>
      <c r="H776" s="39"/>
      <c r="I776" s="39"/>
      <c r="J776" s="3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11"/>
      <c r="B777" s="11"/>
      <c r="C777" s="9"/>
      <c r="D777" s="11"/>
      <c r="E777" s="38"/>
      <c r="F777" s="38"/>
      <c r="G777" s="39"/>
      <c r="H777" s="39"/>
      <c r="I777" s="39"/>
      <c r="J777" s="3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11"/>
      <c r="B778" s="11"/>
      <c r="C778" s="9"/>
      <c r="D778" s="11"/>
      <c r="E778" s="38"/>
      <c r="F778" s="38"/>
      <c r="G778" s="39"/>
      <c r="H778" s="39"/>
      <c r="I778" s="39"/>
      <c r="J778" s="3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11"/>
      <c r="B779" s="11"/>
      <c r="C779" s="9"/>
      <c r="D779" s="11"/>
      <c r="E779" s="38"/>
      <c r="F779" s="38"/>
      <c r="G779" s="39"/>
      <c r="H779" s="39"/>
      <c r="I779" s="39"/>
      <c r="J779" s="3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11"/>
      <c r="B780" s="11"/>
      <c r="C780" s="9"/>
      <c r="D780" s="11"/>
      <c r="E780" s="38"/>
      <c r="F780" s="38"/>
      <c r="G780" s="39"/>
      <c r="H780" s="39"/>
      <c r="I780" s="39"/>
      <c r="J780" s="3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11"/>
      <c r="B781" s="11"/>
      <c r="C781" s="9"/>
      <c r="D781" s="11"/>
      <c r="E781" s="38"/>
      <c r="F781" s="38"/>
      <c r="G781" s="39"/>
      <c r="H781" s="39"/>
      <c r="I781" s="39"/>
      <c r="J781" s="3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11"/>
      <c r="B782" s="11"/>
      <c r="C782" s="9"/>
      <c r="D782" s="11"/>
      <c r="E782" s="38"/>
      <c r="F782" s="38"/>
      <c r="G782" s="39"/>
      <c r="H782" s="39"/>
      <c r="I782" s="39"/>
      <c r="J782" s="3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11"/>
      <c r="B783" s="11"/>
      <c r="C783" s="9"/>
      <c r="D783" s="11"/>
      <c r="E783" s="38"/>
      <c r="F783" s="38"/>
      <c r="G783" s="39"/>
      <c r="H783" s="39"/>
      <c r="I783" s="39"/>
      <c r="J783" s="3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11"/>
      <c r="B784" s="11"/>
      <c r="C784" s="9"/>
      <c r="D784" s="11"/>
      <c r="E784" s="38"/>
      <c r="F784" s="38"/>
      <c r="G784" s="39"/>
      <c r="H784" s="39"/>
      <c r="I784" s="39"/>
      <c r="J784" s="3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11"/>
      <c r="B785" s="11"/>
      <c r="C785" s="9"/>
      <c r="D785" s="11"/>
      <c r="E785" s="38"/>
      <c r="F785" s="38"/>
      <c r="G785" s="39"/>
      <c r="H785" s="39"/>
      <c r="I785" s="39"/>
      <c r="J785" s="3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11"/>
      <c r="B786" s="11"/>
      <c r="C786" s="9"/>
      <c r="D786" s="11"/>
      <c r="E786" s="38"/>
      <c r="F786" s="38"/>
      <c r="G786" s="39"/>
      <c r="H786" s="39"/>
      <c r="I786" s="39"/>
      <c r="J786" s="3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11"/>
      <c r="B787" s="11"/>
      <c r="C787" s="9"/>
      <c r="D787" s="11"/>
      <c r="E787" s="38"/>
      <c r="F787" s="38"/>
      <c r="G787" s="39"/>
      <c r="H787" s="39"/>
      <c r="I787" s="39"/>
      <c r="J787" s="3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11"/>
      <c r="B788" s="11"/>
      <c r="C788" s="9"/>
      <c r="D788" s="11"/>
      <c r="E788" s="38"/>
      <c r="F788" s="38"/>
      <c r="G788" s="39"/>
      <c r="H788" s="39"/>
      <c r="I788" s="39"/>
      <c r="J788" s="3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11"/>
      <c r="B789" s="11"/>
      <c r="C789" s="9"/>
      <c r="D789" s="11"/>
      <c r="E789" s="38"/>
      <c r="F789" s="38"/>
      <c r="G789" s="39"/>
      <c r="H789" s="39"/>
      <c r="I789" s="39"/>
      <c r="J789" s="3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11"/>
      <c r="B790" s="11"/>
      <c r="C790" s="9"/>
      <c r="D790" s="11"/>
      <c r="E790" s="38"/>
      <c r="F790" s="38"/>
      <c r="G790" s="39"/>
      <c r="H790" s="39"/>
      <c r="I790" s="39"/>
      <c r="J790" s="3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11"/>
      <c r="B791" s="11"/>
      <c r="C791" s="9"/>
      <c r="D791" s="11"/>
      <c r="E791" s="38"/>
      <c r="F791" s="38"/>
      <c r="G791" s="39"/>
      <c r="H791" s="39"/>
      <c r="I791" s="39"/>
      <c r="J791" s="3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11"/>
      <c r="B792" s="11"/>
      <c r="C792" s="9"/>
      <c r="D792" s="11"/>
      <c r="E792" s="38"/>
      <c r="F792" s="38"/>
      <c r="G792" s="39"/>
      <c r="H792" s="39"/>
      <c r="I792" s="39"/>
      <c r="J792" s="3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11"/>
      <c r="B793" s="11"/>
      <c r="C793" s="9"/>
      <c r="D793" s="11"/>
      <c r="E793" s="38"/>
      <c r="F793" s="38"/>
      <c r="G793" s="39"/>
      <c r="H793" s="39"/>
      <c r="I793" s="39"/>
      <c r="J793" s="3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11"/>
      <c r="B794" s="11"/>
      <c r="C794" s="9"/>
      <c r="D794" s="11"/>
      <c r="E794" s="38"/>
      <c r="F794" s="38"/>
      <c r="G794" s="39"/>
      <c r="H794" s="39"/>
      <c r="I794" s="39"/>
      <c r="J794" s="3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11"/>
      <c r="B795" s="11"/>
      <c r="C795" s="9"/>
      <c r="D795" s="11"/>
      <c r="E795" s="38"/>
      <c r="F795" s="38"/>
      <c r="G795" s="39"/>
      <c r="H795" s="39"/>
      <c r="I795" s="39"/>
      <c r="J795" s="3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11"/>
      <c r="B796" s="11"/>
      <c r="C796" s="9"/>
      <c r="D796" s="11"/>
      <c r="E796" s="38"/>
      <c r="F796" s="38"/>
      <c r="G796" s="39"/>
      <c r="H796" s="39"/>
      <c r="I796" s="39"/>
      <c r="J796" s="3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11"/>
      <c r="B797" s="11"/>
      <c r="C797" s="9"/>
      <c r="D797" s="11"/>
      <c r="E797" s="38"/>
      <c r="F797" s="38"/>
      <c r="G797" s="39"/>
      <c r="H797" s="39"/>
      <c r="I797" s="39"/>
      <c r="J797" s="3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11"/>
      <c r="B798" s="11"/>
      <c r="C798" s="9"/>
      <c r="D798" s="11"/>
      <c r="E798" s="38"/>
      <c r="F798" s="38"/>
      <c r="G798" s="39"/>
      <c r="H798" s="39"/>
      <c r="I798" s="39"/>
      <c r="J798" s="3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11"/>
      <c r="B799" s="11"/>
      <c r="C799" s="9"/>
      <c r="D799" s="11"/>
      <c r="E799" s="38"/>
      <c r="F799" s="38"/>
      <c r="G799" s="39"/>
      <c r="H799" s="39"/>
      <c r="I799" s="39"/>
      <c r="J799" s="3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11"/>
      <c r="B800" s="11"/>
      <c r="C800" s="9"/>
      <c r="D800" s="11"/>
      <c r="E800" s="38"/>
      <c r="F800" s="38"/>
      <c r="G800" s="39"/>
      <c r="H800" s="39"/>
      <c r="I800" s="39"/>
      <c r="J800" s="3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11"/>
      <c r="B801" s="11"/>
      <c r="C801" s="9"/>
      <c r="D801" s="11"/>
      <c r="E801" s="38"/>
      <c r="F801" s="38"/>
      <c r="G801" s="39"/>
      <c r="H801" s="39"/>
      <c r="I801" s="39"/>
      <c r="J801" s="3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11"/>
      <c r="B802" s="11"/>
      <c r="C802" s="9"/>
      <c r="D802" s="11"/>
      <c r="E802" s="38"/>
      <c r="F802" s="38"/>
      <c r="G802" s="39"/>
      <c r="H802" s="39"/>
      <c r="I802" s="39"/>
      <c r="J802" s="3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11"/>
      <c r="B803" s="11"/>
      <c r="C803" s="9"/>
      <c r="D803" s="11"/>
      <c r="E803" s="38"/>
      <c r="F803" s="38"/>
      <c r="G803" s="39"/>
      <c r="H803" s="39"/>
      <c r="I803" s="39"/>
      <c r="J803" s="3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11"/>
      <c r="B804" s="11"/>
      <c r="C804" s="9"/>
      <c r="D804" s="11"/>
      <c r="E804" s="38"/>
      <c r="F804" s="38"/>
      <c r="G804" s="39"/>
      <c r="H804" s="39"/>
      <c r="I804" s="39"/>
      <c r="J804" s="3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11"/>
      <c r="B805" s="11"/>
      <c r="C805" s="9"/>
      <c r="D805" s="11"/>
      <c r="E805" s="38"/>
      <c r="F805" s="38"/>
      <c r="G805" s="39"/>
      <c r="H805" s="39"/>
      <c r="I805" s="39"/>
      <c r="J805" s="3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11"/>
      <c r="B806" s="11"/>
      <c r="C806" s="9"/>
      <c r="D806" s="11"/>
      <c r="E806" s="38"/>
      <c r="F806" s="38"/>
      <c r="G806" s="39"/>
      <c r="H806" s="39"/>
      <c r="I806" s="39"/>
      <c r="J806" s="3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11"/>
      <c r="B807" s="11"/>
      <c r="C807" s="9"/>
      <c r="D807" s="11"/>
      <c r="E807" s="38"/>
      <c r="F807" s="38"/>
      <c r="G807" s="39"/>
      <c r="H807" s="39"/>
      <c r="I807" s="39"/>
      <c r="J807" s="3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11"/>
      <c r="B808" s="11"/>
      <c r="C808" s="9"/>
      <c r="D808" s="11"/>
      <c r="E808" s="38"/>
      <c r="F808" s="38"/>
      <c r="G808" s="39"/>
      <c r="H808" s="39"/>
      <c r="I808" s="39"/>
      <c r="J808" s="3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11"/>
      <c r="B809" s="11"/>
      <c r="C809" s="9"/>
      <c r="D809" s="11"/>
      <c r="E809" s="38"/>
      <c r="F809" s="38"/>
      <c r="G809" s="39"/>
      <c r="H809" s="39"/>
      <c r="I809" s="39"/>
      <c r="J809" s="3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11"/>
      <c r="B810" s="11"/>
      <c r="C810" s="9"/>
      <c r="D810" s="11"/>
      <c r="E810" s="38"/>
      <c r="F810" s="38"/>
      <c r="G810" s="39"/>
      <c r="H810" s="39"/>
      <c r="I810" s="39"/>
      <c r="J810" s="3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11"/>
      <c r="B811" s="11"/>
      <c r="C811" s="9"/>
      <c r="D811" s="11"/>
      <c r="E811" s="38"/>
      <c r="F811" s="38"/>
      <c r="G811" s="39"/>
      <c r="H811" s="39"/>
      <c r="I811" s="39"/>
      <c r="J811" s="3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11"/>
      <c r="B812" s="11"/>
      <c r="C812" s="9"/>
      <c r="D812" s="11"/>
      <c r="E812" s="38"/>
      <c r="F812" s="38"/>
      <c r="G812" s="39"/>
      <c r="H812" s="39"/>
      <c r="I812" s="39"/>
      <c r="J812" s="3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11"/>
      <c r="B813" s="11"/>
      <c r="C813" s="9"/>
      <c r="D813" s="11"/>
      <c r="E813" s="38"/>
      <c r="F813" s="38"/>
      <c r="G813" s="39"/>
      <c r="H813" s="39"/>
      <c r="I813" s="39"/>
      <c r="J813" s="3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11"/>
      <c r="B814" s="11"/>
      <c r="C814" s="9"/>
      <c r="D814" s="11"/>
      <c r="E814" s="38"/>
      <c r="F814" s="38"/>
      <c r="G814" s="39"/>
      <c r="H814" s="39"/>
      <c r="I814" s="39"/>
      <c r="J814" s="3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11"/>
      <c r="B815" s="11"/>
      <c r="C815" s="9"/>
      <c r="D815" s="11"/>
      <c r="E815" s="38"/>
      <c r="F815" s="38"/>
      <c r="G815" s="39"/>
      <c r="H815" s="39"/>
      <c r="I815" s="39"/>
      <c r="J815" s="3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11"/>
      <c r="B816" s="11"/>
      <c r="C816" s="9"/>
      <c r="D816" s="11"/>
      <c r="E816" s="38"/>
      <c r="F816" s="38"/>
      <c r="G816" s="39"/>
      <c r="H816" s="39"/>
      <c r="I816" s="39"/>
      <c r="J816" s="3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11"/>
      <c r="B817" s="11"/>
      <c r="C817" s="9"/>
      <c r="D817" s="11"/>
      <c r="E817" s="38"/>
      <c r="F817" s="38"/>
      <c r="G817" s="39"/>
      <c r="H817" s="39"/>
      <c r="I817" s="39"/>
      <c r="J817" s="3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11"/>
      <c r="B818" s="11"/>
      <c r="C818" s="9"/>
      <c r="D818" s="11"/>
      <c r="E818" s="38"/>
      <c r="F818" s="38"/>
      <c r="G818" s="39"/>
      <c r="H818" s="39"/>
      <c r="I818" s="39"/>
      <c r="J818" s="3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11"/>
      <c r="B819" s="11"/>
      <c r="C819" s="9"/>
      <c r="D819" s="11"/>
      <c r="E819" s="38"/>
      <c r="F819" s="38"/>
      <c r="G819" s="39"/>
      <c r="H819" s="39"/>
      <c r="I819" s="39"/>
      <c r="J819" s="3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11"/>
      <c r="B820" s="11"/>
      <c r="C820" s="9"/>
      <c r="D820" s="11"/>
      <c r="E820" s="38"/>
      <c r="F820" s="38"/>
      <c r="G820" s="39"/>
      <c r="H820" s="39"/>
      <c r="I820" s="39"/>
      <c r="J820" s="3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11"/>
      <c r="B821" s="11"/>
      <c r="C821" s="9"/>
      <c r="D821" s="11"/>
      <c r="E821" s="38"/>
      <c r="F821" s="38"/>
      <c r="G821" s="39"/>
      <c r="H821" s="39"/>
      <c r="I821" s="39"/>
      <c r="J821" s="3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11"/>
      <c r="B822" s="11"/>
      <c r="C822" s="9"/>
      <c r="D822" s="11"/>
      <c r="E822" s="38"/>
      <c r="F822" s="38"/>
      <c r="G822" s="39"/>
      <c r="H822" s="39"/>
      <c r="I822" s="39"/>
      <c r="J822" s="3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11"/>
      <c r="B823" s="11"/>
      <c r="C823" s="9"/>
      <c r="D823" s="11"/>
      <c r="E823" s="38"/>
      <c r="F823" s="38"/>
      <c r="G823" s="39"/>
      <c r="H823" s="39"/>
      <c r="I823" s="39"/>
      <c r="J823" s="3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11"/>
      <c r="B824" s="11"/>
      <c r="C824" s="9"/>
      <c r="D824" s="11"/>
      <c r="E824" s="38"/>
      <c r="F824" s="38"/>
      <c r="G824" s="39"/>
      <c r="H824" s="39"/>
      <c r="I824" s="39"/>
      <c r="J824" s="3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11"/>
      <c r="B825" s="11"/>
      <c r="C825" s="9"/>
      <c r="D825" s="11"/>
      <c r="E825" s="38"/>
      <c r="F825" s="38"/>
      <c r="G825" s="39"/>
      <c r="H825" s="39"/>
      <c r="I825" s="39"/>
      <c r="J825" s="3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11"/>
      <c r="B826" s="11"/>
      <c r="C826" s="9"/>
      <c r="D826" s="11"/>
      <c r="E826" s="38"/>
      <c r="F826" s="38"/>
      <c r="G826" s="39"/>
      <c r="H826" s="39"/>
      <c r="I826" s="39"/>
      <c r="J826" s="3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11"/>
      <c r="B827" s="11"/>
      <c r="C827" s="9"/>
      <c r="D827" s="11"/>
      <c r="E827" s="38"/>
      <c r="F827" s="38"/>
      <c r="G827" s="39"/>
      <c r="H827" s="39"/>
      <c r="I827" s="39"/>
      <c r="J827" s="3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11"/>
      <c r="B828" s="11"/>
      <c r="C828" s="9"/>
      <c r="D828" s="11"/>
      <c r="E828" s="38"/>
      <c r="F828" s="38"/>
      <c r="G828" s="39"/>
      <c r="H828" s="39"/>
      <c r="I828" s="39"/>
      <c r="J828" s="3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11"/>
      <c r="B829" s="11"/>
      <c r="C829" s="9"/>
      <c r="D829" s="11"/>
      <c r="E829" s="38"/>
      <c r="F829" s="38"/>
      <c r="G829" s="39"/>
      <c r="H829" s="39"/>
      <c r="I829" s="39"/>
      <c r="J829" s="3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11"/>
      <c r="B830" s="11"/>
      <c r="C830" s="9"/>
      <c r="D830" s="11"/>
      <c r="E830" s="38"/>
      <c r="F830" s="38"/>
      <c r="G830" s="39"/>
      <c r="H830" s="39"/>
      <c r="I830" s="39"/>
      <c r="J830" s="3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11"/>
      <c r="B831" s="11"/>
      <c r="C831" s="9"/>
      <c r="D831" s="11"/>
      <c r="E831" s="38"/>
      <c r="F831" s="38"/>
      <c r="G831" s="39"/>
      <c r="H831" s="39"/>
      <c r="I831" s="39"/>
      <c r="J831" s="3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11"/>
      <c r="B832" s="11"/>
      <c r="C832" s="9"/>
      <c r="D832" s="11"/>
      <c r="E832" s="38"/>
      <c r="F832" s="38"/>
      <c r="G832" s="39"/>
      <c r="H832" s="39"/>
      <c r="I832" s="39"/>
      <c r="J832" s="3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11"/>
      <c r="B833" s="11"/>
      <c r="C833" s="9"/>
      <c r="D833" s="11"/>
      <c r="E833" s="38"/>
      <c r="F833" s="38"/>
      <c r="G833" s="39"/>
      <c r="H833" s="39"/>
      <c r="I833" s="39"/>
      <c r="J833" s="3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11"/>
      <c r="B834" s="11"/>
      <c r="C834" s="9"/>
      <c r="D834" s="11"/>
      <c r="E834" s="38"/>
      <c r="F834" s="38"/>
      <c r="G834" s="39"/>
      <c r="H834" s="39"/>
      <c r="I834" s="39"/>
      <c r="J834" s="3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11"/>
      <c r="B835" s="11"/>
      <c r="C835" s="9"/>
      <c r="D835" s="11"/>
      <c r="E835" s="38"/>
      <c r="F835" s="38"/>
      <c r="G835" s="39"/>
      <c r="H835" s="39"/>
      <c r="I835" s="39"/>
      <c r="J835" s="3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11"/>
      <c r="B836" s="11"/>
      <c r="C836" s="9"/>
      <c r="D836" s="11"/>
      <c r="E836" s="38"/>
      <c r="F836" s="38"/>
      <c r="G836" s="39"/>
      <c r="H836" s="39"/>
      <c r="I836" s="39"/>
      <c r="J836" s="3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11"/>
      <c r="B837" s="11"/>
      <c r="C837" s="9"/>
      <c r="D837" s="11"/>
      <c r="E837" s="38"/>
      <c r="F837" s="38"/>
      <c r="G837" s="39"/>
      <c r="H837" s="39"/>
      <c r="I837" s="39"/>
      <c r="J837" s="3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11"/>
      <c r="B838" s="11"/>
      <c r="C838" s="9"/>
      <c r="D838" s="11"/>
      <c r="E838" s="38"/>
      <c r="F838" s="38"/>
      <c r="G838" s="39"/>
      <c r="H838" s="39"/>
      <c r="I838" s="39"/>
      <c r="J838" s="3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11"/>
      <c r="B839" s="11"/>
      <c r="C839" s="9"/>
      <c r="D839" s="11"/>
      <c r="E839" s="38"/>
      <c r="F839" s="38"/>
      <c r="G839" s="39"/>
      <c r="H839" s="39"/>
      <c r="I839" s="39"/>
      <c r="J839" s="3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11"/>
      <c r="B840" s="11"/>
      <c r="C840" s="9"/>
      <c r="D840" s="11"/>
      <c r="E840" s="38"/>
      <c r="F840" s="38"/>
      <c r="G840" s="39"/>
      <c r="H840" s="39"/>
      <c r="I840" s="39"/>
      <c r="J840" s="3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11"/>
      <c r="B841" s="11"/>
      <c r="C841" s="9"/>
      <c r="D841" s="11"/>
      <c r="E841" s="38"/>
      <c r="F841" s="38"/>
      <c r="G841" s="39"/>
      <c r="H841" s="39"/>
      <c r="I841" s="39"/>
      <c r="J841" s="3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11"/>
      <c r="B842" s="11"/>
      <c r="C842" s="9"/>
      <c r="D842" s="11"/>
      <c r="E842" s="38"/>
      <c r="F842" s="38"/>
      <c r="G842" s="39"/>
      <c r="H842" s="39"/>
      <c r="I842" s="39"/>
      <c r="J842" s="3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11"/>
      <c r="B843" s="11"/>
      <c r="C843" s="9"/>
      <c r="D843" s="11"/>
      <c r="E843" s="38"/>
      <c r="F843" s="38"/>
      <c r="G843" s="39"/>
      <c r="H843" s="39"/>
      <c r="I843" s="39"/>
      <c r="J843" s="3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11"/>
      <c r="B844" s="11"/>
      <c r="C844" s="9"/>
      <c r="D844" s="11"/>
      <c r="E844" s="38"/>
      <c r="F844" s="38"/>
      <c r="G844" s="39"/>
      <c r="H844" s="39"/>
      <c r="I844" s="39"/>
      <c r="J844" s="3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11"/>
      <c r="B845" s="11"/>
      <c r="C845" s="9"/>
      <c r="D845" s="11"/>
      <c r="E845" s="38"/>
      <c r="F845" s="38"/>
      <c r="G845" s="39"/>
      <c r="H845" s="39"/>
      <c r="I845" s="39"/>
      <c r="J845" s="3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11"/>
      <c r="B846" s="11"/>
      <c r="C846" s="9"/>
      <c r="D846" s="11"/>
      <c r="E846" s="38"/>
      <c r="F846" s="38"/>
      <c r="G846" s="39"/>
      <c r="H846" s="39"/>
      <c r="I846" s="39"/>
      <c r="J846" s="3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11"/>
      <c r="B847" s="11"/>
      <c r="C847" s="9"/>
      <c r="D847" s="11"/>
      <c r="E847" s="38"/>
      <c r="F847" s="38"/>
      <c r="G847" s="39"/>
      <c r="H847" s="39"/>
      <c r="I847" s="39"/>
      <c r="J847" s="3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11"/>
      <c r="B848" s="11"/>
      <c r="C848" s="9"/>
      <c r="D848" s="11"/>
      <c r="E848" s="38"/>
      <c r="F848" s="38"/>
      <c r="G848" s="39"/>
      <c r="H848" s="39"/>
      <c r="I848" s="39"/>
      <c r="J848" s="3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11"/>
      <c r="B849" s="11"/>
      <c r="C849" s="9"/>
      <c r="D849" s="11"/>
      <c r="E849" s="38"/>
      <c r="F849" s="38"/>
      <c r="G849" s="39"/>
      <c r="H849" s="39"/>
      <c r="I849" s="39"/>
      <c r="J849" s="3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11"/>
      <c r="B850" s="11"/>
      <c r="C850" s="9"/>
      <c r="D850" s="11"/>
      <c r="E850" s="38"/>
      <c r="F850" s="38"/>
      <c r="G850" s="39"/>
      <c r="H850" s="39"/>
      <c r="I850" s="39"/>
      <c r="J850" s="3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11"/>
      <c r="B851" s="11"/>
      <c r="C851" s="9"/>
      <c r="D851" s="11"/>
      <c r="E851" s="38"/>
      <c r="F851" s="38"/>
      <c r="G851" s="39"/>
      <c r="H851" s="39"/>
      <c r="I851" s="39"/>
      <c r="J851" s="3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11"/>
      <c r="B852" s="11"/>
      <c r="C852" s="9"/>
      <c r="D852" s="11"/>
      <c r="E852" s="38"/>
      <c r="F852" s="38"/>
      <c r="G852" s="39"/>
      <c r="H852" s="39"/>
      <c r="I852" s="39"/>
      <c r="J852" s="3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11"/>
      <c r="B853" s="11"/>
      <c r="C853" s="9"/>
      <c r="D853" s="11"/>
      <c r="E853" s="38"/>
      <c r="F853" s="38"/>
      <c r="G853" s="39"/>
      <c r="H853" s="39"/>
      <c r="I853" s="39"/>
      <c r="J853" s="3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11"/>
      <c r="B854" s="11"/>
      <c r="C854" s="9"/>
      <c r="D854" s="11"/>
      <c r="E854" s="38"/>
      <c r="F854" s="38"/>
      <c r="G854" s="39"/>
      <c r="H854" s="39"/>
      <c r="I854" s="39"/>
      <c r="J854" s="3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11"/>
      <c r="B855" s="11"/>
      <c r="C855" s="9"/>
      <c r="D855" s="11"/>
      <c r="E855" s="38"/>
      <c r="F855" s="38"/>
      <c r="G855" s="39"/>
      <c r="H855" s="39"/>
      <c r="I855" s="39"/>
      <c r="J855" s="3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11"/>
      <c r="B856" s="11"/>
      <c r="C856" s="9"/>
      <c r="D856" s="11"/>
      <c r="E856" s="38"/>
      <c r="F856" s="38"/>
      <c r="G856" s="39"/>
      <c r="H856" s="39"/>
      <c r="I856" s="39"/>
      <c r="J856" s="3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11"/>
      <c r="B857" s="11"/>
      <c r="C857" s="9"/>
      <c r="D857" s="11"/>
      <c r="E857" s="38"/>
      <c r="F857" s="38"/>
      <c r="G857" s="39"/>
      <c r="H857" s="39"/>
      <c r="I857" s="39"/>
      <c r="J857" s="3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11"/>
      <c r="B858" s="11"/>
      <c r="C858" s="9"/>
      <c r="D858" s="11"/>
      <c r="E858" s="38"/>
      <c r="F858" s="38"/>
      <c r="G858" s="39"/>
      <c r="H858" s="39"/>
      <c r="I858" s="39"/>
      <c r="J858" s="3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11"/>
      <c r="B859" s="11"/>
      <c r="C859" s="9"/>
      <c r="D859" s="11"/>
      <c r="E859" s="38"/>
      <c r="F859" s="38"/>
      <c r="G859" s="39"/>
      <c r="H859" s="39"/>
      <c r="I859" s="39"/>
      <c r="J859" s="3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11"/>
      <c r="B860" s="11"/>
      <c r="C860" s="9"/>
      <c r="D860" s="11"/>
      <c r="E860" s="38"/>
      <c r="F860" s="38"/>
      <c r="G860" s="39"/>
      <c r="H860" s="39"/>
      <c r="I860" s="39"/>
      <c r="J860" s="3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11"/>
      <c r="B861" s="11"/>
      <c r="C861" s="9"/>
      <c r="D861" s="11"/>
      <c r="E861" s="38"/>
      <c r="F861" s="38"/>
      <c r="G861" s="39"/>
      <c r="H861" s="39"/>
      <c r="I861" s="39"/>
      <c r="J861" s="3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11"/>
      <c r="B862" s="11"/>
      <c r="C862" s="9"/>
      <c r="D862" s="11"/>
      <c r="E862" s="38"/>
      <c r="F862" s="38"/>
      <c r="G862" s="39"/>
      <c r="H862" s="39"/>
      <c r="I862" s="39"/>
      <c r="J862" s="3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11"/>
      <c r="B863" s="11"/>
      <c r="C863" s="9"/>
      <c r="D863" s="11"/>
      <c r="E863" s="38"/>
      <c r="F863" s="38"/>
      <c r="G863" s="39"/>
      <c r="H863" s="39"/>
      <c r="I863" s="39"/>
      <c r="J863" s="3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11"/>
      <c r="B864" s="11"/>
      <c r="C864" s="9"/>
      <c r="D864" s="11"/>
      <c r="E864" s="38"/>
      <c r="F864" s="38"/>
      <c r="G864" s="39"/>
      <c r="H864" s="39"/>
      <c r="I864" s="39"/>
      <c r="J864" s="3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11"/>
      <c r="B865" s="11"/>
      <c r="C865" s="9"/>
      <c r="D865" s="11"/>
      <c r="E865" s="38"/>
      <c r="F865" s="38"/>
      <c r="G865" s="39"/>
      <c r="H865" s="39"/>
      <c r="I865" s="39"/>
      <c r="J865" s="3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11"/>
      <c r="B866" s="11"/>
      <c r="C866" s="9"/>
      <c r="D866" s="11"/>
      <c r="E866" s="38"/>
      <c r="F866" s="38"/>
      <c r="G866" s="39"/>
      <c r="H866" s="39"/>
      <c r="I866" s="39"/>
      <c r="J866" s="3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11"/>
      <c r="B867" s="11"/>
      <c r="C867" s="9"/>
      <c r="D867" s="11"/>
      <c r="E867" s="38"/>
      <c r="F867" s="38"/>
      <c r="G867" s="39"/>
      <c r="H867" s="39"/>
      <c r="I867" s="39"/>
      <c r="J867" s="3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11"/>
      <c r="B868" s="11"/>
      <c r="C868" s="9"/>
      <c r="D868" s="11"/>
      <c r="E868" s="38"/>
      <c r="F868" s="38"/>
      <c r="G868" s="39"/>
      <c r="H868" s="39"/>
      <c r="I868" s="39"/>
      <c r="J868" s="3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11"/>
      <c r="B869" s="11"/>
      <c r="C869" s="9"/>
      <c r="D869" s="11"/>
      <c r="E869" s="38"/>
      <c r="F869" s="38"/>
      <c r="G869" s="39"/>
      <c r="H869" s="39"/>
      <c r="I869" s="39"/>
      <c r="J869" s="3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11"/>
      <c r="B870" s="11"/>
      <c r="C870" s="9"/>
      <c r="D870" s="11"/>
      <c r="E870" s="38"/>
      <c r="F870" s="38"/>
      <c r="G870" s="39"/>
      <c r="H870" s="39"/>
      <c r="I870" s="39"/>
      <c r="J870" s="3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11"/>
      <c r="B871" s="11"/>
      <c r="C871" s="9"/>
      <c r="D871" s="11"/>
      <c r="E871" s="38"/>
      <c r="F871" s="38"/>
      <c r="G871" s="39"/>
      <c r="H871" s="39"/>
      <c r="I871" s="39"/>
      <c r="J871" s="3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11"/>
      <c r="B872" s="11"/>
      <c r="C872" s="9"/>
      <c r="D872" s="11"/>
      <c r="E872" s="38"/>
      <c r="F872" s="38"/>
      <c r="G872" s="39"/>
      <c r="H872" s="39"/>
      <c r="I872" s="39"/>
      <c r="J872" s="3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11"/>
      <c r="B873" s="11"/>
      <c r="C873" s="9"/>
      <c r="D873" s="11"/>
      <c r="E873" s="38"/>
      <c r="F873" s="38"/>
      <c r="G873" s="39"/>
      <c r="H873" s="39"/>
      <c r="I873" s="39"/>
      <c r="J873" s="3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11"/>
      <c r="B874" s="11"/>
      <c r="C874" s="9"/>
      <c r="D874" s="11"/>
      <c r="E874" s="38"/>
      <c r="F874" s="38"/>
      <c r="G874" s="39"/>
      <c r="H874" s="39"/>
      <c r="I874" s="39"/>
      <c r="J874" s="3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11"/>
      <c r="B875" s="11"/>
      <c r="C875" s="9"/>
      <c r="D875" s="11"/>
      <c r="E875" s="38"/>
      <c r="F875" s="38"/>
      <c r="G875" s="39"/>
      <c r="H875" s="39"/>
      <c r="I875" s="39"/>
      <c r="J875" s="3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11"/>
      <c r="B876" s="11"/>
      <c r="C876" s="9"/>
      <c r="D876" s="11"/>
      <c r="E876" s="38"/>
      <c r="F876" s="38"/>
      <c r="G876" s="39"/>
      <c r="H876" s="39"/>
      <c r="I876" s="39"/>
      <c r="J876" s="3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11"/>
      <c r="B877" s="11"/>
      <c r="C877" s="9"/>
      <c r="D877" s="11"/>
      <c r="E877" s="38"/>
      <c r="F877" s="38"/>
      <c r="G877" s="39"/>
      <c r="H877" s="39"/>
      <c r="I877" s="39"/>
      <c r="J877" s="3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11"/>
      <c r="B878" s="11"/>
      <c r="C878" s="9"/>
      <c r="D878" s="11"/>
      <c r="E878" s="38"/>
      <c r="F878" s="38"/>
      <c r="G878" s="39"/>
      <c r="H878" s="39"/>
      <c r="I878" s="39"/>
      <c r="J878" s="3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11"/>
      <c r="B879" s="11"/>
      <c r="C879" s="9"/>
      <c r="D879" s="11"/>
      <c r="E879" s="38"/>
      <c r="F879" s="38"/>
      <c r="G879" s="39"/>
      <c r="H879" s="39"/>
      <c r="I879" s="39"/>
      <c r="J879" s="3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11"/>
      <c r="B880" s="11"/>
      <c r="C880" s="9"/>
      <c r="D880" s="11"/>
      <c r="E880" s="38"/>
      <c r="F880" s="38"/>
      <c r="G880" s="39"/>
      <c r="H880" s="39"/>
      <c r="I880" s="39"/>
      <c r="J880" s="3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11"/>
      <c r="B881" s="11"/>
      <c r="C881" s="9"/>
      <c r="D881" s="11"/>
      <c r="E881" s="38"/>
      <c r="F881" s="38"/>
      <c r="G881" s="39"/>
      <c r="H881" s="39"/>
      <c r="I881" s="39"/>
      <c r="J881" s="3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11"/>
      <c r="B882" s="11"/>
      <c r="C882" s="9"/>
      <c r="D882" s="11"/>
      <c r="E882" s="38"/>
      <c r="F882" s="38"/>
      <c r="G882" s="39"/>
      <c r="H882" s="39"/>
      <c r="I882" s="39"/>
      <c r="J882" s="3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11"/>
      <c r="B883" s="11"/>
      <c r="C883" s="9"/>
      <c r="D883" s="11"/>
      <c r="E883" s="38"/>
      <c r="F883" s="38"/>
      <c r="G883" s="39"/>
      <c r="H883" s="39"/>
      <c r="I883" s="39"/>
      <c r="J883" s="3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11"/>
      <c r="B884" s="11"/>
      <c r="C884" s="9"/>
      <c r="D884" s="11"/>
      <c r="E884" s="38"/>
      <c r="F884" s="38"/>
      <c r="G884" s="39"/>
      <c r="H884" s="39"/>
      <c r="I884" s="39"/>
      <c r="J884" s="3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11"/>
      <c r="B885" s="11"/>
      <c r="C885" s="9"/>
      <c r="D885" s="11"/>
      <c r="E885" s="38"/>
      <c r="F885" s="38"/>
      <c r="G885" s="39"/>
      <c r="H885" s="39"/>
      <c r="I885" s="39"/>
      <c r="J885" s="3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11"/>
      <c r="B886" s="11"/>
      <c r="C886" s="9"/>
      <c r="D886" s="11"/>
      <c r="E886" s="38"/>
      <c r="F886" s="38"/>
      <c r="G886" s="39"/>
      <c r="H886" s="39"/>
      <c r="I886" s="39"/>
      <c r="J886" s="3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11"/>
      <c r="B887" s="11"/>
      <c r="C887" s="9"/>
      <c r="D887" s="11"/>
      <c r="E887" s="38"/>
      <c r="F887" s="38"/>
      <c r="G887" s="39"/>
      <c r="H887" s="39"/>
      <c r="I887" s="39"/>
      <c r="J887" s="3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11"/>
      <c r="B888" s="11"/>
      <c r="C888" s="9"/>
      <c r="D888" s="11"/>
      <c r="E888" s="38"/>
      <c r="F888" s="38"/>
      <c r="G888" s="39"/>
      <c r="H888" s="39"/>
      <c r="I888" s="39"/>
      <c r="J888" s="3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11"/>
      <c r="B889" s="11"/>
      <c r="C889" s="9"/>
      <c r="D889" s="11"/>
      <c r="E889" s="38"/>
      <c r="F889" s="38"/>
      <c r="G889" s="39"/>
      <c r="H889" s="39"/>
      <c r="I889" s="39"/>
      <c r="J889" s="3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11"/>
      <c r="B890" s="11"/>
      <c r="C890" s="9"/>
      <c r="D890" s="11"/>
      <c r="E890" s="38"/>
      <c r="F890" s="38"/>
      <c r="G890" s="39"/>
      <c r="H890" s="39"/>
      <c r="I890" s="39"/>
      <c r="J890" s="3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11"/>
      <c r="B891" s="11"/>
      <c r="C891" s="9"/>
      <c r="D891" s="11"/>
      <c r="E891" s="38"/>
      <c r="F891" s="38"/>
      <c r="G891" s="39"/>
      <c r="H891" s="39"/>
      <c r="I891" s="39"/>
      <c r="J891" s="3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11"/>
      <c r="B892" s="11"/>
      <c r="C892" s="9"/>
      <c r="D892" s="11"/>
      <c r="E892" s="38"/>
      <c r="F892" s="38"/>
      <c r="G892" s="39"/>
      <c r="H892" s="39"/>
      <c r="I892" s="39"/>
      <c r="J892" s="3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11"/>
      <c r="B893" s="11"/>
      <c r="C893" s="9"/>
      <c r="D893" s="11"/>
      <c r="E893" s="38"/>
      <c r="F893" s="38"/>
      <c r="G893" s="39"/>
      <c r="H893" s="39"/>
      <c r="I893" s="39"/>
      <c r="J893" s="3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11"/>
      <c r="B894" s="11"/>
      <c r="C894" s="9"/>
      <c r="D894" s="11"/>
      <c r="E894" s="38"/>
      <c r="F894" s="38"/>
      <c r="G894" s="39"/>
      <c r="H894" s="39"/>
      <c r="I894" s="39"/>
      <c r="J894" s="3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11"/>
      <c r="B895" s="11"/>
      <c r="C895" s="9"/>
      <c r="D895" s="11"/>
      <c r="E895" s="38"/>
      <c r="F895" s="38"/>
      <c r="G895" s="39"/>
      <c r="H895" s="39"/>
      <c r="I895" s="39"/>
      <c r="J895" s="3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11"/>
      <c r="B896" s="11"/>
      <c r="C896" s="9"/>
      <c r="D896" s="11"/>
      <c r="E896" s="38"/>
      <c r="F896" s="38"/>
      <c r="G896" s="39"/>
      <c r="H896" s="39"/>
      <c r="I896" s="39"/>
      <c r="J896" s="3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11"/>
      <c r="B897" s="11"/>
      <c r="C897" s="9"/>
      <c r="D897" s="11"/>
      <c r="E897" s="38"/>
      <c r="F897" s="38"/>
      <c r="G897" s="39"/>
      <c r="H897" s="39"/>
      <c r="I897" s="39"/>
      <c r="J897" s="3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11"/>
      <c r="B898" s="11"/>
      <c r="C898" s="9"/>
      <c r="D898" s="11"/>
      <c r="E898" s="38"/>
      <c r="F898" s="38"/>
      <c r="G898" s="39"/>
      <c r="H898" s="39"/>
      <c r="I898" s="39"/>
      <c r="J898" s="3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11"/>
      <c r="B899" s="11"/>
      <c r="C899" s="9"/>
      <c r="D899" s="11"/>
      <c r="E899" s="38"/>
      <c r="F899" s="38"/>
      <c r="G899" s="39"/>
      <c r="H899" s="39"/>
      <c r="I899" s="39"/>
      <c r="J899" s="3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11"/>
      <c r="B900" s="11"/>
      <c r="C900" s="9"/>
      <c r="D900" s="11"/>
      <c r="E900" s="38"/>
      <c r="F900" s="38"/>
      <c r="G900" s="39"/>
      <c r="H900" s="39"/>
      <c r="I900" s="39"/>
      <c r="J900" s="3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11"/>
      <c r="B901" s="11"/>
      <c r="C901" s="9"/>
      <c r="D901" s="11"/>
      <c r="E901" s="38"/>
      <c r="F901" s="38"/>
      <c r="G901" s="39"/>
      <c r="H901" s="39"/>
      <c r="I901" s="39"/>
      <c r="J901" s="3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11"/>
      <c r="B902" s="11"/>
      <c r="C902" s="9"/>
      <c r="D902" s="11"/>
      <c r="E902" s="38"/>
      <c r="F902" s="38"/>
      <c r="G902" s="39"/>
      <c r="H902" s="39"/>
      <c r="I902" s="39"/>
      <c r="J902" s="3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11"/>
      <c r="B903" s="11"/>
      <c r="C903" s="9"/>
      <c r="D903" s="11"/>
      <c r="E903" s="38"/>
      <c r="F903" s="38"/>
      <c r="G903" s="39"/>
      <c r="H903" s="39"/>
      <c r="I903" s="39"/>
      <c r="J903" s="3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11"/>
      <c r="B904" s="11"/>
      <c r="C904" s="9"/>
      <c r="D904" s="11"/>
      <c r="E904" s="38"/>
      <c r="F904" s="38"/>
      <c r="G904" s="39"/>
      <c r="H904" s="39"/>
      <c r="I904" s="39"/>
      <c r="J904" s="3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11"/>
      <c r="B905" s="11"/>
      <c r="C905" s="9"/>
      <c r="D905" s="11"/>
      <c r="E905" s="38"/>
      <c r="F905" s="38"/>
      <c r="G905" s="39"/>
      <c r="H905" s="39"/>
      <c r="I905" s="39"/>
      <c r="J905" s="3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11"/>
      <c r="B906" s="11"/>
      <c r="C906" s="9"/>
      <c r="D906" s="11"/>
      <c r="E906" s="38"/>
      <c r="F906" s="38"/>
      <c r="G906" s="39"/>
      <c r="H906" s="39"/>
      <c r="I906" s="39"/>
      <c r="J906" s="3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11"/>
      <c r="B907" s="11"/>
      <c r="C907" s="9"/>
      <c r="D907" s="11"/>
      <c r="E907" s="38"/>
      <c r="F907" s="38"/>
      <c r="G907" s="39"/>
      <c r="H907" s="39"/>
      <c r="I907" s="39"/>
      <c r="J907" s="3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11"/>
      <c r="B908" s="11"/>
      <c r="C908" s="9"/>
      <c r="D908" s="11"/>
      <c r="E908" s="38"/>
      <c r="F908" s="38"/>
      <c r="G908" s="39"/>
      <c r="H908" s="39"/>
      <c r="I908" s="39"/>
      <c r="J908" s="3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11"/>
      <c r="B909" s="11"/>
      <c r="C909" s="9"/>
      <c r="D909" s="11"/>
      <c r="E909" s="38"/>
      <c r="F909" s="38"/>
      <c r="G909" s="39"/>
      <c r="H909" s="39"/>
      <c r="I909" s="39"/>
      <c r="J909" s="3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11"/>
      <c r="B910" s="11"/>
      <c r="C910" s="9"/>
      <c r="D910" s="11"/>
      <c r="E910" s="38"/>
      <c r="F910" s="38"/>
      <c r="G910" s="39"/>
      <c r="H910" s="39"/>
      <c r="I910" s="39"/>
      <c r="J910" s="3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11"/>
      <c r="B911" s="11"/>
      <c r="C911" s="9"/>
      <c r="D911" s="11"/>
      <c r="E911" s="38"/>
      <c r="F911" s="38"/>
      <c r="G911" s="39"/>
      <c r="H911" s="39"/>
      <c r="I911" s="39"/>
      <c r="J911" s="3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11"/>
      <c r="B912" s="11"/>
      <c r="C912" s="9"/>
      <c r="D912" s="11"/>
      <c r="E912" s="38"/>
      <c r="F912" s="38"/>
      <c r="G912" s="39"/>
      <c r="H912" s="39"/>
      <c r="I912" s="39"/>
      <c r="J912" s="3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11"/>
      <c r="B913" s="11"/>
      <c r="C913" s="9"/>
      <c r="D913" s="11"/>
      <c r="E913" s="38"/>
      <c r="F913" s="38"/>
      <c r="G913" s="39"/>
      <c r="H913" s="39"/>
      <c r="I913" s="39"/>
      <c r="J913" s="3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11"/>
      <c r="B914" s="11"/>
      <c r="C914" s="9"/>
      <c r="D914" s="11"/>
      <c r="E914" s="38"/>
      <c r="F914" s="38"/>
      <c r="G914" s="39"/>
      <c r="H914" s="39"/>
      <c r="I914" s="39"/>
      <c r="J914" s="3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11"/>
      <c r="B915" s="11"/>
      <c r="C915" s="9"/>
      <c r="D915" s="11"/>
      <c r="E915" s="38"/>
      <c r="F915" s="38"/>
      <c r="G915" s="39"/>
      <c r="H915" s="39"/>
      <c r="I915" s="39"/>
      <c r="J915" s="3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11"/>
      <c r="B916" s="11"/>
      <c r="C916" s="9"/>
      <c r="D916" s="11"/>
      <c r="E916" s="38"/>
      <c r="F916" s="38"/>
      <c r="G916" s="39"/>
      <c r="H916" s="39"/>
      <c r="I916" s="39"/>
      <c r="J916" s="3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11"/>
      <c r="B917" s="11"/>
      <c r="C917" s="9"/>
      <c r="D917" s="11"/>
      <c r="E917" s="38"/>
      <c r="F917" s="38"/>
      <c r="G917" s="39"/>
      <c r="H917" s="39"/>
      <c r="I917" s="39"/>
      <c r="J917" s="3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11"/>
      <c r="B918" s="11"/>
      <c r="C918" s="9"/>
      <c r="D918" s="11"/>
      <c r="E918" s="38"/>
      <c r="F918" s="38"/>
      <c r="G918" s="39"/>
      <c r="H918" s="39"/>
      <c r="I918" s="39"/>
      <c r="J918" s="3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11"/>
      <c r="B919" s="11"/>
      <c r="C919" s="9"/>
      <c r="D919" s="11"/>
      <c r="E919" s="38"/>
      <c r="F919" s="38"/>
      <c r="G919" s="39"/>
      <c r="H919" s="39"/>
      <c r="I919" s="39"/>
      <c r="J919" s="3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11"/>
      <c r="B920" s="11"/>
      <c r="C920" s="9"/>
      <c r="D920" s="11"/>
      <c r="E920" s="38"/>
      <c r="F920" s="38"/>
      <c r="G920" s="39"/>
      <c r="H920" s="39"/>
      <c r="I920" s="39"/>
      <c r="J920" s="3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11"/>
      <c r="B921" s="11"/>
      <c r="C921" s="9"/>
      <c r="D921" s="11"/>
      <c r="E921" s="38"/>
      <c r="F921" s="38"/>
      <c r="G921" s="39"/>
      <c r="H921" s="39"/>
      <c r="I921" s="39"/>
      <c r="J921" s="3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11"/>
      <c r="B922" s="11"/>
      <c r="C922" s="9"/>
      <c r="D922" s="11"/>
      <c r="E922" s="38"/>
      <c r="F922" s="38"/>
      <c r="G922" s="39"/>
      <c r="H922" s="39"/>
      <c r="I922" s="39"/>
      <c r="J922" s="3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11"/>
      <c r="B923" s="11"/>
      <c r="C923" s="9"/>
      <c r="D923" s="11"/>
      <c r="E923" s="38"/>
      <c r="F923" s="38"/>
      <c r="G923" s="39"/>
      <c r="H923" s="39"/>
      <c r="I923" s="39"/>
      <c r="J923" s="3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11"/>
      <c r="B924" s="11"/>
      <c r="C924" s="9"/>
      <c r="D924" s="11"/>
      <c r="E924" s="38"/>
      <c r="F924" s="38"/>
      <c r="G924" s="39"/>
      <c r="H924" s="39"/>
      <c r="I924" s="39"/>
      <c r="J924" s="3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11"/>
      <c r="B925" s="11"/>
      <c r="C925" s="9"/>
      <c r="D925" s="11"/>
      <c r="E925" s="38"/>
      <c r="F925" s="38"/>
      <c r="G925" s="39"/>
      <c r="H925" s="39"/>
      <c r="I925" s="39"/>
      <c r="J925" s="3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11"/>
      <c r="B926" s="11"/>
      <c r="C926" s="9"/>
      <c r="D926" s="11"/>
      <c r="E926" s="38"/>
      <c r="F926" s="38"/>
      <c r="G926" s="39"/>
      <c r="H926" s="39"/>
      <c r="I926" s="39"/>
      <c r="J926" s="3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11"/>
      <c r="B927" s="11"/>
      <c r="C927" s="9"/>
      <c r="D927" s="11"/>
      <c r="E927" s="38"/>
      <c r="F927" s="38"/>
      <c r="G927" s="39"/>
      <c r="H927" s="39"/>
      <c r="I927" s="39"/>
      <c r="J927" s="3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11"/>
      <c r="B928" s="11"/>
      <c r="C928" s="9"/>
      <c r="D928" s="11"/>
      <c r="E928" s="38"/>
      <c r="F928" s="38"/>
      <c r="G928" s="39"/>
      <c r="H928" s="39"/>
      <c r="I928" s="39"/>
      <c r="J928" s="3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11"/>
      <c r="B929" s="11"/>
      <c r="C929" s="9"/>
      <c r="D929" s="11"/>
      <c r="E929" s="38"/>
      <c r="F929" s="38"/>
      <c r="G929" s="39"/>
      <c r="H929" s="39"/>
      <c r="I929" s="39"/>
      <c r="J929" s="3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11"/>
      <c r="B930" s="11"/>
      <c r="C930" s="9"/>
      <c r="D930" s="11"/>
      <c r="E930" s="38"/>
      <c r="F930" s="38"/>
      <c r="G930" s="39"/>
      <c r="H930" s="39"/>
      <c r="I930" s="39"/>
      <c r="J930" s="3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11"/>
      <c r="B931" s="11"/>
      <c r="C931" s="9"/>
      <c r="D931" s="11"/>
      <c r="E931" s="38"/>
      <c r="F931" s="38"/>
      <c r="G931" s="39"/>
      <c r="H931" s="39"/>
      <c r="I931" s="39"/>
      <c r="J931" s="3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11"/>
      <c r="B932" s="11"/>
      <c r="C932" s="9"/>
      <c r="D932" s="11"/>
      <c r="E932" s="38"/>
      <c r="F932" s="38"/>
      <c r="G932" s="39"/>
      <c r="H932" s="39"/>
      <c r="I932" s="39"/>
      <c r="J932" s="3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11"/>
      <c r="B933" s="11"/>
      <c r="C933" s="9"/>
      <c r="D933" s="11"/>
      <c r="E933" s="38"/>
      <c r="F933" s="38"/>
      <c r="G933" s="39"/>
      <c r="H933" s="39"/>
      <c r="I933" s="39"/>
      <c r="J933" s="3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11"/>
      <c r="B934" s="11"/>
      <c r="C934" s="9"/>
      <c r="D934" s="11"/>
      <c r="E934" s="38"/>
      <c r="F934" s="38"/>
      <c r="G934" s="39"/>
      <c r="H934" s="39"/>
      <c r="I934" s="39"/>
      <c r="J934" s="3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11"/>
      <c r="B935" s="11"/>
      <c r="C935" s="9"/>
      <c r="D935" s="11"/>
      <c r="E935" s="38"/>
      <c r="F935" s="38"/>
      <c r="G935" s="39"/>
      <c r="H935" s="39"/>
      <c r="I935" s="39"/>
      <c r="J935" s="3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11"/>
      <c r="B936" s="11"/>
      <c r="C936" s="9"/>
      <c r="D936" s="11"/>
      <c r="E936" s="38"/>
      <c r="F936" s="38"/>
      <c r="G936" s="39"/>
      <c r="H936" s="39"/>
      <c r="I936" s="39"/>
      <c r="J936" s="3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11"/>
      <c r="B937" s="11"/>
      <c r="C937" s="9"/>
      <c r="D937" s="11"/>
      <c r="E937" s="38"/>
      <c r="F937" s="38"/>
      <c r="G937" s="39"/>
      <c r="H937" s="39"/>
      <c r="I937" s="39"/>
      <c r="J937" s="3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11"/>
      <c r="B938" s="11"/>
      <c r="C938" s="9"/>
      <c r="D938" s="11"/>
      <c r="E938" s="38"/>
      <c r="F938" s="38"/>
      <c r="G938" s="39"/>
      <c r="H938" s="39"/>
      <c r="I938" s="39"/>
      <c r="J938" s="3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11"/>
      <c r="B939" s="11"/>
      <c r="C939" s="9"/>
      <c r="D939" s="11"/>
      <c r="E939" s="38"/>
      <c r="F939" s="38"/>
      <c r="G939" s="39"/>
      <c r="H939" s="39"/>
      <c r="I939" s="39"/>
      <c r="J939" s="3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11"/>
      <c r="B940" s="11"/>
      <c r="C940" s="9"/>
      <c r="D940" s="11"/>
      <c r="E940" s="38"/>
      <c r="F940" s="38"/>
      <c r="G940" s="39"/>
      <c r="H940" s="39"/>
      <c r="I940" s="39"/>
      <c r="J940" s="3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11"/>
      <c r="B941" s="11"/>
      <c r="C941" s="9"/>
      <c r="D941" s="11"/>
      <c r="E941" s="38"/>
      <c r="F941" s="38"/>
      <c r="G941" s="39"/>
      <c r="H941" s="39"/>
      <c r="I941" s="39"/>
      <c r="J941" s="3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11"/>
      <c r="B942" s="11"/>
      <c r="C942" s="9"/>
      <c r="D942" s="11"/>
      <c r="E942" s="38"/>
      <c r="F942" s="38"/>
      <c r="G942" s="39"/>
      <c r="H942" s="39"/>
      <c r="I942" s="39"/>
      <c r="J942" s="3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11"/>
      <c r="B943" s="11"/>
      <c r="C943" s="9"/>
      <c r="D943" s="11"/>
      <c r="E943" s="38"/>
      <c r="F943" s="38"/>
      <c r="G943" s="39"/>
      <c r="H943" s="39"/>
      <c r="I943" s="39"/>
      <c r="J943" s="3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11"/>
      <c r="B944" s="11"/>
      <c r="C944" s="9"/>
      <c r="D944" s="11"/>
      <c r="E944" s="38"/>
      <c r="F944" s="38"/>
      <c r="G944" s="39"/>
      <c r="H944" s="39"/>
      <c r="I944" s="39"/>
      <c r="J944" s="3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11"/>
      <c r="B945" s="11"/>
      <c r="C945" s="9"/>
      <c r="D945" s="11"/>
      <c r="E945" s="38"/>
      <c r="F945" s="38"/>
      <c r="G945" s="39"/>
      <c r="H945" s="39"/>
      <c r="I945" s="39"/>
      <c r="J945" s="3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11"/>
      <c r="B946" s="11"/>
      <c r="C946" s="9"/>
      <c r="D946" s="11"/>
      <c r="E946" s="38"/>
      <c r="F946" s="38"/>
      <c r="G946" s="39"/>
      <c r="H946" s="39"/>
      <c r="I946" s="39"/>
      <c r="J946" s="3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11"/>
      <c r="B947" s="11"/>
      <c r="C947" s="9"/>
      <c r="D947" s="11"/>
      <c r="E947" s="38"/>
      <c r="F947" s="38"/>
      <c r="G947" s="39"/>
      <c r="H947" s="39"/>
      <c r="I947" s="39"/>
      <c r="J947" s="3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11"/>
      <c r="B948" s="11"/>
      <c r="C948" s="9"/>
      <c r="D948" s="11"/>
      <c r="E948" s="38"/>
      <c r="F948" s="38"/>
      <c r="G948" s="39"/>
      <c r="H948" s="39"/>
      <c r="I948" s="39"/>
      <c r="J948" s="3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11"/>
      <c r="B949" s="11"/>
      <c r="C949" s="9"/>
      <c r="D949" s="11"/>
      <c r="E949" s="38"/>
      <c r="F949" s="38"/>
      <c r="G949" s="39"/>
      <c r="H949" s="39"/>
      <c r="I949" s="39"/>
      <c r="J949" s="3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11"/>
      <c r="B950" s="11"/>
      <c r="C950" s="9"/>
      <c r="D950" s="11"/>
      <c r="E950" s="38"/>
      <c r="F950" s="38"/>
      <c r="G950" s="39"/>
      <c r="H950" s="39"/>
      <c r="I950" s="39"/>
      <c r="J950" s="3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11"/>
      <c r="B951" s="11"/>
      <c r="C951" s="9"/>
      <c r="D951" s="11"/>
      <c r="E951" s="38"/>
      <c r="F951" s="38"/>
      <c r="G951" s="39"/>
      <c r="H951" s="39"/>
      <c r="I951" s="39"/>
      <c r="J951" s="3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11"/>
      <c r="B952" s="11"/>
      <c r="C952" s="9"/>
      <c r="D952" s="11"/>
      <c r="E952" s="38"/>
      <c r="F952" s="38"/>
      <c r="G952" s="39"/>
      <c r="H952" s="39"/>
      <c r="I952" s="39"/>
      <c r="J952" s="3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11"/>
      <c r="B953" s="11"/>
      <c r="C953" s="9"/>
      <c r="D953" s="11"/>
      <c r="E953" s="38"/>
      <c r="F953" s="38"/>
      <c r="G953" s="39"/>
      <c r="H953" s="39"/>
      <c r="I953" s="39"/>
      <c r="J953" s="3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11"/>
      <c r="B954" s="11"/>
      <c r="C954" s="9"/>
      <c r="D954" s="11"/>
      <c r="E954" s="38"/>
      <c r="F954" s="38"/>
      <c r="G954" s="39"/>
      <c r="H954" s="39"/>
      <c r="I954" s="39"/>
      <c r="J954" s="3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11"/>
      <c r="B955" s="11"/>
      <c r="C955" s="9"/>
      <c r="D955" s="11"/>
      <c r="E955" s="38"/>
      <c r="F955" s="38"/>
      <c r="G955" s="39"/>
      <c r="H955" s="39"/>
      <c r="I955" s="39"/>
      <c r="J955" s="3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11"/>
      <c r="B956" s="11"/>
      <c r="C956" s="9"/>
      <c r="D956" s="11"/>
      <c r="E956" s="38"/>
      <c r="F956" s="38"/>
      <c r="G956" s="39"/>
      <c r="H956" s="39"/>
      <c r="I956" s="39"/>
      <c r="J956" s="3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11"/>
      <c r="B957" s="11"/>
      <c r="C957" s="9"/>
      <c r="D957" s="11"/>
      <c r="E957" s="38"/>
      <c r="F957" s="38"/>
      <c r="G957" s="39"/>
      <c r="H957" s="39"/>
      <c r="I957" s="39"/>
      <c r="J957" s="3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11"/>
      <c r="B958" s="11"/>
      <c r="C958" s="9"/>
      <c r="D958" s="11"/>
      <c r="E958" s="38"/>
      <c r="F958" s="38"/>
      <c r="G958" s="39"/>
      <c r="H958" s="39"/>
      <c r="I958" s="39"/>
      <c r="J958" s="3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11"/>
      <c r="B959" s="11"/>
      <c r="C959" s="9"/>
      <c r="D959" s="11"/>
      <c r="E959" s="38"/>
      <c r="F959" s="38"/>
      <c r="G959" s="39"/>
      <c r="H959" s="39"/>
      <c r="I959" s="39"/>
      <c r="J959" s="3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11"/>
      <c r="B960" s="11"/>
      <c r="C960" s="9"/>
      <c r="D960" s="11"/>
      <c r="E960" s="38"/>
      <c r="F960" s="38"/>
      <c r="G960" s="39"/>
      <c r="H960" s="39"/>
      <c r="I960" s="39"/>
      <c r="J960" s="3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11"/>
      <c r="B961" s="11"/>
      <c r="C961" s="9"/>
      <c r="D961" s="11"/>
      <c r="E961" s="38"/>
      <c r="F961" s="38"/>
      <c r="G961" s="39"/>
      <c r="H961" s="39"/>
      <c r="I961" s="39"/>
      <c r="J961" s="3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11"/>
      <c r="B962" s="11"/>
      <c r="C962" s="9"/>
      <c r="D962" s="11"/>
      <c r="E962" s="38"/>
      <c r="F962" s="38"/>
      <c r="G962" s="39"/>
      <c r="H962" s="39"/>
      <c r="I962" s="39"/>
      <c r="J962" s="3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11"/>
      <c r="B963" s="11"/>
      <c r="C963" s="9"/>
      <c r="D963" s="11"/>
      <c r="E963" s="38"/>
      <c r="F963" s="38"/>
      <c r="G963" s="39"/>
      <c r="H963" s="39"/>
      <c r="I963" s="39"/>
      <c r="J963" s="3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11"/>
      <c r="B964" s="11"/>
      <c r="C964" s="9"/>
      <c r="D964" s="11"/>
      <c r="E964" s="38"/>
      <c r="F964" s="38"/>
      <c r="G964" s="39"/>
      <c r="H964" s="39"/>
      <c r="I964" s="39"/>
      <c r="J964" s="3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11"/>
      <c r="B965" s="11"/>
      <c r="C965" s="9"/>
      <c r="D965" s="11"/>
      <c r="E965" s="38"/>
      <c r="F965" s="38"/>
      <c r="G965" s="39"/>
      <c r="H965" s="39"/>
      <c r="I965" s="39"/>
      <c r="J965" s="3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11"/>
      <c r="B966" s="11"/>
      <c r="C966" s="9"/>
      <c r="D966" s="11"/>
      <c r="E966" s="38"/>
      <c r="F966" s="38"/>
      <c r="G966" s="39"/>
      <c r="H966" s="39"/>
      <c r="I966" s="39"/>
      <c r="J966" s="3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11"/>
      <c r="B967" s="11"/>
      <c r="C967" s="9"/>
      <c r="D967" s="11"/>
      <c r="E967" s="38"/>
      <c r="F967" s="38"/>
      <c r="G967" s="39"/>
      <c r="H967" s="39"/>
      <c r="I967" s="39"/>
      <c r="J967" s="3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11"/>
      <c r="B968" s="11"/>
      <c r="C968" s="9"/>
      <c r="D968" s="11"/>
      <c r="E968" s="38"/>
      <c r="F968" s="38"/>
      <c r="G968" s="39"/>
      <c r="H968" s="39"/>
      <c r="I968" s="39"/>
      <c r="J968" s="3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11"/>
      <c r="B969" s="11"/>
      <c r="C969" s="9"/>
      <c r="D969" s="11"/>
      <c r="E969" s="38"/>
      <c r="F969" s="38"/>
      <c r="G969" s="39"/>
      <c r="H969" s="39"/>
      <c r="I969" s="39"/>
      <c r="J969" s="3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11"/>
      <c r="B970" s="11"/>
      <c r="C970" s="9"/>
      <c r="D970" s="11"/>
      <c r="E970" s="38"/>
      <c r="F970" s="38"/>
      <c r="G970" s="39"/>
      <c r="H970" s="39"/>
      <c r="I970" s="39"/>
      <c r="J970" s="3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11"/>
      <c r="B971" s="11"/>
      <c r="C971" s="9"/>
      <c r="D971" s="11"/>
      <c r="E971" s="38"/>
      <c r="F971" s="38"/>
      <c r="G971" s="39"/>
      <c r="H971" s="39"/>
      <c r="I971" s="39"/>
      <c r="J971" s="3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11"/>
      <c r="B972" s="11"/>
      <c r="C972" s="9"/>
      <c r="D972" s="11"/>
      <c r="E972" s="38"/>
      <c r="F972" s="38"/>
      <c r="G972" s="39"/>
      <c r="H972" s="39"/>
      <c r="I972" s="39"/>
      <c r="J972" s="3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11"/>
      <c r="B973" s="11"/>
      <c r="C973" s="9"/>
      <c r="D973" s="11"/>
      <c r="E973" s="38"/>
      <c r="F973" s="38"/>
      <c r="G973" s="39"/>
      <c r="H973" s="39"/>
      <c r="I973" s="39"/>
      <c r="J973" s="3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11"/>
      <c r="B974" s="11"/>
      <c r="C974" s="9"/>
      <c r="D974" s="11"/>
      <c r="E974" s="38"/>
      <c r="F974" s="38"/>
      <c r="G974" s="39"/>
      <c r="H974" s="39"/>
      <c r="I974" s="39"/>
      <c r="J974" s="3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11"/>
      <c r="B975" s="11"/>
      <c r="C975" s="9"/>
      <c r="D975" s="11"/>
      <c r="E975" s="38"/>
      <c r="F975" s="38"/>
      <c r="G975" s="39"/>
      <c r="H975" s="39"/>
      <c r="I975" s="39"/>
      <c r="J975" s="3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11"/>
      <c r="B976" s="11"/>
      <c r="C976" s="9"/>
      <c r="D976" s="11"/>
      <c r="E976" s="38"/>
      <c r="F976" s="38"/>
      <c r="G976" s="39"/>
      <c r="H976" s="39"/>
      <c r="I976" s="39"/>
      <c r="J976" s="3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11"/>
      <c r="B977" s="11"/>
      <c r="C977" s="9"/>
      <c r="D977" s="11"/>
      <c r="E977" s="38"/>
      <c r="F977" s="38"/>
      <c r="G977" s="39"/>
      <c r="H977" s="39"/>
      <c r="I977" s="39"/>
      <c r="J977" s="3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11"/>
      <c r="B978" s="11"/>
      <c r="C978" s="9"/>
      <c r="D978" s="11"/>
      <c r="E978" s="38"/>
      <c r="F978" s="38"/>
      <c r="G978" s="39"/>
      <c r="H978" s="39"/>
      <c r="I978" s="39"/>
      <c r="J978" s="3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11"/>
      <c r="B979" s="11"/>
      <c r="C979" s="9"/>
      <c r="D979" s="11"/>
      <c r="E979" s="38"/>
      <c r="F979" s="38"/>
      <c r="G979" s="39"/>
      <c r="H979" s="39"/>
      <c r="I979" s="39"/>
      <c r="J979" s="3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11"/>
      <c r="B980" s="11"/>
      <c r="C980" s="9"/>
      <c r="D980" s="11"/>
      <c r="E980" s="38"/>
      <c r="F980" s="38"/>
      <c r="G980" s="39"/>
      <c r="H980" s="39"/>
      <c r="I980" s="39"/>
      <c r="J980" s="3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11"/>
      <c r="B981" s="11"/>
      <c r="C981" s="9"/>
      <c r="D981" s="11"/>
      <c r="E981" s="38"/>
      <c r="F981" s="38"/>
      <c r="G981" s="39"/>
      <c r="H981" s="39"/>
      <c r="I981" s="39"/>
      <c r="J981" s="3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11"/>
      <c r="B982" s="11"/>
      <c r="C982" s="9"/>
      <c r="D982" s="11"/>
      <c r="E982" s="38"/>
      <c r="F982" s="38"/>
      <c r="G982" s="39"/>
      <c r="H982" s="39"/>
      <c r="I982" s="39"/>
      <c r="J982" s="3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11"/>
      <c r="B983" s="11"/>
      <c r="C983" s="9"/>
      <c r="D983" s="11"/>
      <c r="E983" s="38"/>
      <c r="F983" s="38"/>
      <c r="G983" s="39"/>
      <c r="H983" s="39"/>
      <c r="I983" s="39"/>
      <c r="J983" s="3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11"/>
      <c r="B984" s="11"/>
      <c r="C984" s="9"/>
      <c r="D984" s="11"/>
      <c r="E984" s="38"/>
      <c r="F984" s="38"/>
      <c r="G984" s="39"/>
      <c r="H984" s="39"/>
      <c r="I984" s="39"/>
      <c r="J984" s="3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11"/>
      <c r="B985" s="11"/>
      <c r="C985" s="9"/>
      <c r="D985" s="11"/>
      <c r="E985" s="38"/>
      <c r="F985" s="38"/>
      <c r="G985" s="39"/>
      <c r="H985" s="39"/>
      <c r="I985" s="39"/>
      <c r="J985" s="3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11"/>
      <c r="B986" s="11"/>
      <c r="C986" s="9"/>
      <c r="D986" s="11"/>
      <c r="E986" s="38"/>
      <c r="F986" s="38"/>
      <c r="G986" s="39"/>
      <c r="H986" s="39"/>
      <c r="I986" s="39"/>
      <c r="J986" s="3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11"/>
      <c r="B987" s="11"/>
      <c r="C987" s="9"/>
      <c r="D987" s="11"/>
      <c r="E987" s="38"/>
      <c r="F987" s="38"/>
      <c r="G987" s="39"/>
      <c r="H987" s="39"/>
      <c r="I987" s="39"/>
      <c r="J987" s="3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11"/>
      <c r="B988" s="11"/>
      <c r="C988" s="9"/>
      <c r="D988" s="11"/>
      <c r="E988" s="38"/>
      <c r="F988" s="38"/>
      <c r="G988" s="39"/>
      <c r="H988" s="39"/>
      <c r="I988" s="39"/>
      <c r="J988" s="3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11"/>
      <c r="B989" s="11"/>
      <c r="C989" s="9"/>
      <c r="D989" s="11"/>
      <c r="E989" s="38"/>
      <c r="F989" s="38"/>
      <c r="G989" s="39"/>
      <c r="H989" s="39"/>
      <c r="I989" s="39"/>
      <c r="J989" s="3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11"/>
      <c r="B990" s="11"/>
      <c r="C990" s="9"/>
      <c r="D990" s="11"/>
      <c r="E990" s="38"/>
      <c r="F990" s="38"/>
      <c r="G990" s="39"/>
      <c r="H990" s="39"/>
      <c r="I990" s="39"/>
      <c r="J990" s="3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11"/>
      <c r="B991" s="11"/>
      <c r="C991" s="9"/>
      <c r="D991" s="11"/>
      <c r="E991" s="38"/>
      <c r="F991" s="38"/>
      <c r="G991" s="39"/>
      <c r="H991" s="39"/>
      <c r="I991" s="39"/>
      <c r="J991" s="3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11"/>
      <c r="B992" s="11"/>
      <c r="C992" s="9"/>
      <c r="D992" s="11"/>
      <c r="E992" s="38"/>
      <c r="F992" s="38"/>
      <c r="G992" s="39"/>
      <c r="H992" s="39"/>
      <c r="I992" s="39"/>
      <c r="J992" s="3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11"/>
      <c r="B993" s="11"/>
      <c r="C993" s="9"/>
      <c r="D993" s="11"/>
      <c r="E993" s="38"/>
      <c r="F993" s="38"/>
      <c r="G993" s="39"/>
      <c r="H993" s="39"/>
      <c r="I993" s="39"/>
      <c r="J993" s="3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11"/>
      <c r="B994" s="11"/>
      <c r="C994" s="9"/>
      <c r="D994" s="11"/>
      <c r="E994" s="38"/>
      <c r="F994" s="38"/>
      <c r="G994" s="39"/>
      <c r="H994" s="39"/>
      <c r="I994" s="39"/>
      <c r="J994" s="3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11"/>
      <c r="B995" s="11"/>
      <c r="C995" s="9"/>
      <c r="D995" s="11"/>
      <c r="E995" s="38"/>
      <c r="F995" s="38"/>
      <c r="G995" s="39"/>
      <c r="H995" s="39"/>
      <c r="I995" s="39"/>
      <c r="J995" s="3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11"/>
      <c r="B996" s="11"/>
      <c r="C996" s="9"/>
      <c r="D996" s="11"/>
      <c r="E996" s="38"/>
      <c r="F996" s="38"/>
      <c r="G996" s="39"/>
      <c r="H996" s="39"/>
      <c r="I996" s="39"/>
      <c r="J996" s="3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11"/>
      <c r="B997" s="11"/>
      <c r="C997" s="9"/>
      <c r="D997" s="11"/>
      <c r="E997" s="38"/>
      <c r="F997" s="38"/>
      <c r="G997" s="39"/>
      <c r="H997" s="39"/>
      <c r="I997" s="39"/>
      <c r="J997" s="3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11"/>
      <c r="B998" s="11"/>
      <c r="C998" s="9"/>
      <c r="D998" s="11"/>
      <c r="E998" s="38"/>
      <c r="F998" s="38"/>
      <c r="G998" s="39"/>
      <c r="H998" s="39"/>
      <c r="I998" s="39"/>
      <c r="J998" s="3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11"/>
      <c r="B999" s="11"/>
      <c r="C999" s="9"/>
      <c r="D999" s="11"/>
      <c r="E999" s="38"/>
      <c r="F999" s="38"/>
      <c r="G999" s="39"/>
      <c r="H999" s="39"/>
      <c r="I999" s="39"/>
      <c r="J999" s="3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11"/>
      <c r="B1000" s="11"/>
      <c r="C1000" s="9"/>
      <c r="D1000" s="11"/>
      <c r="E1000" s="38"/>
      <c r="F1000" s="38"/>
      <c r="G1000" s="39"/>
      <c r="H1000" s="39"/>
      <c r="I1000" s="39"/>
      <c r="J1000" s="3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8">
    <mergeCell ref="E52:E53"/>
    <mergeCell ref="H52:H53"/>
    <mergeCell ref="F3:F4"/>
    <mergeCell ref="G3:I3"/>
    <mergeCell ref="A51:H51"/>
    <mergeCell ref="A52:A53"/>
    <mergeCell ref="B52:B53"/>
    <mergeCell ref="C52:C53"/>
    <mergeCell ref="D52:D53"/>
    <mergeCell ref="F52:G52"/>
    <mergeCell ref="A1:J1"/>
    <mergeCell ref="A2:J2"/>
    <mergeCell ref="A3:A4"/>
    <mergeCell ref="B3:B4"/>
    <mergeCell ref="C3:C4"/>
    <mergeCell ref="D3:D4"/>
    <mergeCell ref="E3:E4"/>
    <mergeCell ref="J3:J4"/>
  </mergeCells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0" workbookViewId="0">
      <selection activeCell="F48" sqref="F48:G48"/>
    </sheetView>
  </sheetViews>
  <sheetFormatPr defaultRowHeight="15" x14ac:dyDescent="0.25"/>
  <cols>
    <col min="1" max="1" width="18" style="99" customWidth="1"/>
    <col min="2" max="2" width="12.7109375" style="99" customWidth="1"/>
    <col min="3" max="3" width="43.42578125" style="79" customWidth="1"/>
    <col min="4" max="4" width="42.85546875" style="99" customWidth="1"/>
    <col min="5" max="5" width="14.85546875" style="112" customWidth="1"/>
    <col min="6" max="6" width="14.140625" style="113" customWidth="1"/>
    <col min="7" max="7" width="14.42578125" style="114" bestFit="1" customWidth="1"/>
    <col min="8" max="8" width="16" style="114" customWidth="1"/>
    <col min="9" max="9" width="13" style="114" customWidth="1"/>
    <col min="10" max="10" width="17.85546875" style="114" customWidth="1"/>
    <col min="11" max="16384" width="9.140625" style="79"/>
  </cols>
  <sheetData>
    <row r="1" spans="1:10" ht="47.25" customHeight="1" x14ac:dyDescent="0.25">
      <c r="A1" s="215" t="s">
        <v>579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ht="42" customHeight="1" x14ac:dyDescent="0.25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28.5" customHeight="1" x14ac:dyDescent="0.25">
      <c r="A3" s="217" t="s">
        <v>3</v>
      </c>
      <c r="B3" s="217" t="s">
        <v>4</v>
      </c>
      <c r="C3" s="217" t="s">
        <v>5</v>
      </c>
      <c r="D3" s="217" t="s">
        <v>6</v>
      </c>
      <c r="E3" s="220" t="s">
        <v>263</v>
      </c>
      <c r="F3" s="222" t="s">
        <v>421</v>
      </c>
      <c r="G3" s="224" t="s">
        <v>265</v>
      </c>
      <c r="H3" s="225"/>
      <c r="I3" s="226"/>
      <c r="J3" s="220" t="s">
        <v>266</v>
      </c>
    </row>
    <row r="4" spans="1:10" ht="28.5" customHeight="1" x14ac:dyDescent="0.25">
      <c r="A4" s="218"/>
      <c r="B4" s="218"/>
      <c r="C4" s="218"/>
      <c r="D4" s="219"/>
      <c r="E4" s="221"/>
      <c r="F4" s="223"/>
      <c r="G4" s="108" t="s">
        <v>267</v>
      </c>
      <c r="H4" s="108" t="s">
        <v>268</v>
      </c>
      <c r="I4" s="109" t="s">
        <v>269</v>
      </c>
      <c r="J4" s="221"/>
    </row>
    <row r="5" spans="1:10" ht="27.75" customHeight="1" x14ac:dyDescent="0.25">
      <c r="A5" s="92" t="s">
        <v>26</v>
      </c>
      <c r="B5" s="92">
        <v>127</v>
      </c>
      <c r="C5" s="91" t="s">
        <v>261</v>
      </c>
      <c r="D5" s="91" t="s">
        <v>28</v>
      </c>
      <c r="E5" s="110">
        <v>3477.34</v>
      </c>
      <c r="F5" s="110">
        <v>0</v>
      </c>
      <c r="G5" s="111">
        <v>326.27</v>
      </c>
      <c r="H5" s="111">
        <v>117.86</v>
      </c>
      <c r="I5" s="111">
        <v>0</v>
      </c>
      <c r="J5" s="111">
        <f t="shared" ref="J5:J45" si="0">E5+F5-G5-H5-I5</f>
        <v>3033.21</v>
      </c>
    </row>
    <row r="6" spans="1:10" ht="27" customHeight="1" x14ac:dyDescent="0.25">
      <c r="A6" s="92" t="s">
        <v>31</v>
      </c>
      <c r="B6" s="92">
        <v>67</v>
      </c>
      <c r="C6" s="91" t="s">
        <v>21</v>
      </c>
      <c r="D6" s="91" t="s">
        <v>32</v>
      </c>
      <c r="E6" s="110">
        <v>9483.66</v>
      </c>
      <c r="F6" s="110">
        <v>0</v>
      </c>
      <c r="G6" s="111">
        <v>828.38</v>
      </c>
      <c r="H6" s="111">
        <v>1510.84</v>
      </c>
      <c r="I6" s="111">
        <v>0</v>
      </c>
      <c r="J6" s="111">
        <f t="shared" si="0"/>
        <v>7144.4400000000005</v>
      </c>
    </row>
    <row r="7" spans="1:10" ht="27" customHeight="1" x14ac:dyDescent="0.25">
      <c r="A7" s="92" t="s">
        <v>35</v>
      </c>
      <c r="B7" s="92">
        <v>102</v>
      </c>
      <c r="C7" s="91" t="s">
        <v>36</v>
      </c>
      <c r="D7" s="91" t="s">
        <v>37</v>
      </c>
      <c r="E7" s="110">
        <v>9483.66</v>
      </c>
      <c r="F7" s="110">
        <v>0</v>
      </c>
      <c r="G7" s="111">
        <v>828.38</v>
      </c>
      <c r="H7" s="111">
        <v>1458.7</v>
      </c>
      <c r="I7" s="111">
        <v>0</v>
      </c>
      <c r="J7" s="111">
        <f t="shared" si="0"/>
        <v>7196.5800000000008</v>
      </c>
    </row>
    <row r="8" spans="1:10" ht="27" customHeight="1" x14ac:dyDescent="0.25">
      <c r="A8" s="92" t="s">
        <v>40</v>
      </c>
      <c r="B8" s="92">
        <v>91</v>
      </c>
      <c r="C8" s="91" t="s">
        <v>21</v>
      </c>
      <c r="D8" s="91" t="s">
        <v>41</v>
      </c>
      <c r="E8" s="110">
        <v>9483.66</v>
      </c>
      <c r="F8" s="110">
        <v>0</v>
      </c>
      <c r="G8" s="111">
        <v>828.38</v>
      </c>
      <c r="H8" s="111">
        <v>1354.43</v>
      </c>
      <c r="I8" s="111">
        <v>0</v>
      </c>
      <c r="J8" s="111">
        <f t="shared" si="0"/>
        <v>7300.85</v>
      </c>
    </row>
    <row r="9" spans="1:10" ht="27" customHeight="1" x14ac:dyDescent="0.25">
      <c r="A9" s="92" t="s">
        <v>44</v>
      </c>
      <c r="B9" s="92">
        <v>33</v>
      </c>
      <c r="C9" s="91" t="s">
        <v>21</v>
      </c>
      <c r="D9" s="91" t="s">
        <v>32</v>
      </c>
      <c r="E9" s="110">
        <v>9483.66</v>
      </c>
      <c r="F9" s="110">
        <v>0</v>
      </c>
      <c r="G9" s="111">
        <v>828.38</v>
      </c>
      <c r="H9" s="111">
        <v>1458.7</v>
      </c>
      <c r="I9" s="111">
        <v>0</v>
      </c>
      <c r="J9" s="111">
        <f t="shared" si="0"/>
        <v>7196.5800000000008</v>
      </c>
    </row>
    <row r="10" spans="1:10" ht="27" customHeight="1" x14ac:dyDescent="0.25">
      <c r="A10" s="92" t="s">
        <v>47</v>
      </c>
      <c r="B10" s="92">
        <v>83</v>
      </c>
      <c r="C10" s="91" t="s">
        <v>48</v>
      </c>
      <c r="D10" s="91" t="s">
        <v>49</v>
      </c>
      <c r="E10" s="110">
        <v>5530.44</v>
      </c>
      <c r="F10" s="110">
        <v>0</v>
      </c>
      <c r="G10" s="111">
        <v>610.48</v>
      </c>
      <c r="H10" s="111">
        <v>347.46</v>
      </c>
      <c r="I10" s="111">
        <v>548.74</v>
      </c>
      <c r="J10" s="111">
        <f t="shared" si="0"/>
        <v>4023.7599999999993</v>
      </c>
    </row>
    <row r="11" spans="1:10" ht="27" customHeight="1" x14ac:dyDescent="0.25">
      <c r="A11" s="92" t="s">
        <v>52</v>
      </c>
      <c r="B11" s="92">
        <v>97</v>
      </c>
      <c r="C11" s="91" t="s">
        <v>53</v>
      </c>
      <c r="D11" s="91" t="s">
        <v>54</v>
      </c>
      <c r="E11" s="110">
        <v>15054.4</v>
      </c>
      <c r="F11" s="110">
        <v>0</v>
      </c>
      <c r="G11" s="111">
        <v>828.38</v>
      </c>
      <c r="H11" s="111">
        <v>3042.8</v>
      </c>
      <c r="I11" s="111">
        <v>0</v>
      </c>
      <c r="J11" s="111">
        <f t="shared" si="0"/>
        <v>11183.220000000001</v>
      </c>
    </row>
    <row r="12" spans="1:10" ht="27" customHeight="1" x14ac:dyDescent="0.25">
      <c r="A12" s="92" t="s">
        <v>56</v>
      </c>
      <c r="B12" s="92">
        <v>28</v>
      </c>
      <c r="C12" s="91" t="s">
        <v>21</v>
      </c>
      <c r="D12" s="91" t="s">
        <v>22</v>
      </c>
      <c r="E12" s="110">
        <v>9483.66</v>
      </c>
      <c r="F12" s="110">
        <v>0</v>
      </c>
      <c r="G12" s="111">
        <v>828.38</v>
      </c>
      <c r="H12" s="111">
        <v>1354.43</v>
      </c>
      <c r="I12" s="111">
        <v>0</v>
      </c>
      <c r="J12" s="111">
        <f t="shared" si="0"/>
        <v>7300.85</v>
      </c>
    </row>
    <row r="13" spans="1:10" ht="27" customHeight="1" x14ac:dyDescent="0.25">
      <c r="A13" s="92" t="s">
        <v>58</v>
      </c>
      <c r="B13" s="92">
        <v>134</v>
      </c>
      <c r="C13" s="91" t="s">
        <v>59</v>
      </c>
      <c r="D13" s="91" t="s">
        <v>60</v>
      </c>
      <c r="E13" s="110">
        <v>6269.82</v>
      </c>
      <c r="F13" s="110">
        <v>0</v>
      </c>
      <c r="G13" s="111">
        <v>713.95</v>
      </c>
      <c r="H13" s="111">
        <v>606.37</v>
      </c>
      <c r="I13" s="111">
        <v>0</v>
      </c>
      <c r="J13" s="111">
        <f t="shared" si="0"/>
        <v>4949.5</v>
      </c>
    </row>
    <row r="14" spans="1:10" ht="27" customHeight="1" x14ac:dyDescent="0.25">
      <c r="A14" s="92" t="s">
        <v>63</v>
      </c>
      <c r="B14" s="92">
        <v>87</v>
      </c>
      <c r="C14" s="91" t="s">
        <v>21</v>
      </c>
      <c r="D14" s="91" t="s">
        <v>137</v>
      </c>
      <c r="E14" s="110">
        <v>9483.66</v>
      </c>
      <c r="F14" s="110">
        <v>0</v>
      </c>
      <c r="G14" s="111">
        <v>828.38</v>
      </c>
      <c r="H14" s="111">
        <v>1510.84</v>
      </c>
      <c r="I14" s="111">
        <v>0</v>
      </c>
      <c r="J14" s="111">
        <f t="shared" si="0"/>
        <v>7144.4400000000005</v>
      </c>
    </row>
    <row r="15" spans="1:10" ht="27" customHeight="1" x14ac:dyDescent="0.25">
      <c r="A15" s="92" t="s">
        <v>67</v>
      </c>
      <c r="B15" s="92">
        <v>110</v>
      </c>
      <c r="C15" s="91" t="s">
        <v>68</v>
      </c>
      <c r="D15" s="91" t="s">
        <v>60</v>
      </c>
      <c r="E15" s="110">
        <v>2352.2399999999998</v>
      </c>
      <c r="F15" s="110">
        <f>1568.16+4704.49+548.86+1646.57+79.48</f>
        <v>8547.56</v>
      </c>
      <c r="G15" s="111">
        <f>714.34+193.52</f>
        <v>907.86</v>
      </c>
      <c r="H15" s="111">
        <f>822.66+10.85</f>
        <v>833.51</v>
      </c>
      <c r="I15" s="111">
        <v>0</v>
      </c>
      <c r="J15" s="111">
        <f t="shared" si="0"/>
        <v>9158.4299999999985</v>
      </c>
    </row>
    <row r="16" spans="1:10" ht="27" customHeight="1" x14ac:dyDescent="0.25">
      <c r="A16" s="92" t="s">
        <v>194</v>
      </c>
      <c r="B16" s="92">
        <v>139</v>
      </c>
      <c r="C16" s="91" t="s">
        <v>260</v>
      </c>
      <c r="D16" s="91" t="s">
        <v>41</v>
      </c>
      <c r="E16" s="110">
        <v>6269.82</v>
      </c>
      <c r="F16" s="110">
        <v>0</v>
      </c>
      <c r="G16" s="111">
        <v>713.95</v>
      </c>
      <c r="H16" s="111">
        <v>606.37</v>
      </c>
      <c r="I16" s="111">
        <v>1237.3800000000001</v>
      </c>
      <c r="J16" s="111">
        <f t="shared" si="0"/>
        <v>3712.12</v>
      </c>
    </row>
    <row r="17" spans="1:10" ht="27" customHeight="1" x14ac:dyDescent="0.25">
      <c r="A17" s="92" t="s">
        <v>73</v>
      </c>
      <c r="B17" s="92">
        <v>107</v>
      </c>
      <c r="C17" s="91" t="s">
        <v>59</v>
      </c>
      <c r="D17" s="91" t="s">
        <v>74</v>
      </c>
      <c r="E17" s="110">
        <v>6269.82</v>
      </c>
      <c r="F17" s="110">
        <v>0</v>
      </c>
      <c r="G17" s="111">
        <v>713.95</v>
      </c>
      <c r="H17" s="111">
        <v>658.5</v>
      </c>
      <c r="I17" s="111">
        <v>0</v>
      </c>
      <c r="J17" s="111">
        <f t="shared" si="0"/>
        <v>4897.37</v>
      </c>
    </row>
    <row r="18" spans="1:10" ht="27" customHeight="1" x14ac:dyDescent="0.25">
      <c r="A18" s="92" t="s">
        <v>79</v>
      </c>
      <c r="B18" s="92">
        <v>76</v>
      </c>
      <c r="C18" s="91" t="s">
        <v>36</v>
      </c>
      <c r="D18" s="91" t="s">
        <v>32</v>
      </c>
      <c r="E18" s="110">
        <v>9483.66</v>
      </c>
      <c r="F18" s="110">
        <v>0</v>
      </c>
      <c r="G18" s="111">
        <v>828.38</v>
      </c>
      <c r="H18" s="111">
        <v>1354.43</v>
      </c>
      <c r="I18" s="111">
        <v>0</v>
      </c>
      <c r="J18" s="111">
        <f t="shared" si="0"/>
        <v>7300.85</v>
      </c>
    </row>
    <row r="19" spans="1:10" ht="27.75" customHeight="1" x14ac:dyDescent="0.25">
      <c r="A19" s="92" t="s">
        <v>81</v>
      </c>
      <c r="B19" s="92">
        <v>101</v>
      </c>
      <c r="C19" s="91" t="s">
        <v>199</v>
      </c>
      <c r="D19" s="91" t="s">
        <v>148</v>
      </c>
      <c r="E19" s="110">
        <v>15054.4</v>
      </c>
      <c r="F19" s="110">
        <v>0</v>
      </c>
      <c r="G19" s="111">
        <v>828.38</v>
      </c>
      <c r="H19" s="111">
        <v>3042.8</v>
      </c>
      <c r="I19" s="111">
        <v>0</v>
      </c>
      <c r="J19" s="111">
        <f t="shared" si="0"/>
        <v>11183.220000000001</v>
      </c>
    </row>
    <row r="20" spans="1:10" ht="27" customHeight="1" x14ac:dyDescent="0.25">
      <c r="A20" s="92" t="s">
        <v>90</v>
      </c>
      <c r="B20" s="92">
        <v>137</v>
      </c>
      <c r="C20" s="91" t="s">
        <v>91</v>
      </c>
      <c r="D20" s="91" t="s">
        <v>92</v>
      </c>
      <c r="E20" s="110">
        <v>13375.65</v>
      </c>
      <c r="F20" s="110">
        <v>0</v>
      </c>
      <c r="G20" s="111">
        <v>828.38</v>
      </c>
      <c r="H20" s="111">
        <v>2581.14</v>
      </c>
      <c r="I20" s="111">
        <v>0</v>
      </c>
      <c r="J20" s="111">
        <f t="shared" si="0"/>
        <v>9966.130000000001</v>
      </c>
    </row>
    <row r="21" spans="1:10" ht="27" customHeight="1" x14ac:dyDescent="0.25">
      <c r="A21" s="92" t="s">
        <v>94</v>
      </c>
      <c r="B21" s="92">
        <v>50</v>
      </c>
      <c r="C21" s="91" t="s">
        <v>36</v>
      </c>
      <c r="D21" s="97" t="s">
        <v>41</v>
      </c>
      <c r="E21" s="110">
        <v>9483.66</v>
      </c>
      <c r="F21" s="110">
        <v>0</v>
      </c>
      <c r="G21" s="111">
        <f>828.38</f>
        <v>828.38</v>
      </c>
      <c r="H21" s="111">
        <v>1510.84</v>
      </c>
      <c r="I21" s="111">
        <v>0</v>
      </c>
      <c r="J21" s="111">
        <f t="shared" si="0"/>
        <v>7144.4400000000005</v>
      </c>
    </row>
    <row r="22" spans="1:10" ht="27" customHeight="1" x14ac:dyDescent="0.25">
      <c r="A22" s="92" t="s">
        <v>97</v>
      </c>
      <c r="B22" s="92">
        <v>27</v>
      </c>
      <c r="C22" s="91" t="s">
        <v>36</v>
      </c>
      <c r="D22" s="91" t="s">
        <v>41</v>
      </c>
      <c r="E22" s="110">
        <v>5374.07</v>
      </c>
      <c r="F22" s="110">
        <f>1369.86+4109.59+298.61</f>
        <v>5778.0599999999995</v>
      </c>
      <c r="G22" s="111">
        <f>538.45+588.54</f>
        <v>1126.99</v>
      </c>
      <c r="H22" s="111">
        <f>948.16+476.64</f>
        <v>1424.8</v>
      </c>
      <c r="I22" s="111">
        <v>0</v>
      </c>
      <c r="J22" s="111">
        <f t="shared" si="0"/>
        <v>8600.34</v>
      </c>
    </row>
    <row r="23" spans="1:10" ht="27" customHeight="1" x14ac:dyDescent="0.25">
      <c r="A23" s="92" t="s">
        <v>99</v>
      </c>
      <c r="B23" s="92">
        <v>65</v>
      </c>
      <c r="C23" s="91" t="s">
        <v>14</v>
      </c>
      <c r="D23" s="91" t="s">
        <v>15</v>
      </c>
      <c r="E23" s="110">
        <v>13047.15</v>
      </c>
      <c r="F23" s="110">
        <f>669.08+2007.25+207.09</f>
        <v>2883.42</v>
      </c>
      <c r="G23" s="111">
        <f>207.09+828.38</f>
        <v>1035.47</v>
      </c>
      <c r="H23" s="111">
        <f>448.67+2495.61</f>
        <v>2944.28</v>
      </c>
      <c r="I23" s="111">
        <v>0</v>
      </c>
      <c r="J23" s="111">
        <f t="shared" si="0"/>
        <v>11950.82</v>
      </c>
    </row>
    <row r="24" spans="1:10" ht="27" customHeight="1" x14ac:dyDescent="0.25">
      <c r="A24" s="92" t="s">
        <v>101</v>
      </c>
      <c r="B24" s="92">
        <v>129</v>
      </c>
      <c r="C24" s="91" t="s">
        <v>91</v>
      </c>
      <c r="D24" s="91" t="s">
        <v>92</v>
      </c>
      <c r="E24" s="110">
        <v>13375.65</v>
      </c>
      <c r="F24" s="110">
        <v>0</v>
      </c>
      <c r="G24" s="111">
        <v>828.38</v>
      </c>
      <c r="H24" s="111">
        <v>2581.14</v>
      </c>
      <c r="I24" s="111">
        <v>0</v>
      </c>
      <c r="J24" s="111">
        <f t="shared" si="0"/>
        <v>9966.130000000001</v>
      </c>
    </row>
    <row r="25" spans="1:10" ht="27" customHeight="1" x14ac:dyDescent="0.25">
      <c r="A25" s="92" t="s">
        <v>103</v>
      </c>
      <c r="B25" s="92">
        <v>106</v>
      </c>
      <c r="C25" s="91" t="s">
        <v>36</v>
      </c>
      <c r="D25" s="91" t="s">
        <v>32</v>
      </c>
      <c r="E25" s="110">
        <v>9483.66</v>
      </c>
      <c r="F25" s="110">
        <v>0</v>
      </c>
      <c r="G25" s="111">
        <v>828.38</v>
      </c>
      <c r="H25" s="111">
        <v>1458.7</v>
      </c>
      <c r="I25" s="111">
        <v>0</v>
      </c>
      <c r="J25" s="111">
        <f t="shared" si="0"/>
        <v>7196.5800000000008</v>
      </c>
    </row>
    <row r="26" spans="1:10" ht="27" customHeight="1" x14ac:dyDescent="0.25">
      <c r="A26" s="92" t="s">
        <v>120</v>
      </c>
      <c r="B26" s="92">
        <v>135</v>
      </c>
      <c r="C26" s="91" t="s">
        <v>21</v>
      </c>
      <c r="D26" s="91" t="s">
        <v>122</v>
      </c>
      <c r="E26" s="110">
        <v>9483.66</v>
      </c>
      <c r="F26" s="110">
        <v>0</v>
      </c>
      <c r="G26" s="111">
        <v>828.38</v>
      </c>
      <c r="H26" s="111">
        <v>1510.84</v>
      </c>
      <c r="I26" s="111">
        <v>0</v>
      </c>
      <c r="J26" s="111">
        <f t="shared" si="0"/>
        <v>7144.4400000000005</v>
      </c>
    </row>
    <row r="27" spans="1:10" ht="27" customHeight="1" x14ac:dyDescent="0.25">
      <c r="A27" s="92" t="s">
        <v>124</v>
      </c>
      <c r="B27" s="92">
        <v>53</v>
      </c>
      <c r="C27" s="91" t="s">
        <v>53</v>
      </c>
      <c r="D27" s="91" t="s">
        <v>125</v>
      </c>
      <c r="E27" s="110">
        <v>15054.4</v>
      </c>
      <c r="F27" s="110">
        <v>0</v>
      </c>
      <c r="G27" s="111">
        <v>828.38</v>
      </c>
      <c r="H27" s="111">
        <v>3042.8</v>
      </c>
      <c r="I27" s="111">
        <v>0</v>
      </c>
      <c r="J27" s="111">
        <f t="shared" si="0"/>
        <v>11183.220000000001</v>
      </c>
    </row>
    <row r="28" spans="1:10" ht="27" customHeight="1" x14ac:dyDescent="0.25">
      <c r="A28" s="92" t="s">
        <v>132</v>
      </c>
      <c r="B28" s="92">
        <v>120</v>
      </c>
      <c r="C28" s="91" t="s">
        <v>21</v>
      </c>
      <c r="D28" s="91" t="s">
        <v>64</v>
      </c>
      <c r="E28" s="110">
        <v>9483.66</v>
      </c>
      <c r="F28" s="110">
        <v>0</v>
      </c>
      <c r="G28" s="111">
        <v>828.38</v>
      </c>
      <c r="H28" s="111">
        <v>1510.48</v>
      </c>
      <c r="I28" s="111">
        <v>0</v>
      </c>
      <c r="J28" s="111">
        <f t="shared" si="0"/>
        <v>7144.8000000000011</v>
      </c>
    </row>
    <row r="29" spans="1:10" ht="27" customHeight="1" x14ac:dyDescent="0.25">
      <c r="A29" s="92" t="s">
        <v>139</v>
      </c>
      <c r="B29" s="92">
        <v>49</v>
      </c>
      <c r="C29" s="91" t="s">
        <v>36</v>
      </c>
      <c r="D29" s="91" t="s">
        <v>41</v>
      </c>
      <c r="E29" s="110">
        <v>9483.66</v>
      </c>
      <c r="F29" s="110">
        <v>0</v>
      </c>
      <c r="G29" s="111">
        <f>773.15+7.82+47.41</f>
        <v>828.38</v>
      </c>
      <c r="H29" s="111">
        <v>1458.7</v>
      </c>
      <c r="I29" s="111">
        <v>0</v>
      </c>
      <c r="J29" s="111">
        <f t="shared" si="0"/>
        <v>7196.5800000000008</v>
      </c>
    </row>
    <row r="30" spans="1:10" ht="27" customHeight="1" x14ac:dyDescent="0.25">
      <c r="A30" s="92" t="s">
        <v>208</v>
      </c>
      <c r="B30" s="92">
        <v>142</v>
      </c>
      <c r="C30" s="91" t="s">
        <v>209</v>
      </c>
      <c r="D30" s="91" t="s">
        <v>137</v>
      </c>
      <c r="E30" s="110">
        <v>7942.41</v>
      </c>
      <c r="F30" s="110">
        <v>0</v>
      </c>
      <c r="G30" s="111">
        <v>828.38</v>
      </c>
      <c r="H30" s="111">
        <v>1034.8599999999999</v>
      </c>
      <c r="I30" s="111">
        <v>0</v>
      </c>
      <c r="J30" s="111">
        <f t="shared" si="0"/>
        <v>6079.17</v>
      </c>
    </row>
    <row r="31" spans="1:10" ht="27" customHeight="1" x14ac:dyDescent="0.25">
      <c r="A31" s="92" t="s">
        <v>198</v>
      </c>
      <c r="B31" s="92">
        <v>140</v>
      </c>
      <c r="C31" s="91" t="s">
        <v>199</v>
      </c>
      <c r="D31" s="91" t="s">
        <v>200</v>
      </c>
      <c r="E31" s="110">
        <v>15054.4</v>
      </c>
      <c r="F31" s="110">
        <v>0</v>
      </c>
      <c r="G31" s="111">
        <v>828.38</v>
      </c>
      <c r="H31" s="111">
        <v>2990.66</v>
      </c>
      <c r="I31" s="111">
        <v>0</v>
      </c>
      <c r="J31" s="111">
        <f t="shared" si="0"/>
        <v>11235.36</v>
      </c>
    </row>
    <row r="32" spans="1:10" ht="27" customHeight="1" x14ac:dyDescent="0.25">
      <c r="A32" s="92" t="s">
        <v>141</v>
      </c>
      <c r="B32" s="92">
        <v>128</v>
      </c>
      <c r="C32" s="91" t="s">
        <v>86</v>
      </c>
      <c r="D32" s="91" t="s">
        <v>87</v>
      </c>
      <c r="E32" s="110">
        <f>732.83+122.14</f>
        <v>854.97</v>
      </c>
      <c r="F32" s="110">
        <v>0</v>
      </c>
      <c r="G32" s="111">
        <v>64.12</v>
      </c>
      <c r="H32" s="111">
        <v>0</v>
      </c>
      <c r="I32" s="111">
        <v>0</v>
      </c>
      <c r="J32" s="111">
        <f t="shared" si="0"/>
        <v>790.85</v>
      </c>
    </row>
    <row r="33" spans="1:10" ht="27" customHeight="1" x14ac:dyDescent="0.25">
      <c r="A33" s="92" t="s">
        <v>220</v>
      </c>
      <c r="B33" s="92">
        <v>146</v>
      </c>
      <c r="C33" s="91" t="s">
        <v>261</v>
      </c>
      <c r="D33" s="91" t="s">
        <v>28</v>
      </c>
      <c r="E33" s="110">
        <v>3477.34</v>
      </c>
      <c r="F33" s="110">
        <v>0</v>
      </c>
      <c r="G33" s="111">
        <v>326.27</v>
      </c>
      <c r="H33" s="111">
        <v>89.42</v>
      </c>
      <c r="I33" s="111">
        <v>0</v>
      </c>
      <c r="J33" s="111">
        <f t="shared" si="0"/>
        <v>3061.65</v>
      </c>
    </row>
    <row r="34" spans="1:10" ht="27" customHeight="1" x14ac:dyDescent="0.25">
      <c r="A34" s="92" t="s">
        <v>143</v>
      </c>
      <c r="B34" s="92">
        <v>138</v>
      </c>
      <c r="C34" s="91" t="s">
        <v>144</v>
      </c>
      <c r="D34" s="91" t="s">
        <v>145</v>
      </c>
      <c r="E34" s="110">
        <v>15054.4</v>
      </c>
      <c r="F34" s="110">
        <v>0</v>
      </c>
      <c r="G34" s="111">
        <v>828.38</v>
      </c>
      <c r="H34" s="111">
        <v>3042.8</v>
      </c>
      <c r="I34" s="111">
        <v>0</v>
      </c>
      <c r="J34" s="111">
        <f t="shared" si="0"/>
        <v>11183.220000000001</v>
      </c>
    </row>
    <row r="35" spans="1:10" ht="27" customHeight="1" x14ac:dyDescent="0.25">
      <c r="A35" s="92" t="s">
        <v>147</v>
      </c>
      <c r="B35" s="92">
        <v>80</v>
      </c>
      <c r="C35" s="91" t="s">
        <v>246</v>
      </c>
      <c r="D35" s="91" t="s">
        <v>246</v>
      </c>
      <c r="E35" s="110">
        <v>15054.4</v>
      </c>
      <c r="F35" s="110">
        <v>0</v>
      </c>
      <c r="G35" s="111">
        <v>828.38</v>
      </c>
      <c r="H35" s="111">
        <v>3042.8</v>
      </c>
      <c r="I35" s="111">
        <v>0</v>
      </c>
      <c r="J35" s="111">
        <f t="shared" si="0"/>
        <v>11183.220000000001</v>
      </c>
    </row>
    <row r="36" spans="1:10" ht="27" customHeight="1" x14ac:dyDescent="0.25">
      <c r="A36" s="92" t="s">
        <v>150</v>
      </c>
      <c r="B36" s="92">
        <v>36</v>
      </c>
      <c r="C36" s="91" t="s">
        <v>36</v>
      </c>
      <c r="D36" s="91" t="s">
        <v>41</v>
      </c>
      <c r="E36" s="110">
        <v>9483.66</v>
      </c>
      <c r="F36" s="110">
        <v>0</v>
      </c>
      <c r="G36" s="111">
        <v>828.38</v>
      </c>
      <c r="H36" s="111">
        <v>1458.7</v>
      </c>
      <c r="I36" s="111">
        <v>0</v>
      </c>
      <c r="J36" s="111">
        <f t="shared" si="0"/>
        <v>7196.5800000000008</v>
      </c>
    </row>
    <row r="37" spans="1:10" ht="27" customHeight="1" x14ac:dyDescent="0.25">
      <c r="A37" s="92" t="s">
        <v>155</v>
      </c>
      <c r="B37" s="92">
        <v>42</v>
      </c>
      <c r="C37" s="91" t="s">
        <v>36</v>
      </c>
      <c r="D37" s="97" t="s">
        <v>41</v>
      </c>
      <c r="E37" s="110">
        <v>9483.66</v>
      </c>
      <c r="F37" s="110">
        <v>0</v>
      </c>
      <c r="G37" s="111">
        <v>828.38</v>
      </c>
      <c r="H37" s="111">
        <v>1510.84</v>
      </c>
      <c r="I37" s="111">
        <v>0</v>
      </c>
      <c r="J37" s="111">
        <f t="shared" si="0"/>
        <v>7144.4400000000005</v>
      </c>
    </row>
    <row r="38" spans="1:10" ht="27" customHeight="1" x14ac:dyDescent="0.25">
      <c r="A38" s="92" t="s">
        <v>157</v>
      </c>
      <c r="B38" s="92">
        <v>122</v>
      </c>
      <c r="C38" s="91" t="s">
        <v>53</v>
      </c>
      <c r="D38" s="91" t="s">
        <v>158</v>
      </c>
      <c r="E38" s="110">
        <v>15054.4</v>
      </c>
      <c r="F38" s="110">
        <v>0</v>
      </c>
      <c r="G38" s="111">
        <v>828.38</v>
      </c>
      <c r="H38" s="111">
        <v>3042.8</v>
      </c>
      <c r="I38" s="111">
        <v>0</v>
      </c>
      <c r="J38" s="111">
        <f t="shared" si="0"/>
        <v>11183.220000000001</v>
      </c>
    </row>
    <row r="39" spans="1:10" ht="27" customHeight="1" x14ac:dyDescent="0.25">
      <c r="A39" s="92" t="s">
        <v>160</v>
      </c>
      <c r="B39" s="92">
        <v>136</v>
      </c>
      <c r="C39" s="91" t="s">
        <v>161</v>
      </c>
      <c r="D39" s="91" t="s">
        <v>223</v>
      </c>
      <c r="E39" s="110">
        <v>9207.44</v>
      </c>
      <c r="F39" s="110">
        <v>0</v>
      </c>
      <c r="G39" s="111">
        <v>828.38</v>
      </c>
      <c r="H39" s="111">
        <v>1434.88</v>
      </c>
      <c r="I39" s="111">
        <v>0</v>
      </c>
      <c r="J39" s="111">
        <f t="shared" si="0"/>
        <v>6944.1800000000012</v>
      </c>
    </row>
    <row r="40" spans="1:10" ht="27" customHeight="1" x14ac:dyDescent="0.25">
      <c r="A40" s="92" t="s">
        <v>225</v>
      </c>
      <c r="B40" s="92">
        <v>145</v>
      </c>
      <c r="C40" s="91" t="s">
        <v>261</v>
      </c>
      <c r="D40" s="91" t="s">
        <v>28</v>
      </c>
      <c r="E40" s="110">
        <v>3477.34</v>
      </c>
      <c r="F40" s="110">
        <v>0</v>
      </c>
      <c r="G40" s="111">
        <v>326.27</v>
      </c>
      <c r="H40" s="111">
        <v>65.09</v>
      </c>
      <c r="I40" s="111">
        <v>0</v>
      </c>
      <c r="J40" s="111">
        <f t="shared" si="0"/>
        <v>3085.98</v>
      </c>
    </row>
    <row r="41" spans="1:10" ht="27" customHeight="1" x14ac:dyDescent="0.25">
      <c r="A41" s="92" t="s">
        <v>165</v>
      </c>
      <c r="B41" s="92">
        <v>58</v>
      </c>
      <c r="C41" s="91" t="s">
        <v>36</v>
      </c>
      <c r="D41" s="91" t="s">
        <v>32</v>
      </c>
      <c r="E41" s="110">
        <v>9483.66</v>
      </c>
      <c r="F41" s="110">
        <v>0</v>
      </c>
      <c r="G41" s="111">
        <v>828.38</v>
      </c>
      <c r="H41" s="111">
        <v>1510.84</v>
      </c>
      <c r="I41" s="111">
        <v>0</v>
      </c>
      <c r="J41" s="111">
        <f t="shared" si="0"/>
        <v>7144.4400000000005</v>
      </c>
    </row>
    <row r="42" spans="1:10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0">
        <v>9483.66</v>
      </c>
      <c r="F42" s="110">
        <v>0</v>
      </c>
      <c r="G42" s="111">
        <v>828.38</v>
      </c>
      <c r="H42" s="111">
        <v>1510.84</v>
      </c>
      <c r="I42" s="111">
        <v>0</v>
      </c>
      <c r="J42" s="111">
        <f t="shared" si="0"/>
        <v>7144.4400000000005</v>
      </c>
    </row>
    <row r="43" spans="1:10" ht="27" customHeight="1" x14ac:dyDescent="0.25">
      <c r="A43" s="92" t="s">
        <v>167</v>
      </c>
      <c r="B43" s="92">
        <v>133</v>
      </c>
      <c r="C43" s="91" t="s">
        <v>168</v>
      </c>
      <c r="D43" s="91" t="s">
        <v>169</v>
      </c>
      <c r="E43" s="110">
        <v>12607.82</v>
      </c>
      <c r="F43" s="110">
        <v>0</v>
      </c>
      <c r="G43" s="111">
        <v>828.38</v>
      </c>
      <c r="H43" s="111">
        <v>2369.9899999999998</v>
      </c>
      <c r="I43" s="111">
        <v>0</v>
      </c>
      <c r="J43" s="111">
        <f t="shared" si="0"/>
        <v>9409.4500000000007</v>
      </c>
    </row>
    <row r="44" spans="1:10" ht="27" customHeight="1" x14ac:dyDescent="0.25">
      <c r="A44" s="92" t="s">
        <v>171</v>
      </c>
      <c r="B44" s="92">
        <v>43</v>
      </c>
      <c r="C44" s="91" t="s">
        <v>36</v>
      </c>
      <c r="D44" s="91" t="s">
        <v>137</v>
      </c>
      <c r="E44" s="110">
        <f>9483.66-316.12-1580.61</f>
        <v>7586.9299999999994</v>
      </c>
      <c r="F44" s="110">
        <v>0</v>
      </c>
      <c r="G44" s="111">
        <v>828.38</v>
      </c>
      <c r="H44" s="111">
        <v>989.24</v>
      </c>
      <c r="I44" s="111">
        <v>0</v>
      </c>
      <c r="J44" s="111">
        <f t="shared" si="0"/>
        <v>5769.3099999999995</v>
      </c>
    </row>
    <row r="45" spans="1:10" ht="27" customHeight="1" x14ac:dyDescent="0.25">
      <c r="A45" s="92" t="s">
        <v>173</v>
      </c>
      <c r="B45" s="92">
        <v>73</v>
      </c>
      <c r="C45" s="91" t="s">
        <v>36</v>
      </c>
      <c r="D45" s="91" t="s">
        <v>32</v>
      </c>
      <c r="E45" s="110">
        <v>9483.66</v>
      </c>
      <c r="F45" s="110">
        <v>0</v>
      </c>
      <c r="G45" s="111">
        <v>828.38</v>
      </c>
      <c r="H45" s="111">
        <v>1510.84</v>
      </c>
      <c r="I45" s="111">
        <v>0</v>
      </c>
      <c r="J45" s="111">
        <f t="shared" si="0"/>
        <v>7144.4400000000005</v>
      </c>
    </row>
    <row r="46" spans="1:10" ht="15.75" thickBot="1" x14ac:dyDescent="0.3"/>
    <row r="47" spans="1:10" ht="42" customHeight="1" thickBot="1" x14ac:dyDescent="0.3">
      <c r="A47" s="227" t="s">
        <v>253</v>
      </c>
      <c r="B47" s="227"/>
      <c r="C47" s="227"/>
      <c r="D47" s="227"/>
      <c r="E47" s="227"/>
      <c r="F47" s="227"/>
      <c r="G47" s="227"/>
      <c r="H47" s="228"/>
      <c r="I47" s="115"/>
      <c r="J47" s="115"/>
    </row>
    <row r="48" spans="1:10" ht="28.5" customHeight="1" x14ac:dyDescent="0.25">
      <c r="A48" s="219" t="s">
        <v>3</v>
      </c>
      <c r="B48" s="219" t="s">
        <v>4</v>
      </c>
      <c r="C48" s="219" t="s">
        <v>5</v>
      </c>
      <c r="D48" s="230" t="s">
        <v>263</v>
      </c>
      <c r="E48" s="232" t="s">
        <v>378</v>
      </c>
      <c r="F48" s="233" t="s">
        <v>265</v>
      </c>
      <c r="G48" s="234"/>
      <c r="H48" s="230" t="s">
        <v>266</v>
      </c>
    </row>
    <row r="49" spans="1:10" ht="28.5" customHeight="1" x14ac:dyDescent="0.25">
      <c r="A49" s="229"/>
      <c r="B49" s="229"/>
      <c r="C49" s="229"/>
      <c r="D49" s="231"/>
      <c r="E49" s="230"/>
      <c r="F49" s="117" t="s">
        <v>267</v>
      </c>
      <c r="G49" s="118" t="s">
        <v>268</v>
      </c>
      <c r="H49" s="231"/>
    </row>
    <row r="50" spans="1:10" ht="27" customHeight="1" x14ac:dyDescent="0.25">
      <c r="A50" s="92" t="s">
        <v>217</v>
      </c>
      <c r="B50" s="92">
        <v>143</v>
      </c>
      <c r="C50" s="91" t="s">
        <v>178</v>
      </c>
      <c r="D50" s="119">
        <v>31612.2</v>
      </c>
      <c r="E50" s="110">
        <v>0</v>
      </c>
      <c r="F50" s="111">
        <v>779.59</v>
      </c>
      <c r="G50" s="111">
        <v>7557.47</v>
      </c>
      <c r="H50" s="111">
        <f>D50+E50-F50-G50</f>
        <v>23275.14</v>
      </c>
      <c r="J50" s="120"/>
    </row>
    <row r="51" spans="1:10" ht="46.5" customHeight="1" x14ac:dyDescent="0.25">
      <c r="A51" s="94" t="s">
        <v>181</v>
      </c>
      <c r="B51" s="92" t="s">
        <v>24</v>
      </c>
      <c r="C51" s="91" t="s">
        <v>182</v>
      </c>
      <c r="D51" s="94" t="s">
        <v>184</v>
      </c>
      <c r="E51" s="111" t="s">
        <v>270</v>
      </c>
      <c r="F51" s="111" t="s">
        <v>270</v>
      </c>
      <c r="G51" s="111" t="s">
        <v>270</v>
      </c>
      <c r="H51" s="111" t="s">
        <v>270</v>
      </c>
      <c r="J51" s="120"/>
    </row>
    <row r="52" spans="1:10" ht="27" customHeight="1" x14ac:dyDescent="0.25">
      <c r="A52" s="92" t="s">
        <v>186</v>
      </c>
      <c r="B52" s="92">
        <v>132</v>
      </c>
      <c r="C52" s="91" t="s">
        <v>187</v>
      </c>
      <c r="D52" s="110">
        <v>27346.2</v>
      </c>
      <c r="E52" s="110">
        <v>0</v>
      </c>
      <c r="F52" s="111">
        <v>779.59</v>
      </c>
      <c r="G52" s="111">
        <v>6384.32</v>
      </c>
      <c r="H52" s="111">
        <f>D52+E52-F52-G52</f>
        <v>20182.29</v>
      </c>
      <c r="J52" s="120"/>
    </row>
    <row r="53" spans="1:10" ht="27" customHeight="1" x14ac:dyDescent="0.25">
      <c r="A53" s="92" t="s">
        <v>189</v>
      </c>
      <c r="B53" s="92">
        <v>131</v>
      </c>
      <c r="C53" s="91" t="s">
        <v>190</v>
      </c>
      <c r="D53" s="110">
        <v>27346.2</v>
      </c>
      <c r="E53" s="110">
        <v>0</v>
      </c>
      <c r="F53" s="111">
        <v>779.59</v>
      </c>
      <c r="G53" s="111">
        <v>6436.46</v>
      </c>
      <c r="H53" s="111">
        <f>D53+E53-F53-G53</f>
        <v>20130.150000000001</v>
      </c>
      <c r="J53" s="120"/>
    </row>
  </sheetData>
  <mergeCells count="18">
    <mergeCell ref="A47:H47"/>
    <mergeCell ref="A48:A49"/>
    <mergeCell ref="B48:B49"/>
    <mergeCell ref="C48:C49"/>
    <mergeCell ref="D48:D49"/>
    <mergeCell ref="E48:E49"/>
    <mergeCell ref="H48:H49"/>
    <mergeCell ref="F48:G48"/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workbookViewId="0">
      <selection activeCell="F48" sqref="F48:G48"/>
    </sheetView>
  </sheetViews>
  <sheetFormatPr defaultRowHeight="15" x14ac:dyDescent="0.25"/>
  <cols>
    <col min="1" max="1" width="18" style="99" customWidth="1"/>
    <col min="2" max="2" width="12.7109375" style="99" customWidth="1"/>
    <col min="3" max="3" width="43.42578125" style="79" customWidth="1"/>
    <col min="4" max="4" width="42.85546875" style="99" customWidth="1"/>
    <col min="5" max="5" width="14.85546875" style="112" customWidth="1"/>
    <col min="6" max="6" width="14.140625" style="113" customWidth="1"/>
    <col min="7" max="7" width="14.42578125" style="114" bestFit="1" customWidth="1"/>
    <col min="8" max="8" width="16" style="114" customWidth="1"/>
    <col min="9" max="9" width="13" style="114" customWidth="1"/>
    <col min="10" max="10" width="17.85546875" style="114" customWidth="1"/>
    <col min="11" max="16384" width="9.140625" style="79"/>
  </cols>
  <sheetData>
    <row r="1" spans="1:10" ht="47.25" customHeight="1" x14ac:dyDescent="0.25">
      <c r="A1" s="215" t="s">
        <v>588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ht="42" customHeight="1" x14ac:dyDescent="0.25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28.5" customHeight="1" x14ac:dyDescent="0.25">
      <c r="A3" s="217" t="s">
        <v>3</v>
      </c>
      <c r="B3" s="217" t="s">
        <v>4</v>
      </c>
      <c r="C3" s="217" t="s">
        <v>5</v>
      </c>
      <c r="D3" s="217" t="s">
        <v>6</v>
      </c>
      <c r="E3" s="220" t="s">
        <v>263</v>
      </c>
      <c r="F3" s="222" t="s">
        <v>421</v>
      </c>
      <c r="G3" s="224" t="s">
        <v>265</v>
      </c>
      <c r="H3" s="225"/>
      <c r="I3" s="226"/>
      <c r="J3" s="220" t="s">
        <v>266</v>
      </c>
    </row>
    <row r="4" spans="1:10" ht="28.5" customHeight="1" x14ac:dyDescent="0.25">
      <c r="A4" s="218"/>
      <c r="B4" s="218"/>
      <c r="C4" s="218"/>
      <c r="D4" s="219"/>
      <c r="E4" s="221"/>
      <c r="F4" s="223"/>
      <c r="G4" s="108" t="s">
        <v>267</v>
      </c>
      <c r="H4" s="108" t="s">
        <v>268</v>
      </c>
      <c r="I4" s="116" t="s">
        <v>269</v>
      </c>
      <c r="J4" s="221"/>
    </row>
    <row r="5" spans="1:10" ht="27.75" customHeight="1" x14ac:dyDescent="0.25">
      <c r="A5" s="92" t="s">
        <v>26</v>
      </c>
      <c r="B5" s="92">
        <v>127</v>
      </c>
      <c r="C5" s="91" t="s">
        <v>261</v>
      </c>
      <c r="D5" s="91" t="s">
        <v>28</v>
      </c>
      <c r="E5" s="110">
        <v>3477.34</v>
      </c>
      <c r="F5" s="110">
        <v>0</v>
      </c>
      <c r="G5" s="111">
        <v>326.27</v>
      </c>
      <c r="H5" s="111">
        <v>117.86</v>
      </c>
      <c r="I5" s="111">
        <v>0</v>
      </c>
      <c r="J5" s="111">
        <f t="shared" ref="J5:J45" si="0">E5+F5-G5-H5-I5</f>
        <v>3033.21</v>
      </c>
    </row>
    <row r="6" spans="1:10" ht="27" customHeight="1" x14ac:dyDescent="0.25">
      <c r="A6" s="92" t="s">
        <v>31</v>
      </c>
      <c r="B6" s="92">
        <v>67</v>
      </c>
      <c r="C6" s="91" t="s">
        <v>21</v>
      </c>
      <c r="D6" s="91" t="s">
        <v>32</v>
      </c>
      <c r="E6" s="110">
        <v>9483.66</v>
      </c>
      <c r="F6" s="110">
        <v>0</v>
      </c>
      <c r="G6" s="111">
        <v>828.38</v>
      </c>
      <c r="H6" s="111">
        <v>1510.84</v>
      </c>
      <c r="I6" s="111">
        <v>0</v>
      </c>
      <c r="J6" s="111">
        <f t="shared" si="0"/>
        <v>7144.4400000000005</v>
      </c>
    </row>
    <row r="7" spans="1:10" ht="27" customHeight="1" x14ac:dyDescent="0.25">
      <c r="A7" s="92" t="s">
        <v>35</v>
      </c>
      <c r="B7" s="92">
        <v>102</v>
      </c>
      <c r="C7" s="91" t="s">
        <v>36</v>
      </c>
      <c r="D7" s="91" t="s">
        <v>37</v>
      </c>
      <c r="E7" s="110">
        <v>9483.66</v>
      </c>
      <c r="F7" s="110">
        <v>0</v>
      </c>
      <c r="G7" s="111">
        <v>828.38</v>
      </c>
      <c r="H7" s="111">
        <v>1458.7</v>
      </c>
      <c r="I7" s="111">
        <v>0</v>
      </c>
      <c r="J7" s="111">
        <f t="shared" si="0"/>
        <v>7196.5800000000008</v>
      </c>
    </row>
    <row r="8" spans="1:10" ht="27" customHeight="1" x14ac:dyDescent="0.25">
      <c r="A8" s="92" t="s">
        <v>40</v>
      </c>
      <c r="B8" s="92">
        <v>91</v>
      </c>
      <c r="C8" s="91" t="s">
        <v>21</v>
      </c>
      <c r="D8" s="91" t="s">
        <v>41</v>
      </c>
      <c r="E8" s="110">
        <v>9483.66</v>
      </c>
      <c r="F8" s="110">
        <v>0</v>
      </c>
      <c r="G8" s="111">
        <v>828.38</v>
      </c>
      <c r="H8" s="111">
        <v>1354.43</v>
      </c>
      <c r="I8" s="111">
        <v>0</v>
      </c>
      <c r="J8" s="111">
        <f t="shared" si="0"/>
        <v>7300.85</v>
      </c>
    </row>
    <row r="9" spans="1:10" ht="27" customHeight="1" x14ac:dyDescent="0.25">
      <c r="A9" s="92" t="s">
        <v>44</v>
      </c>
      <c r="B9" s="92">
        <v>33</v>
      </c>
      <c r="C9" s="91" t="s">
        <v>21</v>
      </c>
      <c r="D9" s="91" t="s">
        <v>32</v>
      </c>
      <c r="E9" s="110">
        <v>9483.66</v>
      </c>
      <c r="F9" s="110">
        <v>0</v>
      </c>
      <c r="G9" s="111">
        <v>828.38</v>
      </c>
      <c r="H9" s="111">
        <v>1458.7</v>
      </c>
      <c r="I9" s="111">
        <v>0</v>
      </c>
      <c r="J9" s="111">
        <f t="shared" si="0"/>
        <v>7196.5800000000008</v>
      </c>
    </row>
    <row r="10" spans="1:10" ht="27" customHeight="1" x14ac:dyDescent="0.25">
      <c r="A10" s="92" t="s">
        <v>47</v>
      </c>
      <c r="B10" s="92">
        <v>83</v>
      </c>
      <c r="C10" s="91" t="s">
        <v>48</v>
      </c>
      <c r="D10" s="91" t="s">
        <v>49</v>
      </c>
      <c r="E10" s="110">
        <v>5530.44</v>
      </c>
      <c r="F10" s="110">
        <v>0</v>
      </c>
      <c r="G10" s="111">
        <v>610.48</v>
      </c>
      <c r="H10" s="111">
        <v>347.46</v>
      </c>
      <c r="I10" s="111">
        <v>548.74</v>
      </c>
      <c r="J10" s="111">
        <f t="shared" si="0"/>
        <v>4023.7599999999993</v>
      </c>
    </row>
    <row r="11" spans="1:10" ht="27" customHeight="1" x14ac:dyDescent="0.25">
      <c r="A11" s="92" t="s">
        <v>52</v>
      </c>
      <c r="B11" s="92">
        <v>97</v>
      </c>
      <c r="C11" s="91" t="s">
        <v>53</v>
      </c>
      <c r="D11" s="91" t="s">
        <v>54</v>
      </c>
      <c r="E11" s="110">
        <v>15054.4</v>
      </c>
      <c r="F11" s="110">
        <v>0</v>
      </c>
      <c r="G11" s="111">
        <v>828.38</v>
      </c>
      <c r="H11" s="111">
        <v>3042.8</v>
      </c>
      <c r="I11" s="111">
        <v>0</v>
      </c>
      <c r="J11" s="111">
        <f t="shared" si="0"/>
        <v>11183.220000000001</v>
      </c>
    </row>
    <row r="12" spans="1:10" ht="27" customHeight="1" x14ac:dyDescent="0.25">
      <c r="A12" s="92" t="s">
        <v>56</v>
      </c>
      <c r="B12" s="92">
        <v>28</v>
      </c>
      <c r="C12" s="91" t="s">
        <v>21</v>
      </c>
      <c r="D12" s="91" t="s">
        <v>22</v>
      </c>
      <c r="E12" s="110">
        <f>5690.2+632.24+207.12</f>
        <v>6529.5599999999995</v>
      </c>
      <c r="F12" s="110">
        <f>1053.74+3161.22+4741.83</f>
        <v>8956.7900000000009</v>
      </c>
      <c r="G12" s="111">
        <v>828.38</v>
      </c>
      <c r="H12" s="111">
        <v>1354.43</v>
      </c>
      <c r="I12" s="111">
        <v>0</v>
      </c>
      <c r="J12" s="111">
        <f t="shared" si="0"/>
        <v>13303.54</v>
      </c>
    </row>
    <row r="13" spans="1:10" ht="27" customHeight="1" x14ac:dyDescent="0.25">
      <c r="A13" s="92" t="s">
        <v>58</v>
      </c>
      <c r="B13" s="92">
        <v>134</v>
      </c>
      <c r="C13" s="91" t="s">
        <v>59</v>
      </c>
      <c r="D13" s="91" t="s">
        <v>60</v>
      </c>
      <c r="E13" s="110">
        <v>6269.82</v>
      </c>
      <c r="F13" s="110">
        <v>0</v>
      </c>
      <c r="G13" s="111">
        <v>713.95</v>
      </c>
      <c r="H13" s="111">
        <v>606.37</v>
      </c>
      <c r="I13" s="111">
        <v>0</v>
      </c>
      <c r="J13" s="111">
        <f t="shared" si="0"/>
        <v>4949.5</v>
      </c>
    </row>
    <row r="14" spans="1:10" ht="27" customHeight="1" x14ac:dyDescent="0.25">
      <c r="A14" s="92" t="s">
        <v>63</v>
      </c>
      <c r="B14" s="92">
        <v>87</v>
      </c>
      <c r="C14" s="91" t="s">
        <v>21</v>
      </c>
      <c r="D14" s="91" t="s">
        <v>137</v>
      </c>
      <c r="E14" s="110">
        <v>9483.66</v>
      </c>
      <c r="F14" s="110">
        <v>0</v>
      </c>
      <c r="G14" s="111">
        <v>828.38</v>
      </c>
      <c r="H14" s="111">
        <v>1510.84</v>
      </c>
      <c r="I14" s="111">
        <v>0</v>
      </c>
      <c r="J14" s="111">
        <f t="shared" si="0"/>
        <v>7144.4400000000005</v>
      </c>
    </row>
    <row r="15" spans="1:10" ht="27" customHeight="1" x14ac:dyDescent="0.25">
      <c r="A15" s="92" t="s">
        <v>67</v>
      </c>
      <c r="B15" s="92">
        <v>110</v>
      </c>
      <c r="C15" s="91" t="s">
        <v>68</v>
      </c>
      <c r="D15" s="91" t="s">
        <v>60</v>
      </c>
      <c r="E15" s="110">
        <v>7056.73</v>
      </c>
      <c r="F15" s="110">
        <f>235.22+705.67</f>
        <v>940.89</v>
      </c>
      <c r="G15" s="111">
        <v>824.11</v>
      </c>
      <c r="H15" s="111">
        <v>792.47</v>
      </c>
      <c r="I15" s="111">
        <v>0</v>
      </c>
      <c r="J15" s="111">
        <f t="shared" si="0"/>
        <v>6381.04</v>
      </c>
    </row>
    <row r="16" spans="1:10" ht="27" customHeight="1" x14ac:dyDescent="0.25">
      <c r="A16" s="92" t="s">
        <v>194</v>
      </c>
      <c r="B16" s="92">
        <v>139</v>
      </c>
      <c r="C16" s="91" t="s">
        <v>260</v>
      </c>
      <c r="D16" s="91" t="s">
        <v>41</v>
      </c>
      <c r="E16" s="110">
        <v>6269.82</v>
      </c>
      <c r="F16" s="110">
        <v>0</v>
      </c>
      <c r="G16" s="111">
        <v>713.95</v>
      </c>
      <c r="H16" s="111">
        <v>606.37</v>
      </c>
      <c r="I16" s="111">
        <v>1237.3800000000001</v>
      </c>
      <c r="J16" s="111">
        <f t="shared" si="0"/>
        <v>3712.12</v>
      </c>
    </row>
    <row r="17" spans="1:10" ht="27" customHeight="1" x14ac:dyDescent="0.25">
      <c r="A17" s="92" t="s">
        <v>73</v>
      </c>
      <c r="B17" s="92">
        <v>107</v>
      </c>
      <c r="C17" s="91" t="s">
        <v>59</v>
      </c>
      <c r="D17" s="91" t="s">
        <v>74</v>
      </c>
      <c r="E17" s="110">
        <v>6269.82</v>
      </c>
      <c r="F17" s="110">
        <v>0</v>
      </c>
      <c r="G17" s="111">
        <v>713.95</v>
      </c>
      <c r="H17" s="111">
        <v>658.5</v>
      </c>
      <c r="I17" s="111">
        <v>0</v>
      </c>
      <c r="J17" s="111">
        <f t="shared" si="0"/>
        <v>4897.37</v>
      </c>
    </row>
    <row r="18" spans="1:10" ht="27" customHeight="1" x14ac:dyDescent="0.25">
      <c r="A18" s="92" t="s">
        <v>79</v>
      </c>
      <c r="B18" s="92">
        <v>76</v>
      </c>
      <c r="C18" s="91" t="s">
        <v>36</v>
      </c>
      <c r="D18" s="91" t="s">
        <v>32</v>
      </c>
      <c r="E18" s="110">
        <v>9483.66</v>
      </c>
      <c r="F18" s="110">
        <v>0</v>
      </c>
      <c r="G18" s="111">
        <v>828.38</v>
      </c>
      <c r="H18" s="111">
        <v>1354.43</v>
      </c>
      <c r="I18" s="111">
        <v>0</v>
      </c>
      <c r="J18" s="111">
        <f t="shared" si="0"/>
        <v>7300.85</v>
      </c>
    </row>
    <row r="19" spans="1:10" ht="27.75" customHeight="1" x14ac:dyDescent="0.25">
      <c r="A19" s="92" t="s">
        <v>81</v>
      </c>
      <c r="B19" s="92">
        <v>101</v>
      </c>
      <c r="C19" s="91" t="s">
        <v>199</v>
      </c>
      <c r="D19" s="91" t="s">
        <v>148</v>
      </c>
      <c r="E19" s="110">
        <f>7527.27+621.29</f>
        <v>8148.56</v>
      </c>
      <c r="F19" s="110">
        <f>2509.06+7527.2</f>
        <v>10036.26</v>
      </c>
      <c r="G19" s="111">
        <f>828.38+621.29</f>
        <v>1449.67</v>
      </c>
      <c r="H19" s="111">
        <f>2282.1+1143.67</f>
        <v>3425.77</v>
      </c>
      <c r="I19" s="111">
        <v>0</v>
      </c>
      <c r="J19" s="111">
        <f t="shared" si="0"/>
        <v>13309.380000000001</v>
      </c>
    </row>
    <row r="20" spans="1:10" ht="27" customHeight="1" x14ac:dyDescent="0.25">
      <c r="A20" s="92" t="s">
        <v>90</v>
      </c>
      <c r="B20" s="92">
        <v>137</v>
      </c>
      <c r="C20" s="91" t="s">
        <v>91</v>
      </c>
      <c r="D20" s="91" t="s">
        <v>92</v>
      </c>
      <c r="E20" s="110">
        <v>13375.65</v>
      </c>
      <c r="F20" s="110">
        <v>0</v>
      </c>
      <c r="G20" s="111">
        <v>828.38</v>
      </c>
      <c r="H20" s="111">
        <v>2581.14</v>
      </c>
      <c r="I20" s="111">
        <v>0</v>
      </c>
      <c r="J20" s="111">
        <f t="shared" si="0"/>
        <v>9966.130000000001</v>
      </c>
    </row>
    <row r="21" spans="1:10" ht="27" customHeight="1" x14ac:dyDescent="0.25">
      <c r="A21" s="92" t="s">
        <v>94</v>
      </c>
      <c r="B21" s="92">
        <v>50</v>
      </c>
      <c r="C21" s="91" t="s">
        <v>36</v>
      </c>
      <c r="D21" s="97" t="s">
        <v>41</v>
      </c>
      <c r="E21" s="110">
        <v>9483.66</v>
      </c>
      <c r="F21" s="110">
        <v>4741.83</v>
      </c>
      <c r="G21" s="111">
        <f>828.38</f>
        <v>828.38</v>
      </c>
      <c r="H21" s="111">
        <v>1510.84</v>
      </c>
      <c r="I21" s="111">
        <v>0</v>
      </c>
      <c r="J21" s="111">
        <f t="shared" si="0"/>
        <v>11886.27</v>
      </c>
    </row>
    <row r="22" spans="1:10" ht="27" customHeight="1" x14ac:dyDescent="0.25">
      <c r="A22" s="92" t="s">
        <v>97</v>
      </c>
      <c r="B22" s="92">
        <v>27</v>
      </c>
      <c r="C22" s="91" t="s">
        <v>36</v>
      </c>
      <c r="D22" s="91" t="s">
        <v>41</v>
      </c>
      <c r="E22" s="110">
        <f>6638.56+632.25</f>
        <v>7270.81</v>
      </c>
      <c r="F22" s="110">
        <f>737.62+2212.85+1053.74+3161.22+289.93</f>
        <v>7455.3600000000006</v>
      </c>
      <c r="G22" s="111">
        <f>289.93+828.38</f>
        <v>1118.31</v>
      </c>
      <c r="H22" s="111">
        <f>510.54+929.9</f>
        <v>1440.44</v>
      </c>
      <c r="I22" s="111">
        <v>0</v>
      </c>
      <c r="J22" s="111">
        <f t="shared" si="0"/>
        <v>12167.420000000002</v>
      </c>
    </row>
    <row r="23" spans="1:10" ht="27" customHeight="1" x14ac:dyDescent="0.25">
      <c r="A23" s="92" t="s">
        <v>99</v>
      </c>
      <c r="B23" s="92">
        <v>65</v>
      </c>
      <c r="C23" s="91" t="s">
        <v>14</v>
      </c>
      <c r="D23" s="91" t="s">
        <v>15</v>
      </c>
      <c r="E23" s="110">
        <v>15054.4</v>
      </c>
      <c r="F23" s="110">
        <v>7527.2</v>
      </c>
      <c r="G23" s="111">
        <v>828.38</v>
      </c>
      <c r="H23" s="111">
        <v>2990.66</v>
      </c>
      <c r="I23" s="111">
        <v>0</v>
      </c>
      <c r="J23" s="111">
        <f t="shared" si="0"/>
        <v>18762.559999999998</v>
      </c>
    </row>
    <row r="24" spans="1:10" ht="27" customHeight="1" x14ac:dyDescent="0.25">
      <c r="A24" s="92" t="s">
        <v>101</v>
      </c>
      <c r="B24" s="92">
        <v>129</v>
      </c>
      <c r="C24" s="91" t="s">
        <v>91</v>
      </c>
      <c r="D24" s="91" t="s">
        <v>92</v>
      </c>
      <c r="E24" s="110">
        <f>8917.1+4458.55-891.71-445.86</f>
        <v>12038.080000000002</v>
      </c>
      <c r="F24" s="110">
        <v>6687.83</v>
      </c>
      <c r="G24" s="111">
        <v>828.38</v>
      </c>
      <c r="H24" s="111">
        <v>2213.31</v>
      </c>
      <c r="I24" s="111">
        <v>0</v>
      </c>
      <c r="J24" s="111">
        <f t="shared" si="0"/>
        <v>15684.220000000003</v>
      </c>
    </row>
    <row r="25" spans="1:10" ht="27" customHeight="1" x14ac:dyDescent="0.25">
      <c r="A25" s="92" t="s">
        <v>103</v>
      </c>
      <c r="B25" s="92">
        <v>106</v>
      </c>
      <c r="C25" s="91" t="s">
        <v>36</v>
      </c>
      <c r="D25" s="91" t="s">
        <v>32</v>
      </c>
      <c r="E25" s="110">
        <v>9483.66</v>
      </c>
      <c r="F25" s="110">
        <v>0</v>
      </c>
      <c r="G25" s="111">
        <v>828.38</v>
      </c>
      <c r="H25" s="111">
        <v>1458.7</v>
      </c>
      <c r="I25" s="111">
        <v>0</v>
      </c>
      <c r="J25" s="111">
        <f t="shared" si="0"/>
        <v>7196.5800000000008</v>
      </c>
    </row>
    <row r="26" spans="1:10" ht="27" customHeight="1" x14ac:dyDescent="0.25">
      <c r="A26" s="92" t="s">
        <v>120</v>
      </c>
      <c r="B26" s="92">
        <v>135</v>
      </c>
      <c r="C26" s="91" t="s">
        <v>21</v>
      </c>
      <c r="D26" s="91" t="s">
        <v>122</v>
      </c>
      <c r="E26" s="110">
        <v>9483.66</v>
      </c>
      <c r="F26" s="110">
        <v>0</v>
      </c>
      <c r="G26" s="111">
        <v>828.38</v>
      </c>
      <c r="H26" s="111">
        <v>1510.84</v>
      </c>
      <c r="I26" s="111">
        <v>0</v>
      </c>
      <c r="J26" s="111">
        <f t="shared" si="0"/>
        <v>7144.4400000000005</v>
      </c>
    </row>
    <row r="27" spans="1:10" ht="27" customHeight="1" x14ac:dyDescent="0.25">
      <c r="A27" s="92" t="s">
        <v>124</v>
      </c>
      <c r="B27" s="92">
        <v>53</v>
      </c>
      <c r="C27" s="91" t="s">
        <v>53</v>
      </c>
      <c r="D27" s="91" t="s">
        <v>125</v>
      </c>
      <c r="E27" s="110">
        <v>15054.4</v>
      </c>
      <c r="F27" s="110">
        <v>7527.2</v>
      </c>
      <c r="G27" s="111">
        <v>828.38</v>
      </c>
      <c r="H27" s="111">
        <v>3042.8</v>
      </c>
      <c r="I27" s="111">
        <v>0</v>
      </c>
      <c r="J27" s="111">
        <f t="shared" si="0"/>
        <v>18710.419999999998</v>
      </c>
    </row>
    <row r="28" spans="1:10" ht="27" customHeight="1" x14ac:dyDescent="0.25">
      <c r="A28" s="92" t="s">
        <v>132</v>
      </c>
      <c r="B28" s="92">
        <v>120</v>
      </c>
      <c r="C28" s="91" t="s">
        <v>21</v>
      </c>
      <c r="D28" s="91" t="s">
        <v>64</v>
      </c>
      <c r="E28" s="110">
        <v>9483.66</v>
      </c>
      <c r="F28" s="110">
        <v>0</v>
      </c>
      <c r="G28" s="111">
        <v>828.38</v>
      </c>
      <c r="H28" s="111">
        <v>1510.48</v>
      </c>
      <c r="I28" s="111">
        <v>0</v>
      </c>
      <c r="J28" s="111">
        <f t="shared" si="0"/>
        <v>7144.8000000000011</v>
      </c>
    </row>
    <row r="29" spans="1:10" ht="27" customHeight="1" x14ac:dyDescent="0.25">
      <c r="A29" s="92" t="s">
        <v>139</v>
      </c>
      <c r="B29" s="92">
        <v>49</v>
      </c>
      <c r="C29" s="91" t="s">
        <v>36</v>
      </c>
      <c r="D29" s="91" t="s">
        <v>41</v>
      </c>
      <c r="E29" s="110">
        <v>9483.66</v>
      </c>
      <c r="F29" s="110">
        <v>0</v>
      </c>
      <c r="G29" s="111">
        <f>773.15+7.82+47.41</f>
        <v>828.38</v>
      </c>
      <c r="H29" s="111">
        <v>1458.7</v>
      </c>
      <c r="I29" s="111">
        <v>0</v>
      </c>
      <c r="J29" s="111">
        <f t="shared" si="0"/>
        <v>7196.5800000000008</v>
      </c>
    </row>
    <row r="30" spans="1:10" ht="27" customHeight="1" x14ac:dyDescent="0.25">
      <c r="A30" s="92" t="s">
        <v>208</v>
      </c>
      <c r="B30" s="92">
        <v>142</v>
      </c>
      <c r="C30" s="91" t="s">
        <v>209</v>
      </c>
      <c r="D30" s="91" t="s">
        <v>137</v>
      </c>
      <c r="E30" s="110">
        <v>7942.41</v>
      </c>
      <c r="F30" s="110">
        <v>0</v>
      </c>
      <c r="G30" s="111">
        <v>828.38</v>
      </c>
      <c r="H30" s="111">
        <v>1034.8599999999999</v>
      </c>
      <c r="I30" s="111">
        <v>0</v>
      </c>
      <c r="J30" s="111">
        <f t="shared" si="0"/>
        <v>6079.17</v>
      </c>
    </row>
    <row r="31" spans="1:10" ht="27" customHeight="1" x14ac:dyDescent="0.25">
      <c r="A31" s="92" t="s">
        <v>198</v>
      </c>
      <c r="B31" s="92">
        <v>140</v>
      </c>
      <c r="C31" s="91" t="s">
        <v>199</v>
      </c>
      <c r="D31" s="91" t="s">
        <v>200</v>
      </c>
      <c r="E31" s="110">
        <f>14050.77+1003.63</f>
        <v>15054.4</v>
      </c>
      <c r="F31" s="110">
        <v>0</v>
      </c>
      <c r="G31" s="111">
        <v>828.38</v>
      </c>
      <c r="H31" s="111">
        <v>2990.66</v>
      </c>
      <c r="I31" s="111">
        <v>0</v>
      </c>
      <c r="J31" s="111">
        <f t="shared" si="0"/>
        <v>11235.36</v>
      </c>
    </row>
    <row r="32" spans="1:10" ht="27" customHeight="1" x14ac:dyDescent="0.25">
      <c r="A32" s="92" t="s">
        <v>141</v>
      </c>
      <c r="B32" s="92">
        <v>128</v>
      </c>
      <c r="C32" s="91" t="s">
        <v>86</v>
      </c>
      <c r="D32" s="91" t="s">
        <v>87</v>
      </c>
      <c r="E32" s="110">
        <f>708.04+118.01</f>
        <v>826.05</v>
      </c>
      <c r="F32" s="110">
        <v>348.95</v>
      </c>
      <c r="G32" s="111">
        <v>61.95</v>
      </c>
      <c r="H32" s="111">
        <v>0</v>
      </c>
      <c r="I32" s="111">
        <v>0</v>
      </c>
      <c r="J32" s="111">
        <f t="shared" si="0"/>
        <v>1113.05</v>
      </c>
    </row>
    <row r="33" spans="1:10" ht="27" customHeight="1" x14ac:dyDescent="0.25">
      <c r="A33" s="92" t="s">
        <v>220</v>
      </c>
      <c r="B33" s="92">
        <v>146</v>
      </c>
      <c r="C33" s="91" t="s">
        <v>261</v>
      </c>
      <c r="D33" s="91" t="s">
        <v>28</v>
      </c>
      <c r="E33" s="110">
        <f>2665.96+231.82+579.56</f>
        <v>3477.34</v>
      </c>
      <c r="F33" s="110">
        <v>1014.22</v>
      </c>
      <c r="G33" s="111">
        <v>326.27</v>
      </c>
      <c r="H33" s="111">
        <v>89.42</v>
      </c>
      <c r="I33" s="111">
        <v>0</v>
      </c>
      <c r="J33" s="111">
        <f t="shared" si="0"/>
        <v>4075.8700000000008</v>
      </c>
    </row>
    <row r="34" spans="1:10" ht="27" customHeight="1" x14ac:dyDescent="0.25">
      <c r="A34" s="92" t="s">
        <v>143</v>
      </c>
      <c r="B34" s="92">
        <v>138</v>
      </c>
      <c r="C34" s="91" t="s">
        <v>144</v>
      </c>
      <c r="D34" s="91" t="s">
        <v>145</v>
      </c>
      <c r="E34" s="110">
        <f>14552.59+501.91</f>
        <v>15054.5</v>
      </c>
      <c r="F34" s="110">
        <v>0</v>
      </c>
      <c r="G34" s="111">
        <v>828.38</v>
      </c>
      <c r="H34" s="111">
        <v>3042.8</v>
      </c>
      <c r="I34" s="111">
        <v>0</v>
      </c>
      <c r="J34" s="111">
        <f t="shared" si="0"/>
        <v>11183.32</v>
      </c>
    </row>
    <row r="35" spans="1:10" ht="27" customHeight="1" x14ac:dyDescent="0.25">
      <c r="A35" s="92" t="s">
        <v>147</v>
      </c>
      <c r="B35" s="92">
        <v>80</v>
      </c>
      <c r="C35" s="91" t="s">
        <v>246</v>
      </c>
      <c r="D35" s="91" t="s">
        <v>246</v>
      </c>
      <c r="E35" s="110">
        <v>15054.4</v>
      </c>
      <c r="F35" s="110">
        <v>7527.2</v>
      </c>
      <c r="G35" s="111">
        <v>828.38</v>
      </c>
      <c r="H35" s="111">
        <v>3042.8</v>
      </c>
      <c r="I35" s="111">
        <v>0</v>
      </c>
      <c r="J35" s="111">
        <f t="shared" si="0"/>
        <v>18710.419999999998</v>
      </c>
    </row>
    <row r="36" spans="1:10" ht="27" customHeight="1" x14ac:dyDescent="0.25">
      <c r="A36" s="92" t="s">
        <v>150</v>
      </c>
      <c r="B36" s="92">
        <v>36</v>
      </c>
      <c r="C36" s="91" t="s">
        <v>36</v>
      </c>
      <c r="D36" s="91" t="s">
        <v>41</v>
      </c>
      <c r="E36" s="110">
        <v>9483.66</v>
      </c>
      <c r="F36" s="110">
        <v>0</v>
      </c>
      <c r="G36" s="111">
        <v>828.38</v>
      </c>
      <c r="H36" s="111">
        <v>1458.7</v>
      </c>
      <c r="I36" s="111">
        <v>0</v>
      </c>
      <c r="J36" s="111">
        <f t="shared" si="0"/>
        <v>7196.5800000000008</v>
      </c>
    </row>
    <row r="37" spans="1:10" ht="27" customHeight="1" x14ac:dyDescent="0.25">
      <c r="A37" s="92" t="s">
        <v>155</v>
      </c>
      <c r="B37" s="92">
        <v>42</v>
      </c>
      <c r="C37" s="91" t="s">
        <v>36</v>
      </c>
      <c r="D37" s="97" t="s">
        <v>41</v>
      </c>
      <c r="E37" s="110">
        <v>9483.66</v>
      </c>
      <c r="F37" s="110">
        <v>0</v>
      </c>
      <c r="G37" s="111">
        <v>828.38</v>
      </c>
      <c r="H37" s="111">
        <v>1510.84</v>
      </c>
      <c r="I37" s="111">
        <v>0</v>
      </c>
      <c r="J37" s="111">
        <f t="shared" si="0"/>
        <v>7144.4400000000005</v>
      </c>
    </row>
    <row r="38" spans="1:10" ht="27" customHeight="1" x14ac:dyDescent="0.25">
      <c r="A38" s="92" t="s">
        <v>157</v>
      </c>
      <c r="B38" s="92">
        <v>122</v>
      </c>
      <c r="C38" s="91" t="s">
        <v>53</v>
      </c>
      <c r="D38" s="91" t="s">
        <v>158</v>
      </c>
      <c r="E38" s="110">
        <v>15054.4</v>
      </c>
      <c r="F38" s="110">
        <v>0</v>
      </c>
      <c r="G38" s="111">
        <v>828.38</v>
      </c>
      <c r="H38" s="111">
        <v>3042.8</v>
      </c>
      <c r="I38" s="111">
        <v>0</v>
      </c>
      <c r="J38" s="111">
        <f t="shared" si="0"/>
        <v>11183.220000000001</v>
      </c>
    </row>
    <row r="39" spans="1:10" ht="27" customHeight="1" x14ac:dyDescent="0.25">
      <c r="A39" s="92" t="s">
        <v>160</v>
      </c>
      <c r="B39" s="92">
        <v>136</v>
      </c>
      <c r="C39" s="91" t="s">
        <v>161</v>
      </c>
      <c r="D39" s="91" t="s">
        <v>223</v>
      </c>
      <c r="E39" s="110">
        <v>9207.44</v>
      </c>
      <c r="F39" s="110">
        <v>0</v>
      </c>
      <c r="G39" s="111">
        <v>828.38</v>
      </c>
      <c r="H39" s="111">
        <v>1434.88</v>
      </c>
      <c r="I39" s="111">
        <v>0</v>
      </c>
      <c r="J39" s="111">
        <f t="shared" si="0"/>
        <v>6944.1800000000012</v>
      </c>
    </row>
    <row r="40" spans="1:10" ht="27" customHeight="1" x14ac:dyDescent="0.25">
      <c r="A40" s="92" t="s">
        <v>225</v>
      </c>
      <c r="B40" s="92">
        <v>145</v>
      </c>
      <c r="C40" s="91" t="s">
        <v>261</v>
      </c>
      <c r="D40" s="91" t="s">
        <v>28</v>
      </c>
      <c r="E40" s="110">
        <v>3477.34</v>
      </c>
      <c r="F40" s="110">
        <v>1159.1099999999999</v>
      </c>
      <c r="G40" s="111">
        <v>326.27</v>
      </c>
      <c r="H40" s="111">
        <v>65.09</v>
      </c>
      <c r="I40" s="111">
        <v>0</v>
      </c>
      <c r="J40" s="111">
        <f t="shared" si="0"/>
        <v>4245.09</v>
      </c>
    </row>
    <row r="41" spans="1:10" ht="27" customHeight="1" x14ac:dyDescent="0.25">
      <c r="A41" s="92" t="s">
        <v>165</v>
      </c>
      <c r="B41" s="92">
        <v>58</v>
      </c>
      <c r="C41" s="91" t="s">
        <v>36</v>
      </c>
      <c r="D41" s="91" t="s">
        <v>32</v>
      </c>
      <c r="E41" s="110">
        <v>9483.66</v>
      </c>
      <c r="F41" s="110">
        <v>0</v>
      </c>
      <c r="G41" s="111">
        <v>828.38</v>
      </c>
      <c r="H41" s="111">
        <v>1510.84</v>
      </c>
      <c r="I41" s="111">
        <v>0</v>
      </c>
      <c r="J41" s="111">
        <f t="shared" si="0"/>
        <v>7144.4400000000005</v>
      </c>
    </row>
    <row r="42" spans="1:10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0">
        <v>9483.66</v>
      </c>
      <c r="F42" s="110">
        <v>3556.37</v>
      </c>
      <c r="G42" s="111">
        <v>828.38</v>
      </c>
      <c r="H42" s="111">
        <v>1510.84</v>
      </c>
      <c r="I42" s="111">
        <v>0</v>
      </c>
      <c r="J42" s="111">
        <f t="shared" si="0"/>
        <v>10700.81</v>
      </c>
    </row>
    <row r="43" spans="1:10" ht="27" customHeight="1" x14ac:dyDescent="0.25">
      <c r="A43" s="92" t="s">
        <v>167</v>
      </c>
      <c r="B43" s="92">
        <v>133</v>
      </c>
      <c r="C43" s="91" t="s">
        <v>168</v>
      </c>
      <c r="D43" s="91" t="s">
        <v>169</v>
      </c>
      <c r="E43" s="110">
        <v>12607.82</v>
      </c>
      <c r="F43" s="110">
        <v>0</v>
      </c>
      <c r="G43" s="111">
        <v>828.38</v>
      </c>
      <c r="H43" s="111">
        <v>2369.9899999999998</v>
      </c>
      <c r="I43" s="111">
        <v>0</v>
      </c>
      <c r="J43" s="111">
        <f t="shared" si="0"/>
        <v>9409.4500000000007</v>
      </c>
    </row>
    <row r="44" spans="1:10" ht="27" customHeight="1" x14ac:dyDescent="0.25">
      <c r="A44" s="92" t="s">
        <v>171</v>
      </c>
      <c r="B44" s="92">
        <v>43</v>
      </c>
      <c r="C44" s="91" t="s">
        <v>36</v>
      </c>
      <c r="D44" s="91" t="s">
        <v>137</v>
      </c>
      <c r="E44" s="110">
        <v>9483.66</v>
      </c>
      <c r="F44" s="110">
        <v>0</v>
      </c>
      <c r="G44" s="111">
        <v>828.38</v>
      </c>
      <c r="H44" s="111">
        <v>1510.84</v>
      </c>
      <c r="I44" s="111">
        <v>0</v>
      </c>
      <c r="J44" s="111">
        <f t="shared" si="0"/>
        <v>7144.4400000000005</v>
      </c>
    </row>
    <row r="45" spans="1:10" ht="27" customHeight="1" x14ac:dyDescent="0.25">
      <c r="A45" s="92" t="s">
        <v>173</v>
      </c>
      <c r="B45" s="92">
        <v>73</v>
      </c>
      <c r="C45" s="91" t="s">
        <v>36</v>
      </c>
      <c r="D45" s="91" t="s">
        <v>32</v>
      </c>
      <c r="E45" s="110">
        <v>9483.66</v>
      </c>
      <c r="F45" s="110">
        <v>0</v>
      </c>
      <c r="G45" s="111">
        <v>828.38</v>
      </c>
      <c r="H45" s="111">
        <v>1510.84</v>
      </c>
      <c r="I45" s="111">
        <v>0</v>
      </c>
      <c r="J45" s="111">
        <f t="shared" si="0"/>
        <v>7144.4400000000005</v>
      </c>
    </row>
    <row r="46" spans="1:10" ht="15.75" thickBot="1" x14ac:dyDescent="0.3"/>
    <row r="47" spans="1:10" ht="42" customHeight="1" thickBot="1" x14ac:dyDescent="0.3">
      <c r="A47" s="227" t="s">
        <v>253</v>
      </c>
      <c r="B47" s="227"/>
      <c r="C47" s="227"/>
      <c r="D47" s="227"/>
      <c r="E47" s="227"/>
      <c r="F47" s="227"/>
      <c r="G47" s="227"/>
      <c r="H47" s="228"/>
      <c r="I47" s="115"/>
      <c r="J47" s="115"/>
    </row>
    <row r="48" spans="1:10" ht="28.5" customHeight="1" x14ac:dyDescent="0.25">
      <c r="A48" s="219" t="s">
        <v>3</v>
      </c>
      <c r="B48" s="219" t="s">
        <v>4</v>
      </c>
      <c r="C48" s="219" t="s">
        <v>5</v>
      </c>
      <c r="D48" s="230" t="s">
        <v>263</v>
      </c>
      <c r="E48" s="232" t="s">
        <v>378</v>
      </c>
      <c r="F48" s="233" t="s">
        <v>265</v>
      </c>
      <c r="G48" s="234"/>
      <c r="H48" s="230" t="s">
        <v>266</v>
      </c>
    </row>
    <row r="49" spans="1:10" ht="28.5" customHeight="1" x14ac:dyDescent="0.25">
      <c r="A49" s="229"/>
      <c r="B49" s="229"/>
      <c r="C49" s="229"/>
      <c r="D49" s="231"/>
      <c r="E49" s="230"/>
      <c r="F49" s="117" t="s">
        <v>267</v>
      </c>
      <c r="G49" s="118" t="s">
        <v>268</v>
      </c>
      <c r="H49" s="231"/>
    </row>
    <row r="50" spans="1:10" ht="27" customHeight="1" x14ac:dyDescent="0.25">
      <c r="A50" s="92" t="s">
        <v>217</v>
      </c>
      <c r="B50" s="92">
        <v>143</v>
      </c>
      <c r="C50" s="91" t="s">
        <v>178</v>
      </c>
      <c r="D50" s="164">
        <v>31612.02</v>
      </c>
      <c r="E50" s="110">
        <v>0</v>
      </c>
      <c r="F50" s="164">
        <v>779.59</v>
      </c>
      <c r="G50" s="164">
        <v>7557.47</v>
      </c>
      <c r="H50" s="111">
        <f>D50+E50-F50-G50</f>
        <v>23274.959999999999</v>
      </c>
      <c r="J50" s="120"/>
    </row>
    <row r="51" spans="1:10" ht="46.5" customHeight="1" x14ac:dyDescent="0.25">
      <c r="A51" s="94" t="s">
        <v>181</v>
      </c>
      <c r="B51" s="92" t="s">
        <v>24</v>
      </c>
      <c r="C51" s="91" t="s">
        <v>182</v>
      </c>
      <c r="D51" s="94" t="s">
        <v>184</v>
      </c>
      <c r="E51" s="111" t="s">
        <v>270</v>
      </c>
      <c r="F51" s="111" t="s">
        <v>270</v>
      </c>
      <c r="G51" s="111" t="s">
        <v>270</v>
      </c>
      <c r="H51" s="111" t="s">
        <v>270</v>
      </c>
      <c r="J51" s="120"/>
    </row>
    <row r="52" spans="1:10" ht="27" customHeight="1" x14ac:dyDescent="0.25">
      <c r="A52" s="92" t="s">
        <v>186</v>
      </c>
      <c r="B52" s="92">
        <v>132</v>
      </c>
      <c r="C52" s="91" t="s">
        <v>187</v>
      </c>
      <c r="D52" s="164">
        <v>27346.2</v>
      </c>
      <c r="E52" s="110">
        <v>13673.1</v>
      </c>
      <c r="F52" s="164">
        <v>779.59</v>
      </c>
      <c r="G52" s="164">
        <v>10144.42</v>
      </c>
      <c r="H52" s="111">
        <f>D52+E52-F52-G52</f>
        <v>30095.290000000008</v>
      </c>
      <c r="J52" s="120"/>
    </row>
    <row r="53" spans="1:10" ht="27" customHeight="1" x14ac:dyDescent="0.25">
      <c r="A53" s="92" t="s">
        <v>189</v>
      </c>
      <c r="B53" s="92">
        <v>131</v>
      </c>
      <c r="C53" s="91" t="s">
        <v>190</v>
      </c>
      <c r="D53" s="164">
        <v>27346.2</v>
      </c>
      <c r="E53" s="110">
        <v>0</v>
      </c>
      <c r="F53" s="164">
        <v>779.59</v>
      </c>
      <c r="G53" s="164">
        <v>6436.46</v>
      </c>
      <c r="H53" s="111">
        <f>D53+E53-F53-G53</f>
        <v>20130.150000000001</v>
      </c>
      <c r="J53" s="120"/>
    </row>
  </sheetData>
  <mergeCells count="18"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  <mergeCell ref="A47:H47"/>
    <mergeCell ref="A48:A49"/>
    <mergeCell ref="B48:B49"/>
    <mergeCell ref="C48:C49"/>
    <mergeCell ref="D48:D49"/>
    <mergeCell ref="E48:E49"/>
    <mergeCell ref="H48:H49"/>
    <mergeCell ref="F48:G48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37" workbookViewId="0">
      <selection activeCell="J49" sqref="J49"/>
    </sheetView>
  </sheetViews>
  <sheetFormatPr defaultRowHeight="15" x14ac:dyDescent="0.25"/>
  <cols>
    <col min="1" max="1" width="18" style="99" customWidth="1"/>
    <col min="2" max="2" width="12.7109375" style="99" customWidth="1"/>
    <col min="3" max="3" width="43.42578125" style="79" customWidth="1"/>
    <col min="4" max="4" width="42.85546875" style="99" customWidth="1"/>
    <col min="5" max="5" width="14.85546875" style="112" customWidth="1"/>
    <col min="6" max="6" width="14.140625" style="113" customWidth="1"/>
    <col min="7" max="7" width="14.42578125" style="114" bestFit="1" customWidth="1"/>
    <col min="8" max="8" width="16" style="114" customWidth="1"/>
    <col min="9" max="9" width="13" style="114" customWidth="1"/>
    <col min="10" max="10" width="17.85546875" style="114" customWidth="1"/>
    <col min="11" max="11" width="9.140625" style="79"/>
    <col min="12" max="12" width="12.140625" style="79" bestFit="1" customWidth="1"/>
    <col min="13" max="16384" width="9.140625" style="79"/>
  </cols>
  <sheetData>
    <row r="1" spans="1:12" ht="47.25" customHeight="1" x14ac:dyDescent="0.25">
      <c r="A1" s="215" t="s">
        <v>597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2" ht="42" customHeight="1" x14ac:dyDescent="0.25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2" ht="28.5" customHeight="1" x14ac:dyDescent="0.25">
      <c r="A3" s="217" t="s">
        <v>3</v>
      </c>
      <c r="B3" s="217" t="s">
        <v>4</v>
      </c>
      <c r="C3" s="217" t="s">
        <v>5</v>
      </c>
      <c r="D3" s="217" t="s">
        <v>6</v>
      </c>
      <c r="E3" s="220" t="s">
        <v>263</v>
      </c>
      <c r="F3" s="222" t="s">
        <v>421</v>
      </c>
      <c r="G3" s="224" t="s">
        <v>265</v>
      </c>
      <c r="H3" s="225"/>
      <c r="I3" s="226"/>
      <c r="J3" s="220" t="s">
        <v>266</v>
      </c>
    </row>
    <row r="4" spans="1:12" ht="28.5" customHeight="1" x14ac:dyDescent="0.25">
      <c r="A4" s="218"/>
      <c r="B4" s="218"/>
      <c r="C4" s="218"/>
      <c r="D4" s="219"/>
      <c r="E4" s="221"/>
      <c r="F4" s="223"/>
      <c r="G4" s="108" t="s">
        <v>267</v>
      </c>
      <c r="H4" s="108" t="s">
        <v>268</v>
      </c>
      <c r="I4" s="162" t="s">
        <v>269</v>
      </c>
      <c r="J4" s="221"/>
    </row>
    <row r="5" spans="1:12" ht="27.75" customHeight="1" x14ac:dyDescent="0.25">
      <c r="A5" s="92" t="s">
        <v>26</v>
      </c>
      <c r="B5" s="92">
        <v>127</v>
      </c>
      <c r="C5" s="91" t="s">
        <v>261</v>
      </c>
      <c r="D5" s="91" t="s">
        <v>28</v>
      </c>
      <c r="E5" s="110">
        <f>3477.34-31.61</f>
        <v>3445.73</v>
      </c>
      <c r="F5" s="110">
        <v>1738.67</v>
      </c>
      <c r="G5" s="111">
        <f>322.48+326.27</f>
        <v>648.75</v>
      </c>
      <c r="H5" s="111">
        <f>113.69+117.86</f>
        <v>231.55</v>
      </c>
      <c r="I5" s="111">
        <v>0</v>
      </c>
      <c r="J5" s="111">
        <f t="shared" ref="J5:J45" si="0">E5+F5-G5-H5-I5</f>
        <v>4304.0999999999995</v>
      </c>
    </row>
    <row r="6" spans="1:12" ht="27" customHeight="1" x14ac:dyDescent="0.25">
      <c r="A6" s="92" t="s">
        <v>31</v>
      </c>
      <c r="B6" s="92">
        <v>67</v>
      </c>
      <c r="C6" s="91" t="s">
        <v>21</v>
      </c>
      <c r="D6" s="91" t="s">
        <v>32</v>
      </c>
      <c r="E6" s="110">
        <f>9483.66-47.42</f>
        <v>9436.24</v>
      </c>
      <c r="F6" s="110">
        <v>4741.83</v>
      </c>
      <c r="G6" s="111">
        <f>828.38*2</f>
        <v>1656.76</v>
      </c>
      <c r="H6" s="111">
        <f>1497.8+1510.84</f>
        <v>3008.64</v>
      </c>
      <c r="I6" s="111">
        <v>0</v>
      </c>
      <c r="J6" s="111">
        <f t="shared" si="0"/>
        <v>9512.67</v>
      </c>
    </row>
    <row r="7" spans="1:12" ht="27" customHeight="1" x14ac:dyDescent="0.25">
      <c r="A7" s="92" t="s">
        <v>35</v>
      </c>
      <c r="B7" s="92">
        <v>102</v>
      </c>
      <c r="C7" s="91" t="s">
        <v>36</v>
      </c>
      <c r="D7" s="91" t="s">
        <v>37</v>
      </c>
      <c r="E7" s="110">
        <v>3793.46</v>
      </c>
      <c r="F7" s="110">
        <f>1896.73+5690.2+284.42+4741.83</f>
        <v>12613.18</v>
      </c>
      <c r="G7" s="111">
        <f>745.54+364.26+828.38</f>
        <v>1938.1799999999998</v>
      </c>
      <c r="H7" s="111">
        <f>1312.83+173.35+1458.7</f>
        <v>2944.88</v>
      </c>
      <c r="I7" s="111">
        <v>0</v>
      </c>
      <c r="J7" s="111">
        <f t="shared" si="0"/>
        <v>11523.579999999998</v>
      </c>
    </row>
    <row r="8" spans="1:12" ht="27" customHeight="1" x14ac:dyDescent="0.25">
      <c r="A8" s="92" t="s">
        <v>40</v>
      </c>
      <c r="B8" s="92">
        <v>91</v>
      </c>
      <c r="C8" s="91" t="s">
        <v>21</v>
      </c>
      <c r="D8" s="91" t="s">
        <v>41</v>
      </c>
      <c r="E8" s="110">
        <f>9483.66-71.13</f>
        <v>9412.5300000000007</v>
      </c>
      <c r="F8" s="110">
        <v>4741.83</v>
      </c>
      <c r="G8" s="111">
        <f>828.38*2</f>
        <v>1656.76</v>
      </c>
      <c r="H8" s="111">
        <f>1334.87+1354.43</f>
        <v>2689.3</v>
      </c>
      <c r="I8" s="111">
        <v>0</v>
      </c>
      <c r="J8" s="111">
        <f t="shared" si="0"/>
        <v>9808.2999999999993</v>
      </c>
    </row>
    <row r="9" spans="1:12" ht="27" customHeight="1" x14ac:dyDescent="0.25">
      <c r="A9" s="92" t="s">
        <v>44</v>
      </c>
      <c r="B9" s="92">
        <v>33</v>
      </c>
      <c r="C9" s="91" t="s">
        <v>21</v>
      </c>
      <c r="D9" s="91" t="s">
        <v>32</v>
      </c>
      <c r="E9" s="110">
        <f>9483.66-94.79</f>
        <v>9388.869999999999</v>
      </c>
      <c r="F9" s="110">
        <v>4741.83</v>
      </c>
      <c r="G9" s="111">
        <f>828.38*2</f>
        <v>1656.76</v>
      </c>
      <c r="H9" s="111">
        <f>1432.64+1458.7</f>
        <v>2891.34</v>
      </c>
      <c r="I9" s="111">
        <v>0</v>
      </c>
      <c r="J9" s="111">
        <f t="shared" si="0"/>
        <v>9582.5999999999985</v>
      </c>
    </row>
    <row r="10" spans="1:12" ht="27" customHeight="1" x14ac:dyDescent="0.25">
      <c r="A10" s="92" t="s">
        <v>47</v>
      </c>
      <c r="B10" s="92">
        <v>83</v>
      </c>
      <c r="C10" s="91" t="s">
        <v>48</v>
      </c>
      <c r="D10" s="91" t="s">
        <v>49</v>
      </c>
      <c r="E10" s="110">
        <v>5530.44</v>
      </c>
      <c r="F10" s="110">
        <v>2765.38</v>
      </c>
      <c r="G10" s="111">
        <f>610.48*2</f>
        <v>1220.96</v>
      </c>
      <c r="H10" s="111">
        <f>347.46+483.71</f>
        <v>831.17</v>
      </c>
      <c r="I10" s="111">
        <f>548.74+532.39</f>
        <v>1081.1300000000001</v>
      </c>
      <c r="J10" s="111">
        <f t="shared" si="0"/>
        <v>5162.5599999999995</v>
      </c>
    </row>
    <row r="11" spans="1:12" ht="27" customHeight="1" x14ac:dyDescent="0.25">
      <c r="A11" s="92" t="s">
        <v>52</v>
      </c>
      <c r="B11" s="92">
        <v>97</v>
      </c>
      <c r="C11" s="91" t="s">
        <v>53</v>
      </c>
      <c r="D11" s="91" t="s">
        <v>54</v>
      </c>
      <c r="E11" s="110">
        <v>15054.4</v>
      </c>
      <c r="F11" s="110">
        <v>7527.2</v>
      </c>
      <c r="G11" s="111">
        <v>828.38</v>
      </c>
      <c r="H11" s="111">
        <v>3042.8</v>
      </c>
      <c r="I11" s="111">
        <v>0</v>
      </c>
      <c r="J11" s="111">
        <f t="shared" si="0"/>
        <v>18710.419999999998</v>
      </c>
    </row>
    <row r="12" spans="1:12" ht="27" customHeight="1" x14ac:dyDescent="0.25">
      <c r="A12" s="92" t="s">
        <v>56</v>
      </c>
      <c r="B12" s="92">
        <v>28</v>
      </c>
      <c r="C12" s="91" t="s">
        <v>21</v>
      </c>
      <c r="D12" s="91" t="s">
        <v>22</v>
      </c>
      <c r="E12" s="110">
        <v>6322.44</v>
      </c>
      <c r="F12" s="110">
        <f>1053.74+3161.22+1053.74+3161.22+307.12+4741.83</f>
        <v>13478.87</v>
      </c>
      <c r="G12" s="111">
        <f>828.3841419+721.31</f>
        <v>1549.6941419</v>
      </c>
      <c r="H12" s="111">
        <f>677.21+599+1354.43</f>
        <v>2630.6400000000003</v>
      </c>
      <c r="I12" s="111">
        <v>0</v>
      </c>
      <c r="J12" s="111">
        <f t="shared" si="0"/>
        <v>15620.975858100002</v>
      </c>
    </row>
    <row r="13" spans="1:12" ht="27" customHeight="1" x14ac:dyDescent="0.25">
      <c r="A13" s="92" t="s">
        <v>58</v>
      </c>
      <c r="B13" s="92">
        <v>134</v>
      </c>
      <c r="C13" s="91" t="s">
        <v>59</v>
      </c>
      <c r="D13" s="91" t="s">
        <v>60</v>
      </c>
      <c r="E13" s="110">
        <v>6269.82</v>
      </c>
      <c r="F13" s="110">
        <v>3134.91</v>
      </c>
      <c r="G13" s="111">
        <f>713.95+713.95</f>
        <v>1427.9</v>
      </c>
      <c r="H13" s="111">
        <f>606.37*2</f>
        <v>1212.74</v>
      </c>
      <c r="I13" s="111">
        <v>0</v>
      </c>
      <c r="J13" s="111">
        <f t="shared" si="0"/>
        <v>6764.09</v>
      </c>
    </row>
    <row r="14" spans="1:12" ht="27" customHeight="1" x14ac:dyDescent="0.25">
      <c r="A14" s="92" t="s">
        <v>63</v>
      </c>
      <c r="B14" s="92">
        <v>87</v>
      </c>
      <c r="C14" s="91" t="s">
        <v>21</v>
      </c>
      <c r="D14" s="91" t="s">
        <v>137</v>
      </c>
      <c r="E14" s="110">
        <v>9483.66</v>
      </c>
      <c r="F14" s="110">
        <v>6338.75</v>
      </c>
      <c r="G14" s="111">
        <f>828.38*2</f>
        <v>1656.76</v>
      </c>
      <c r="H14" s="111">
        <f>1510.84*2</f>
        <v>3021.68</v>
      </c>
      <c r="I14" s="111">
        <v>0</v>
      </c>
      <c r="J14" s="111">
        <f t="shared" si="0"/>
        <v>11143.97</v>
      </c>
    </row>
    <row r="15" spans="1:12" ht="27" customHeight="1" x14ac:dyDescent="0.25">
      <c r="A15" s="92" t="s">
        <v>67</v>
      </c>
      <c r="B15" s="92">
        <v>110</v>
      </c>
      <c r="C15" s="91" t="s">
        <v>68</v>
      </c>
      <c r="D15" s="91" t="s">
        <v>60</v>
      </c>
      <c r="E15" s="110">
        <v>7056.73</v>
      </c>
      <c r="F15" s="110">
        <v>3528.37</v>
      </c>
      <c r="G15" s="111">
        <f>824.11*2</f>
        <v>1648.22</v>
      </c>
      <c r="H15" s="111">
        <f>792.47*2</f>
        <v>1584.94</v>
      </c>
      <c r="I15" s="111">
        <v>0</v>
      </c>
      <c r="J15" s="111">
        <f t="shared" si="0"/>
        <v>7351.9399999999987</v>
      </c>
    </row>
    <row r="16" spans="1:12" ht="27" customHeight="1" x14ac:dyDescent="0.25">
      <c r="A16" s="92" t="s">
        <v>194</v>
      </c>
      <c r="B16" s="92">
        <v>139</v>
      </c>
      <c r="C16" s="91" t="s">
        <v>260</v>
      </c>
      <c r="D16" s="91" t="s">
        <v>41</v>
      </c>
      <c r="E16" s="110">
        <f>6269.82-42.75</f>
        <v>6227.07</v>
      </c>
      <c r="F16" s="110">
        <f>5224.85-1448.89</f>
        <v>3775.96</v>
      </c>
      <c r="G16" s="111">
        <f>707.96+567.65</f>
        <v>1275.6100000000001</v>
      </c>
      <c r="H16" s="111">
        <f>596.26+369.08</f>
        <v>965.33999999999992</v>
      </c>
      <c r="I16" s="111">
        <f>1241.4+1072.03</f>
        <v>2313.4300000000003</v>
      </c>
      <c r="J16" s="111">
        <f t="shared" si="0"/>
        <v>5448.6499999999978</v>
      </c>
      <c r="L16" s="167"/>
    </row>
    <row r="17" spans="1:10" ht="27" customHeight="1" x14ac:dyDescent="0.25">
      <c r="A17" s="92" t="s">
        <v>73</v>
      </c>
      <c r="B17" s="92">
        <v>107</v>
      </c>
      <c r="C17" s="91" t="s">
        <v>59</v>
      </c>
      <c r="D17" s="91" t="s">
        <v>74</v>
      </c>
      <c r="E17" s="110">
        <v>6269.82</v>
      </c>
      <c r="F17" s="110">
        <v>3134.91</v>
      </c>
      <c r="G17" s="111">
        <f>713.95+713.95</f>
        <v>1427.9</v>
      </c>
      <c r="H17" s="111">
        <f>658.5*2</f>
        <v>1317</v>
      </c>
      <c r="I17" s="111">
        <v>0</v>
      </c>
      <c r="J17" s="111">
        <f t="shared" si="0"/>
        <v>6659.83</v>
      </c>
    </row>
    <row r="18" spans="1:10" ht="27" customHeight="1" x14ac:dyDescent="0.25">
      <c r="A18" s="92" t="s">
        <v>79</v>
      </c>
      <c r="B18" s="92">
        <v>76</v>
      </c>
      <c r="C18" s="91" t="s">
        <v>36</v>
      </c>
      <c r="D18" s="91" t="s">
        <v>32</v>
      </c>
      <c r="E18" s="110">
        <v>9483.66</v>
      </c>
      <c r="F18" s="110">
        <v>4741.83</v>
      </c>
      <c r="G18" s="111">
        <f>828.38*2</f>
        <v>1656.76</v>
      </c>
      <c r="H18" s="111">
        <f>1354.43*2</f>
        <v>2708.86</v>
      </c>
      <c r="I18" s="111">
        <v>0</v>
      </c>
      <c r="J18" s="111">
        <f t="shared" si="0"/>
        <v>9859.869999999999</v>
      </c>
    </row>
    <row r="19" spans="1:10" ht="27.75" customHeight="1" x14ac:dyDescent="0.25">
      <c r="A19" s="92" t="s">
        <v>81</v>
      </c>
      <c r="B19" s="92">
        <v>101</v>
      </c>
      <c r="C19" s="91" t="s">
        <v>199</v>
      </c>
      <c r="D19" s="91" t="s">
        <v>148</v>
      </c>
      <c r="E19" s="110">
        <v>12545.33</v>
      </c>
      <c r="F19" s="110">
        <f>836.36+2509.07+1672.71+5018.13+207.09+7527.2</f>
        <v>17770.560000000001</v>
      </c>
      <c r="G19" s="111">
        <f>207.09+828.38+828.38</f>
        <v>1863.85</v>
      </c>
      <c r="H19" s="111">
        <f>760.7+2409.75+3042.8</f>
        <v>6213.25</v>
      </c>
      <c r="I19" s="111">
        <v>0</v>
      </c>
      <c r="J19" s="111">
        <f t="shared" si="0"/>
        <v>22238.79</v>
      </c>
    </row>
    <row r="20" spans="1:10" ht="27" customHeight="1" x14ac:dyDescent="0.25">
      <c r="A20" s="92" t="s">
        <v>90</v>
      </c>
      <c r="B20" s="92">
        <v>137</v>
      </c>
      <c r="C20" s="91" t="s">
        <v>91</v>
      </c>
      <c r="D20" s="91" t="s">
        <v>92</v>
      </c>
      <c r="E20" s="110">
        <f>13375.65-60.8</f>
        <v>13314.85</v>
      </c>
      <c r="F20" s="110">
        <f>12261.01-6130.51</f>
        <v>6130.5</v>
      </c>
      <c r="G20" s="111">
        <f>828.38*2</f>
        <v>1656.76</v>
      </c>
      <c r="H20" s="111">
        <f>2564.72+2274.61</f>
        <v>4839.33</v>
      </c>
      <c r="I20" s="111">
        <v>0</v>
      </c>
      <c r="J20" s="111">
        <f t="shared" si="0"/>
        <v>12949.26</v>
      </c>
    </row>
    <row r="21" spans="1:10" ht="27" customHeight="1" x14ac:dyDescent="0.25">
      <c r="A21" s="92" t="s">
        <v>94</v>
      </c>
      <c r="B21" s="92">
        <v>50</v>
      </c>
      <c r="C21" s="91" t="s">
        <v>36</v>
      </c>
      <c r="D21" s="97" t="s">
        <v>41</v>
      </c>
      <c r="E21" s="110">
        <f>9483.66-23.71</f>
        <v>9459.9500000000007</v>
      </c>
      <c r="F21" s="110">
        <v>4741.83</v>
      </c>
      <c r="G21" s="111">
        <f>828.38*2</f>
        <v>1656.76</v>
      </c>
      <c r="H21" s="111">
        <f>1504.32+1510.84</f>
        <v>3015.16</v>
      </c>
      <c r="I21" s="111">
        <v>0</v>
      </c>
      <c r="J21" s="111">
        <f t="shared" si="0"/>
        <v>9529.86</v>
      </c>
    </row>
    <row r="22" spans="1:10" ht="27" customHeight="1" x14ac:dyDescent="0.25">
      <c r="A22" s="92" t="s">
        <v>97</v>
      </c>
      <c r="B22" s="92">
        <v>27</v>
      </c>
      <c r="C22" s="91" t="s">
        <v>36</v>
      </c>
      <c r="D22" s="91" t="s">
        <v>41</v>
      </c>
      <c r="E22" s="110">
        <v>9483.66</v>
      </c>
      <c r="F22" s="110">
        <v>4741.83</v>
      </c>
      <c r="G22" s="111">
        <f>828.38*2</f>
        <v>1656.76</v>
      </c>
      <c r="H22" s="111">
        <f>1458.7*2</f>
        <v>2917.4</v>
      </c>
      <c r="I22" s="111">
        <v>0</v>
      </c>
      <c r="J22" s="111">
        <f t="shared" si="0"/>
        <v>9651.33</v>
      </c>
    </row>
    <row r="23" spans="1:10" ht="27" customHeight="1" x14ac:dyDescent="0.25">
      <c r="A23" s="92" t="s">
        <v>99</v>
      </c>
      <c r="B23" s="92">
        <v>65</v>
      </c>
      <c r="C23" s="91" t="s">
        <v>14</v>
      </c>
      <c r="D23" s="91" t="s">
        <v>15</v>
      </c>
      <c r="E23" s="110">
        <v>15054.4</v>
      </c>
      <c r="F23" s="110">
        <v>7527.2</v>
      </c>
      <c r="G23" s="111">
        <f>828.38*2</f>
        <v>1656.76</v>
      </c>
      <c r="H23" s="111">
        <f>2990.66*2</f>
        <v>5981.32</v>
      </c>
      <c r="I23" s="111">
        <v>0</v>
      </c>
      <c r="J23" s="111">
        <f t="shared" si="0"/>
        <v>14943.52</v>
      </c>
    </row>
    <row r="24" spans="1:10" ht="27" customHeight="1" x14ac:dyDescent="0.25">
      <c r="A24" s="92" t="s">
        <v>101</v>
      </c>
      <c r="B24" s="92">
        <v>129</v>
      </c>
      <c r="C24" s="91" t="s">
        <v>91</v>
      </c>
      <c r="D24" s="91" t="s">
        <v>92</v>
      </c>
      <c r="E24" s="110">
        <f>8471.24</f>
        <v>8471.24</v>
      </c>
      <c r="F24" s="110">
        <f>1634.8+4904.41+751.66+6687.83</f>
        <v>13978.7</v>
      </c>
      <c r="G24" s="111">
        <f>751.66+828.38+828.38</f>
        <v>2408.42</v>
      </c>
      <c r="H24" s="111">
        <f>722.22+1439.13+2581.14</f>
        <v>4742.49</v>
      </c>
      <c r="I24" s="111">
        <v>0</v>
      </c>
      <c r="J24" s="111">
        <f t="shared" si="0"/>
        <v>15299.030000000004</v>
      </c>
    </row>
    <row r="25" spans="1:10" ht="27" customHeight="1" x14ac:dyDescent="0.25">
      <c r="A25" s="92" t="s">
        <v>103</v>
      </c>
      <c r="B25" s="92">
        <v>106</v>
      </c>
      <c r="C25" s="91" t="s">
        <v>36</v>
      </c>
      <c r="D25" s="91" t="s">
        <v>32</v>
      </c>
      <c r="E25" s="110">
        <v>9483.66</v>
      </c>
      <c r="F25" s="110">
        <v>4741.83</v>
      </c>
      <c r="G25" s="111">
        <f>828.38*2</f>
        <v>1656.76</v>
      </c>
      <c r="H25" s="111">
        <f>1458.7*2</f>
        <v>2917.4</v>
      </c>
      <c r="I25" s="111">
        <v>0</v>
      </c>
      <c r="J25" s="111">
        <f t="shared" si="0"/>
        <v>9651.33</v>
      </c>
    </row>
    <row r="26" spans="1:10" ht="27" customHeight="1" x14ac:dyDescent="0.25">
      <c r="A26" s="92" t="s">
        <v>120</v>
      </c>
      <c r="B26" s="92">
        <v>135</v>
      </c>
      <c r="C26" s="91" t="s">
        <v>21</v>
      </c>
      <c r="D26" s="91" t="s">
        <v>122</v>
      </c>
      <c r="E26" s="110">
        <v>9483.66</v>
      </c>
      <c r="F26" s="110">
        <v>4741.83</v>
      </c>
      <c r="G26" s="111">
        <f>828.38*2</f>
        <v>1656.76</v>
      </c>
      <c r="H26" s="111">
        <f>1510.84*2</f>
        <v>3021.68</v>
      </c>
      <c r="I26" s="111">
        <v>0</v>
      </c>
      <c r="J26" s="111">
        <f t="shared" si="0"/>
        <v>9547.0499999999993</v>
      </c>
    </row>
    <row r="27" spans="1:10" ht="27" customHeight="1" x14ac:dyDescent="0.25">
      <c r="A27" s="92" t="s">
        <v>124</v>
      </c>
      <c r="B27" s="92">
        <v>53</v>
      </c>
      <c r="C27" s="91" t="s">
        <v>53</v>
      </c>
      <c r="D27" s="91" t="s">
        <v>125</v>
      </c>
      <c r="E27" s="110">
        <v>15054.4</v>
      </c>
      <c r="F27" s="110">
        <v>7527.2</v>
      </c>
      <c r="G27" s="111">
        <f>828.38*2</f>
        <v>1656.76</v>
      </c>
      <c r="H27" s="111">
        <f>3042.8*2</f>
        <v>6085.6</v>
      </c>
      <c r="I27" s="111">
        <v>0</v>
      </c>
      <c r="J27" s="111">
        <f t="shared" si="0"/>
        <v>14839.24</v>
      </c>
    </row>
    <row r="28" spans="1:10" ht="27" customHeight="1" x14ac:dyDescent="0.25">
      <c r="A28" s="92" t="s">
        <v>132</v>
      </c>
      <c r="B28" s="92">
        <v>120</v>
      </c>
      <c r="C28" s="91" t="s">
        <v>21</v>
      </c>
      <c r="D28" s="91" t="s">
        <v>64</v>
      </c>
      <c r="E28" s="110">
        <f>9483.66-86.22</f>
        <v>9397.44</v>
      </c>
      <c r="F28" s="110">
        <v>5955.29</v>
      </c>
      <c r="G28" s="111">
        <f>828.38*2</f>
        <v>1656.76</v>
      </c>
      <c r="H28" s="111">
        <f>1487.13+1510.84</f>
        <v>2997.9700000000003</v>
      </c>
      <c r="I28" s="111">
        <v>0</v>
      </c>
      <c r="J28" s="111">
        <f t="shared" si="0"/>
        <v>10698</v>
      </c>
    </row>
    <row r="29" spans="1:10" ht="27" customHeight="1" x14ac:dyDescent="0.25">
      <c r="A29" s="92" t="s">
        <v>139</v>
      </c>
      <c r="B29" s="92">
        <v>49</v>
      </c>
      <c r="C29" s="91" t="s">
        <v>36</v>
      </c>
      <c r="D29" s="91" t="s">
        <v>41</v>
      </c>
      <c r="E29" s="110">
        <f>9483.66-71.13</f>
        <v>9412.5300000000007</v>
      </c>
      <c r="F29" s="110">
        <v>4741.83</v>
      </c>
      <c r="G29" s="111">
        <f>828.38*2</f>
        <v>1656.76</v>
      </c>
      <c r="H29" s="111">
        <f>1439.14+1458.7</f>
        <v>2897.84</v>
      </c>
      <c r="I29" s="111">
        <v>0</v>
      </c>
      <c r="J29" s="111">
        <f t="shared" si="0"/>
        <v>9599.76</v>
      </c>
    </row>
    <row r="30" spans="1:10" ht="27" customHeight="1" x14ac:dyDescent="0.25">
      <c r="A30" s="92" t="s">
        <v>208</v>
      </c>
      <c r="B30" s="92">
        <v>142</v>
      </c>
      <c r="C30" s="91" t="s">
        <v>209</v>
      </c>
      <c r="D30" s="91" t="s">
        <v>137</v>
      </c>
      <c r="E30" s="110">
        <v>7942.41</v>
      </c>
      <c r="F30" s="110">
        <f>5956.81-2978.4</f>
        <v>2978.4100000000003</v>
      </c>
      <c r="G30" s="111">
        <f>828.38+670.12</f>
        <v>1498.5</v>
      </c>
      <c r="H30" s="111">
        <f>1034.86+532.34</f>
        <v>1567.1999999999998</v>
      </c>
      <c r="I30" s="111">
        <v>0</v>
      </c>
      <c r="J30" s="111">
        <f t="shared" si="0"/>
        <v>7855.12</v>
      </c>
    </row>
    <row r="31" spans="1:10" ht="27" customHeight="1" x14ac:dyDescent="0.25">
      <c r="A31" s="92" t="s">
        <v>198</v>
      </c>
      <c r="B31" s="92">
        <v>140</v>
      </c>
      <c r="C31" s="91" t="s">
        <v>199</v>
      </c>
      <c r="D31" s="91" t="s">
        <v>200</v>
      </c>
      <c r="E31" s="110">
        <f>15054.4</f>
        <v>15054.4</v>
      </c>
      <c r="F31" s="110">
        <f>12545.33-6272.67</f>
        <v>6272.66</v>
      </c>
      <c r="G31" s="111">
        <f>828.38*2</f>
        <v>1656.76</v>
      </c>
      <c r="H31" s="111">
        <f>2990.66+2300.66</f>
        <v>5291.32</v>
      </c>
      <c r="I31" s="111">
        <v>0</v>
      </c>
      <c r="J31" s="111">
        <f t="shared" si="0"/>
        <v>14378.98</v>
      </c>
    </row>
    <row r="32" spans="1:10" ht="27" customHeight="1" x14ac:dyDescent="0.25">
      <c r="A32" s="92" t="s">
        <v>141</v>
      </c>
      <c r="B32" s="92">
        <v>128</v>
      </c>
      <c r="C32" s="91" t="s">
        <v>86</v>
      </c>
      <c r="D32" s="91" t="s">
        <v>87</v>
      </c>
      <c r="E32" s="110">
        <f>732.83+122.14+1.63</f>
        <v>856.6</v>
      </c>
      <c r="F32" s="110">
        <f>697.08+139.41-58.16-290.79</f>
        <v>487.54</v>
      </c>
      <c r="G32" s="111">
        <f>64.12+0.12+62.73</f>
        <v>126.97</v>
      </c>
      <c r="H32" s="111">
        <v>0</v>
      </c>
      <c r="I32" s="111">
        <v>0</v>
      </c>
      <c r="J32" s="111">
        <f t="shared" si="0"/>
        <v>1217.17</v>
      </c>
    </row>
    <row r="33" spans="1:10" ht="27" customHeight="1" x14ac:dyDescent="0.25">
      <c r="A33" s="92" t="s">
        <v>220</v>
      </c>
      <c r="B33" s="92">
        <v>146</v>
      </c>
      <c r="C33" s="91" t="s">
        <v>261</v>
      </c>
      <c r="D33" s="91" t="s">
        <v>28</v>
      </c>
      <c r="E33" s="110">
        <f>2665.96+231.82+579.56</f>
        <v>3477.34</v>
      </c>
      <c r="F33" s="110">
        <f>2028.45-1014.22</f>
        <v>1014.23</v>
      </c>
      <c r="G33" s="111">
        <f>326.27+164.38</f>
        <v>490.65</v>
      </c>
      <c r="H33" s="111">
        <v>89.42</v>
      </c>
      <c r="I33" s="111">
        <v>0</v>
      </c>
      <c r="J33" s="111">
        <f t="shared" si="0"/>
        <v>3911.4999999999995</v>
      </c>
    </row>
    <row r="34" spans="1:10" ht="27" customHeight="1" x14ac:dyDescent="0.25">
      <c r="A34" s="92" t="s">
        <v>143</v>
      </c>
      <c r="B34" s="92">
        <v>138</v>
      </c>
      <c r="C34" s="91" t="s">
        <v>144</v>
      </c>
      <c r="D34" s="91" t="s">
        <v>145</v>
      </c>
      <c r="E34" s="110">
        <f>14050.77+1003.63-136.86</f>
        <v>14917.539999999999</v>
      </c>
      <c r="F34" s="110">
        <f>13799.87-6899.93</f>
        <v>6899.9400000000005</v>
      </c>
      <c r="G34" s="111">
        <f t="shared" ref="G34:G39" si="1">828.38*2</f>
        <v>1656.76</v>
      </c>
      <c r="H34" s="111">
        <f>3005.16+2697.8</f>
        <v>5702.96</v>
      </c>
      <c r="I34" s="111">
        <v>0</v>
      </c>
      <c r="J34" s="111">
        <f t="shared" si="0"/>
        <v>14457.760000000002</v>
      </c>
    </row>
    <row r="35" spans="1:10" ht="27" customHeight="1" x14ac:dyDescent="0.25">
      <c r="A35" s="92" t="s">
        <v>147</v>
      </c>
      <c r="B35" s="92">
        <v>80</v>
      </c>
      <c r="C35" s="91" t="s">
        <v>246</v>
      </c>
      <c r="D35" s="91" t="s">
        <v>246</v>
      </c>
      <c r="E35" s="110">
        <v>15054.4</v>
      </c>
      <c r="F35" s="110">
        <v>7527.2</v>
      </c>
      <c r="G35" s="111">
        <f t="shared" si="1"/>
        <v>1656.76</v>
      </c>
      <c r="H35" s="111">
        <f>3042.8*2</f>
        <v>6085.6</v>
      </c>
      <c r="I35" s="111">
        <v>0</v>
      </c>
      <c r="J35" s="111">
        <f t="shared" si="0"/>
        <v>14839.24</v>
      </c>
    </row>
    <row r="36" spans="1:10" ht="27" customHeight="1" x14ac:dyDescent="0.25">
      <c r="A36" s="92" t="s">
        <v>150</v>
      </c>
      <c r="B36" s="92">
        <v>36</v>
      </c>
      <c r="C36" s="91" t="s">
        <v>36</v>
      </c>
      <c r="D36" s="91" t="s">
        <v>41</v>
      </c>
      <c r="E36" s="110">
        <f>9483.66-23.7</f>
        <v>9459.9599999999991</v>
      </c>
      <c r="F36" s="110">
        <v>4741.83</v>
      </c>
      <c r="G36" s="111">
        <f t="shared" si="1"/>
        <v>1656.76</v>
      </c>
      <c r="H36" s="111">
        <f>1452.19+1458.7</f>
        <v>2910.8900000000003</v>
      </c>
      <c r="I36" s="111">
        <v>0</v>
      </c>
      <c r="J36" s="111">
        <f t="shared" si="0"/>
        <v>9634.14</v>
      </c>
    </row>
    <row r="37" spans="1:10" ht="27" customHeight="1" x14ac:dyDescent="0.25">
      <c r="A37" s="92" t="s">
        <v>155</v>
      </c>
      <c r="B37" s="92">
        <v>42</v>
      </c>
      <c r="C37" s="91" t="s">
        <v>36</v>
      </c>
      <c r="D37" s="97" t="s">
        <v>41</v>
      </c>
      <c r="E37" s="110">
        <f>9483.66-71.13</f>
        <v>9412.5300000000007</v>
      </c>
      <c r="F37" s="110">
        <v>4741.83</v>
      </c>
      <c r="G37" s="111">
        <f t="shared" si="1"/>
        <v>1656.76</v>
      </c>
      <c r="H37" s="111">
        <f>1491.28+1510.84</f>
        <v>3002.12</v>
      </c>
      <c r="I37" s="111">
        <v>0</v>
      </c>
      <c r="J37" s="111">
        <f t="shared" si="0"/>
        <v>9495.48</v>
      </c>
    </row>
    <row r="38" spans="1:10" ht="27" customHeight="1" x14ac:dyDescent="0.25">
      <c r="A38" s="92" t="s">
        <v>157</v>
      </c>
      <c r="B38" s="92">
        <v>122</v>
      </c>
      <c r="C38" s="91" t="s">
        <v>53</v>
      </c>
      <c r="D38" s="91" t="s">
        <v>158</v>
      </c>
      <c r="E38" s="110">
        <v>15054.4</v>
      </c>
      <c r="F38" s="110">
        <v>7527.2</v>
      </c>
      <c r="G38" s="111">
        <f t="shared" si="1"/>
        <v>1656.76</v>
      </c>
      <c r="H38" s="111">
        <f>3042.8*2</f>
        <v>6085.6</v>
      </c>
      <c r="I38" s="111">
        <v>0</v>
      </c>
      <c r="J38" s="111">
        <f t="shared" si="0"/>
        <v>14839.24</v>
      </c>
    </row>
    <row r="39" spans="1:10" ht="27" customHeight="1" x14ac:dyDescent="0.25">
      <c r="A39" s="92" t="s">
        <v>160</v>
      </c>
      <c r="B39" s="92">
        <v>136</v>
      </c>
      <c r="C39" s="91" t="s">
        <v>161</v>
      </c>
      <c r="D39" s="91" t="s">
        <v>223</v>
      </c>
      <c r="E39" s="110">
        <v>9207.44</v>
      </c>
      <c r="F39" s="110">
        <f>8440.15-4220.08</f>
        <v>4220.07</v>
      </c>
      <c r="G39" s="111">
        <f t="shared" si="1"/>
        <v>1656.76</v>
      </c>
      <c r="H39" s="111">
        <f>1434.88+1223.88</f>
        <v>2658.76</v>
      </c>
      <c r="I39" s="111">
        <v>0</v>
      </c>
      <c r="J39" s="111">
        <f t="shared" si="0"/>
        <v>9111.99</v>
      </c>
    </row>
    <row r="40" spans="1:10" ht="27" customHeight="1" x14ac:dyDescent="0.25">
      <c r="A40" s="92" t="s">
        <v>225</v>
      </c>
      <c r="B40" s="92">
        <v>145</v>
      </c>
      <c r="C40" s="91" t="s">
        <v>261</v>
      </c>
      <c r="D40" s="91" t="s">
        <v>28</v>
      </c>
      <c r="E40" s="110">
        <v>3477.34</v>
      </c>
      <c r="F40" s="110">
        <f>2318.23-1159.11</f>
        <v>1159.1200000000001</v>
      </c>
      <c r="G40" s="111">
        <f>326.27+190.46</f>
        <v>516.73</v>
      </c>
      <c r="H40" s="111">
        <v>65.09</v>
      </c>
      <c r="I40" s="111">
        <v>0</v>
      </c>
      <c r="J40" s="111">
        <f t="shared" si="0"/>
        <v>4054.6399999999994</v>
      </c>
    </row>
    <row r="41" spans="1:10" ht="27" customHeight="1" x14ac:dyDescent="0.25">
      <c r="A41" s="92" t="s">
        <v>165</v>
      </c>
      <c r="B41" s="92">
        <v>58</v>
      </c>
      <c r="C41" s="91" t="s">
        <v>36</v>
      </c>
      <c r="D41" s="91" t="s">
        <v>32</v>
      </c>
      <c r="E41" s="110">
        <f>9483.66-94.84</f>
        <v>9388.82</v>
      </c>
      <c r="F41" s="110">
        <v>4741.83</v>
      </c>
      <c r="G41" s="111">
        <f>828.38*2</f>
        <v>1656.76</v>
      </c>
      <c r="H41" s="111">
        <f>1484.76+1510.84</f>
        <v>2995.6</v>
      </c>
      <c r="I41" s="111">
        <v>0</v>
      </c>
      <c r="J41" s="111">
        <f t="shared" si="0"/>
        <v>9478.2899999999991</v>
      </c>
    </row>
    <row r="42" spans="1:10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0">
        <f>9483.66-86.22</f>
        <v>9397.44</v>
      </c>
      <c r="F42" s="110">
        <f>7112.75-3556.37</f>
        <v>3556.38</v>
      </c>
      <c r="G42" s="111">
        <f>828.38*2</f>
        <v>1656.76</v>
      </c>
      <c r="H42" s="111">
        <f>1487.13+858.84</f>
        <v>2345.9700000000003</v>
      </c>
      <c r="I42" s="111">
        <v>0</v>
      </c>
      <c r="J42" s="111">
        <f t="shared" si="0"/>
        <v>8951.09</v>
      </c>
    </row>
    <row r="43" spans="1:10" ht="27" customHeight="1" x14ac:dyDescent="0.25">
      <c r="A43" s="92" t="s">
        <v>167</v>
      </c>
      <c r="B43" s="92">
        <v>133</v>
      </c>
      <c r="C43" s="91" t="s">
        <v>168</v>
      </c>
      <c r="D43" s="91" t="s">
        <v>169</v>
      </c>
      <c r="E43" s="110">
        <v>12607.82</v>
      </c>
      <c r="F43" s="110">
        <v>6303.91</v>
      </c>
      <c r="G43" s="111">
        <f>828.38*2</f>
        <v>1656.76</v>
      </c>
      <c r="H43" s="111">
        <f>2369.99*2</f>
        <v>4739.9799999999996</v>
      </c>
      <c r="I43" s="111">
        <v>0</v>
      </c>
      <c r="J43" s="111">
        <f t="shared" si="0"/>
        <v>12514.990000000002</v>
      </c>
    </row>
    <row r="44" spans="1:10" ht="27" customHeight="1" x14ac:dyDescent="0.25">
      <c r="A44" s="92" t="s">
        <v>171</v>
      </c>
      <c r="B44" s="92">
        <v>43</v>
      </c>
      <c r="C44" s="91" t="s">
        <v>36</v>
      </c>
      <c r="D44" s="91" t="s">
        <v>137</v>
      </c>
      <c r="E44" s="110">
        <v>9483.66</v>
      </c>
      <c r="F44" s="110">
        <v>4741.83</v>
      </c>
      <c r="G44" s="111">
        <f>828.38*2</f>
        <v>1656.76</v>
      </c>
      <c r="H44" s="111">
        <f>1510.84*2</f>
        <v>3021.68</v>
      </c>
      <c r="I44" s="111">
        <v>0</v>
      </c>
      <c r="J44" s="111">
        <f t="shared" si="0"/>
        <v>9547.0499999999993</v>
      </c>
    </row>
    <row r="45" spans="1:10" ht="27" customHeight="1" x14ac:dyDescent="0.25">
      <c r="A45" s="92" t="s">
        <v>173</v>
      </c>
      <c r="B45" s="92">
        <v>73</v>
      </c>
      <c r="C45" s="91" t="s">
        <v>36</v>
      </c>
      <c r="D45" s="91" t="s">
        <v>32</v>
      </c>
      <c r="E45" s="110">
        <f>9483.66-94.84</f>
        <v>9388.82</v>
      </c>
      <c r="F45" s="110">
        <v>4741.83</v>
      </c>
      <c r="G45" s="111">
        <f>828.38*2</f>
        <v>1656.76</v>
      </c>
      <c r="H45" s="111">
        <f>1484.76+1510.84</f>
        <v>2995.6</v>
      </c>
      <c r="I45" s="111">
        <v>0</v>
      </c>
      <c r="J45" s="111">
        <f t="shared" si="0"/>
        <v>9478.2899999999991</v>
      </c>
    </row>
    <row r="46" spans="1:10" ht="15.75" thickBot="1" x14ac:dyDescent="0.3"/>
    <row r="47" spans="1:10" ht="42" customHeight="1" thickBot="1" x14ac:dyDescent="0.3">
      <c r="A47" s="227" t="s">
        <v>253</v>
      </c>
      <c r="B47" s="227"/>
      <c r="C47" s="227"/>
      <c r="D47" s="227"/>
      <c r="E47" s="227"/>
      <c r="F47" s="227"/>
      <c r="G47" s="227"/>
      <c r="H47" s="228"/>
      <c r="I47" s="115"/>
      <c r="J47" s="115"/>
    </row>
    <row r="48" spans="1:10" ht="28.5" customHeight="1" x14ac:dyDescent="0.25">
      <c r="A48" s="219" t="s">
        <v>3</v>
      </c>
      <c r="B48" s="219" t="s">
        <v>4</v>
      </c>
      <c r="C48" s="219" t="s">
        <v>5</v>
      </c>
      <c r="D48" s="230" t="s">
        <v>263</v>
      </c>
      <c r="E48" s="232" t="s">
        <v>378</v>
      </c>
      <c r="F48" s="233" t="s">
        <v>265</v>
      </c>
      <c r="G48" s="234"/>
      <c r="H48" s="230" t="s">
        <v>266</v>
      </c>
    </row>
    <row r="49" spans="1:10" ht="28.5" customHeight="1" x14ac:dyDescent="0.25">
      <c r="A49" s="229"/>
      <c r="B49" s="229"/>
      <c r="C49" s="229"/>
      <c r="D49" s="231"/>
      <c r="E49" s="230"/>
      <c r="F49" s="117" t="s">
        <v>267</v>
      </c>
      <c r="G49" s="118" t="s">
        <v>268</v>
      </c>
      <c r="H49" s="231"/>
    </row>
    <row r="50" spans="1:10" ht="27" customHeight="1" x14ac:dyDescent="0.25">
      <c r="A50" s="92" t="s">
        <v>217</v>
      </c>
      <c r="B50" s="92">
        <v>143</v>
      </c>
      <c r="C50" s="91" t="s">
        <v>178</v>
      </c>
      <c r="D50" s="164">
        <v>31612.02</v>
      </c>
      <c r="E50" s="110">
        <v>11854.57</v>
      </c>
      <c r="F50" s="164">
        <v>779.59</v>
      </c>
      <c r="G50" s="164">
        <v>10817.48</v>
      </c>
      <c r="H50" s="111">
        <f>D50+E50-F50-G50</f>
        <v>31869.52</v>
      </c>
      <c r="J50" s="120"/>
    </row>
    <row r="51" spans="1:10" ht="46.5" customHeight="1" x14ac:dyDescent="0.25">
      <c r="A51" s="94" t="s">
        <v>181</v>
      </c>
      <c r="B51" s="92" t="s">
        <v>24</v>
      </c>
      <c r="C51" s="91" t="s">
        <v>182</v>
      </c>
      <c r="D51" s="94" t="s">
        <v>184</v>
      </c>
      <c r="E51" s="111" t="s">
        <v>270</v>
      </c>
      <c r="F51" s="111" t="s">
        <v>270</v>
      </c>
      <c r="G51" s="111" t="s">
        <v>270</v>
      </c>
      <c r="H51" s="111" t="s">
        <v>270</v>
      </c>
      <c r="J51" s="120"/>
    </row>
    <row r="52" spans="1:10" ht="27" customHeight="1" x14ac:dyDescent="0.25">
      <c r="A52" s="92" t="s">
        <v>186</v>
      </c>
      <c r="B52" s="92">
        <v>132</v>
      </c>
      <c r="C52" s="91" t="s">
        <v>187</v>
      </c>
      <c r="D52" s="164">
        <v>27346.2</v>
      </c>
      <c r="E52" s="110">
        <v>13673.1</v>
      </c>
      <c r="F52" s="164">
        <v>779.59</v>
      </c>
      <c r="G52" s="164">
        <v>10144.42</v>
      </c>
      <c r="H52" s="111">
        <f>D52+E52-F52-G52</f>
        <v>30095.290000000008</v>
      </c>
      <c r="J52" s="120"/>
    </row>
    <row r="53" spans="1:10" ht="27" customHeight="1" x14ac:dyDescent="0.25">
      <c r="A53" s="92" t="s">
        <v>189</v>
      </c>
      <c r="B53" s="92">
        <v>131</v>
      </c>
      <c r="C53" s="91" t="s">
        <v>190</v>
      </c>
      <c r="D53" s="164">
        <v>27346.2</v>
      </c>
      <c r="E53" s="110">
        <v>13673.1</v>
      </c>
      <c r="F53" s="164">
        <v>779.59</v>
      </c>
      <c r="G53" s="164">
        <v>10196.56</v>
      </c>
      <c r="H53" s="111">
        <f>D53+E53-F53-G53</f>
        <v>30043.150000000009</v>
      </c>
      <c r="J53" s="120"/>
    </row>
  </sheetData>
  <mergeCells count="18">
    <mergeCell ref="A47:H47"/>
    <mergeCell ref="A48:A49"/>
    <mergeCell ref="B48:B49"/>
    <mergeCell ref="C48:C49"/>
    <mergeCell ref="D48:D49"/>
    <mergeCell ref="E48:E49"/>
    <mergeCell ref="H48:H49"/>
    <mergeCell ref="F48:G48"/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0"/>
  <sheetViews>
    <sheetView topLeftCell="A46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7" ht="39" customHeight="1" x14ac:dyDescent="0.25">
      <c r="A1" s="238" t="s">
        <v>422</v>
      </c>
      <c r="B1" s="182"/>
      <c r="C1" s="182"/>
      <c r="D1" s="182"/>
      <c r="E1" s="182"/>
      <c r="F1" s="182"/>
      <c r="G1" s="183"/>
    </row>
    <row r="2" spans="1:7" ht="28.5" customHeight="1" x14ac:dyDescent="0.25">
      <c r="A2" s="236" t="s">
        <v>3</v>
      </c>
      <c r="B2" s="236" t="s">
        <v>4</v>
      </c>
      <c r="C2" s="236" t="s">
        <v>5</v>
      </c>
      <c r="D2" s="203" t="s">
        <v>6</v>
      </c>
      <c r="E2" s="237" t="s">
        <v>423</v>
      </c>
      <c r="F2" s="237" t="s">
        <v>424</v>
      </c>
      <c r="G2" s="237" t="s">
        <v>425</v>
      </c>
    </row>
    <row r="3" spans="1:7" ht="28.5" customHeight="1" x14ac:dyDescent="0.25">
      <c r="A3" s="197"/>
      <c r="B3" s="197"/>
      <c r="C3" s="197"/>
      <c r="D3" s="197"/>
      <c r="E3" s="197"/>
      <c r="F3" s="197"/>
      <c r="G3" s="197"/>
    </row>
    <row r="4" spans="1:7" ht="27" customHeight="1" x14ac:dyDescent="0.25">
      <c r="A4" s="3" t="s">
        <v>20</v>
      </c>
      <c r="B4" s="4">
        <v>121</v>
      </c>
      <c r="C4" s="3" t="s">
        <v>21</v>
      </c>
      <c r="D4" s="3" t="s">
        <v>22</v>
      </c>
      <c r="E4" s="36">
        <v>0</v>
      </c>
      <c r="F4" s="37">
        <v>1500</v>
      </c>
      <c r="G4" s="49">
        <f t="shared" ref="G4:G50" si="0">E4+F4</f>
        <v>1500</v>
      </c>
    </row>
    <row r="5" spans="1:7" ht="27.75" customHeight="1" x14ac:dyDescent="0.25">
      <c r="A5" s="3" t="s">
        <v>26</v>
      </c>
      <c r="B5" s="4">
        <v>127</v>
      </c>
      <c r="C5" s="3" t="s">
        <v>27</v>
      </c>
      <c r="D5" s="3" t="s">
        <v>28</v>
      </c>
      <c r="E5" s="36">
        <v>640.97</v>
      </c>
      <c r="F5" s="37">
        <v>1500</v>
      </c>
      <c r="G5" s="49">
        <f t="shared" si="0"/>
        <v>2140.9700000000003</v>
      </c>
    </row>
    <row r="6" spans="1:7" ht="27" customHeight="1" x14ac:dyDescent="0.25">
      <c r="A6" s="3" t="s">
        <v>31</v>
      </c>
      <c r="B6" s="4">
        <v>67</v>
      </c>
      <c r="C6" s="3" t="s">
        <v>21</v>
      </c>
      <c r="D6" s="3" t="s">
        <v>32</v>
      </c>
      <c r="E6" s="36">
        <v>0</v>
      </c>
      <c r="F6" s="37">
        <v>1500</v>
      </c>
      <c r="G6" s="49">
        <f t="shared" si="0"/>
        <v>1500</v>
      </c>
    </row>
    <row r="7" spans="1:7" ht="27" customHeight="1" x14ac:dyDescent="0.25">
      <c r="A7" s="3" t="s">
        <v>35</v>
      </c>
      <c r="B7" s="4">
        <v>102</v>
      </c>
      <c r="C7" s="3" t="s">
        <v>36</v>
      </c>
      <c r="D7" s="3" t="s">
        <v>37</v>
      </c>
      <c r="E7" s="36">
        <v>0</v>
      </c>
      <c r="F7" s="37">
        <f>680+782.73</f>
        <v>1462.73</v>
      </c>
      <c r="G7" s="49">
        <f t="shared" si="0"/>
        <v>1462.73</v>
      </c>
    </row>
    <row r="8" spans="1:7" ht="27" customHeight="1" x14ac:dyDescent="0.25">
      <c r="A8" s="3" t="s">
        <v>40</v>
      </c>
      <c r="B8" s="4">
        <v>91</v>
      </c>
      <c r="C8" s="3" t="s">
        <v>21</v>
      </c>
      <c r="D8" s="3" t="s">
        <v>41</v>
      </c>
      <c r="E8" s="36">
        <v>0</v>
      </c>
      <c r="F8" s="37">
        <f>680+410.03</f>
        <v>1090.03</v>
      </c>
      <c r="G8" s="49">
        <f t="shared" si="0"/>
        <v>1090.03</v>
      </c>
    </row>
    <row r="9" spans="1:7" ht="27" customHeight="1" x14ac:dyDescent="0.25">
      <c r="A9" s="3" t="s">
        <v>44</v>
      </c>
      <c r="B9" s="4">
        <v>33</v>
      </c>
      <c r="C9" s="3" t="s">
        <v>21</v>
      </c>
      <c r="D9" s="3" t="s">
        <v>32</v>
      </c>
      <c r="E9" s="36">
        <v>1350</v>
      </c>
      <c r="F9" s="37">
        <v>1500</v>
      </c>
      <c r="G9" s="49">
        <f t="shared" si="0"/>
        <v>2850</v>
      </c>
    </row>
    <row r="10" spans="1:7" ht="27" customHeight="1" x14ac:dyDescent="0.25">
      <c r="A10" s="3" t="s">
        <v>47</v>
      </c>
      <c r="B10" s="4">
        <v>83</v>
      </c>
      <c r="C10" s="3" t="s">
        <v>48</v>
      </c>
      <c r="D10" s="3" t="s">
        <v>49</v>
      </c>
      <c r="E10" s="36">
        <v>0</v>
      </c>
      <c r="F10" s="37">
        <v>1500</v>
      </c>
      <c r="G10" s="49">
        <f t="shared" si="0"/>
        <v>1500</v>
      </c>
    </row>
    <row r="11" spans="1:7" ht="27" customHeight="1" x14ac:dyDescent="0.25">
      <c r="A11" s="3" t="s">
        <v>52</v>
      </c>
      <c r="B11" s="4">
        <v>97</v>
      </c>
      <c r="C11" s="3" t="s">
        <v>53</v>
      </c>
      <c r="D11" s="3" t="s">
        <v>54</v>
      </c>
      <c r="E11" s="36">
        <v>1300.21</v>
      </c>
      <c r="F11" s="37">
        <v>1500</v>
      </c>
      <c r="G11" s="49">
        <f t="shared" si="0"/>
        <v>2800.21</v>
      </c>
    </row>
    <row r="12" spans="1:7" ht="27" customHeight="1" x14ac:dyDescent="0.25">
      <c r="A12" s="3" t="s">
        <v>56</v>
      </c>
      <c r="B12" s="4">
        <v>28</v>
      </c>
      <c r="C12" s="3" t="s">
        <v>21</v>
      </c>
      <c r="D12" s="3" t="s">
        <v>22</v>
      </c>
      <c r="E12" s="36">
        <f>1345.36+117.84</f>
        <v>1463.1999999999998</v>
      </c>
      <c r="F12" s="37">
        <v>1500</v>
      </c>
      <c r="G12" s="49">
        <f t="shared" si="0"/>
        <v>2963.2</v>
      </c>
    </row>
    <row r="13" spans="1:7" ht="27" customHeight="1" x14ac:dyDescent="0.25">
      <c r="A13" s="3" t="s">
        <v>58</v>
      </c>
      <c r="B13" s="4">
        <v>134</v>
      </c>
      <c r="C13" s="3" t="s">
        <v>59</v>
      </c>
      <c r="D13" s="3" t="s">
        <v>60</v>
      </c>
      <c r="E13" s="36">
        <v>1093.82</v>
      </c>
      <c r="F13" s="37">
        <f>652.73+642.75</f>
        <v>1295.48</v>
      </c>
      <c r="G13" s="49">
        <f t="shared" si="0"/>
        <v>2389.3000000000002</v>
      </c>
    </row>
    <row r="14" spans="1:7" ht="26.25" customHeight="1" x14ac:dyDescent="0.25">
      <c r="A14" s="3" t="s">
        <v>63</v>
      </c>
      <c r="B14" s="4">
        <v>87</v>
      </c>
      <c r="C14" s="3" t="s">
        <v>59</v>
      </c>
      <c r="D14" s="3" t="s">
        <v>64</v>
      </c>
      <c r="E14" s="36">
        <f>1239.55+150</f>
        <v>1389.55</v>
      </c>
      <c r="F14" s="37">
        <v>1500</v>
      </c>
      <c r="G14" s="49">
        <f t="shared" si="0"/>
        <v>2889.55</v>
      </c>
    </row>
    <row r="15" spans="1:7" ht="27" customHeight="1" x14ac:dyDescent="0.25">
      <c r="A15" s="3" t="s">
        <v>67</v>
      </c>
      <c r="B15" s="4">
        <v>110</v>
      </c>
      <c r="C15" s="3" t="s">
        <v>68</v>
      </c>
      <c r="D15" s="3" t="s">
        <v>60</v>
      </c>
      <c r="E15" s="36">
        <f>1350+68</f>
        <v>1418</v>
      </c>
      <c r="F15" s="37">
        <v>1500</v>
      </c>
      <c r="G15" s="49">
        <f t="shared" si="0"/>
        <v>2918</v>
      </c>
    </row>
    <row r="16" spans="1:7" ht="27" customHeight="1" x14ac:dyDescent="0.25">
      <c r="A16" s="3" t="s">
        <v>70</v>
      </c>
      <c r="B16" s="4">
        <v>130</v>
      </c>
      <c r="C16" s="3" t="s">
        <v>14</v>
      </c>
      <c r="D16" s="3" t="s">
        <v>71</v>
      </c>
      <c r="E16" s="36">
        <v>0</v>
      </c>
      <c r="F16" s="37">
        <v>1500</v>
      </c>
      <c r="G16" s="49">
        <f t="shared" si="0"/>
        <v>1500</v>
      </c>
    </row>
    <row r="17" spans="1:7" ht="27" customHeight="1" x14ac:dyDescent="0.25">
      <c r="A17" s="3" t="s">
        <v>73</v>
      </c>
      <c r="B17" s="4">
        <v>107</v>
      </c>
      <c r="C17" s="3" t="s">
        <v>59</v>
      </c>
      <c r="D17" s="3" t="s">
        <v>74</v>
      </c>
      <c r="E17" s="36">
        <f>800.57</f>
        <v>800.57</v>
      </c>
      <c r="F17" s="37">
        <v>1500</v>
      </c>
      <c r="G17" s="49">
        <f t="shared" si="0"/>
        <v>2300.5700000000002</v>
      </c>
    </row>
    <row r="18" spans="1:7" ht="27" customHeight="1" x14ac:dyDescent="0.25">
      <c r="A18" s="3" t="s">
        <v>76</v>
      </c>
      <c r="B18" s="4">
        <v>118</v>
      </c>
      <c r="C18" s="3" t="s">
        <v>36</v>
      </c>
      <c r="D18" s="3" t="s">
        <v>77</v>
      </c>
      <c r="E18" s="36">
        <v>883.63</v>
      </c>
      <c r="F18" s="37">
        <v>1500</v>
      </c>
      <c r="G18" s="49">
        <f t="shared" si="0"/>
        <v>2383.63</v>
      </c>
    </row>
    <row r="19" spans="1:7" ht="27" customHeight="1" x14ac:dyDescent="0.25">
      <c r="A19" s="3" t="s">
        <v>79</v>
      </c>
      <c r="B19" s="4">
        <v>76</v>
      </c>
      <c r="C19" s="3" t="s">
        <v>36</v>
      </c>
      <c r="D19" s="3" t="s">
        <v>32</v>
      </c>
      <c r="E19" s="36">
        <v>1350</v>
      </c>
      <c r="F19" s="37">
        <v>1500</v>
      </c>
      <c r="G19" s="49">
        <f t="shared" si="0"/>
        <v>2850</v>
      </c>
    </row>
    <row r="20" spans="1:7" ht="26.25" customHeight="1" x14ac:dyDescent="0.25">
      <c r="A20" s="3" t="s">
        <v>81</v>
      </c>
      <c r="B20" s="4">
        <v>101</v>
      </c>
      <c r="C20" s="3" t="s">
        <v>36</v>
      </c>
      <c r="D20" s="3" t="s">
        <v>64</v>
      </c>
      <c r="E20" s="36">
        <v>1234.78</v>
      </c>
      <c r="F20" s="37">
        <f>680+260</f>
        <v>940</v>
      </c>
      <c r="G20" s="49">
        <f t="shared" si="0"/>
        <v>2174.7799999999997</v>
      </c>
    </row>
    <row r="21" spans="1:7" ht="27" customHeight="1" x14ac:dyDescent="0.25">
      <c r="A21" s="3" t="s">
        <v>83</v>
      </c>
      <c r="B21" s="4">
        <v>48</v>
      </c>
      <c r="C21" s="3" t="s">
        <v>36</v>
      </c>
      <c r="D21" s="3" t="s">
        <v>22</v>
      </c>
      <c r="E21" s="36">
        <v>0</v>
      </c>
      <c r="F21" s="37">
        <v>1500</v>
      </c>
      <c r="G21" s="49">
        <f t="shared" si="0"/>
        <v>1500</v>
      </c>
    </row>
    <row r="22" spans="1:7" ht="27" customHeight="1" x14ac:dyDescent="0.25">
      <c r="A22" s="3" t="s">
        <v>85</v>
      </c>
      <c r="B22" s="4">
        <v>125</v>
      </c>
      <c r="C22" s="3" t="s">
        <v>86</v>
      </c>
      <c r="D22" s="3" t="s">
        <v>87</v>
      </c>
      <c r="E22" s="36">
        <v>0</v>
      </c>
      <c r="F22" s="37">
        <v>0</v>
      </c>
      <c r="G22" s="49">
        <f t="shared" si="0"/>
        <v>0</v>
      </c>
    </row>
    <row r="23" spans="1:7" ht="27" customHeight="1" x14ac:dyDescent="0.25">
      <c r="A23" s="3" t="s">
        <v>90</v>
      </c>
      <c r="B23" s="4">
        <v>137</v>
      </c>
      <c r="C23" s="3" t="s">
        <v>91</v>
      </c>
      <c r="D23" s="3" t="s">
        <v>92</v>
      </c>
      <c r="E23" s="36">
        <v>0</v>
      </c>
      <c r="F23" s="37">
        <f>1022.73+1022.73-1500</f>
        <v>545.46</v>
      </c>
      <c r="G23" s="49">
        <f t="shared" si="0"/>
        <v>545.46</v>
      </c>
    </row>
    <row r="24" spans="1:7" ht="27" customHeight="1" x14ac:dyDescent="0.25">
      <c r="A24" s="3" t="s">
        <v>94</v>
      </c>
      <c r="B24" s="4">
        <v>50</v>
      </c>
      <c r="C24" s="3" t="s">
        <v>36</v>
      </c>
      <c r="D24" s="8" t="s">
        <v>41</v>
      </c>
      <c r="E24" s="36">
        <v>1350</v>
      </c>
      <c r="F24" s="37">
        <v>1500</v>
      </c>
      <c r="G24" s="49">
        <f t="shared" si="0"/>
        <v>2850</v>
      </c>
    </row>
    <row r="25" spans="1:7" ht="27" customHeight="1" x14ac:dyDescent="0.25">
      <c r="A25" s="3" t="s">
        <v>97</v>
      </c>
      <c r="B25" s="4">
        <v>27</v>
      </c>
      <c r="C25" s="3" t="s">
        <v>36</v>
      </c>
      <c r="D25" s="3" t="s">
        <v>41</v>
      </c>
      <c r="E25" s="36">
        <v>1350</v>
      </c>
      <c r="F25" s="37">
        <v>1500</v>
      </c>
      <c r="G25" s="49">
        <f t="shared" si="0"/>
        <v>2850</v>
      </c>
    </row>
    <row r="26" spans="1:7" ht="27" customHeight="1" x14ac:dyDescent="0.25">
      <c r="A26" s="3" t="s">
        <v>99</v>
      </c>
      <c r="B26" s="4">
        <v>65</v>
      </c>
      <c r="C26" s="3" t="s">
        <v>14</v>
      </c>
      <c r="D26" s="3" t="s">
        <v>15</v>
      </c>
      <c r="E26" s="36">
        <v>1032.99</v>
      </c>
      <c r="F26" s="37">
        <f>680+447.3</f>
        <v>1127.3</v>
      </c>
      <c r="G26" s="49">
        <f t="shared" si="0"/>
        <v>2160.29</v>
      </c>
    </row>
    <row r="27" spans="1:7" ht="27" customHeight="1" x14ac:dyDescent="0.25">
      <c r="A27" s="3" t="s">
        <v>101</v>
      </c>
      <c r="B27" s="4">
        <v>129</v>
      </c>
      <c r="C27" s="3" t="s">
        <v>91</v>
      </c>
      <c r="D27" s="3" t="s">
        <v>92</v>
      </c>
      <c r="E27" s="36">
        <v>0</v>
      </c>
      <c r="F27" s="37">
        <v>1500</v>
      </c>
      <c r="G27" s="49">
        <f t="shared" si="0"/>
        <v>1500</v>
      </c>
    </row>
    <row r="28" spans="1:7" ht="27" customHeight="1" x14ac:dyDescent="0.25">
      <c r="A28" s="3" t="s">
        <v>103</v>
      </c>
      <c r="B28" s="4">
        <v>106</v>
      </c>
      <c r="C28" s="3" t="s">
        <v>36</v>
      </c>
      <c r="D28" s="3" t="s">
        <v>32</v>
      </c>
      <c r="E28" s="36">
        <v>0</v>
      </c>
      <c r="F28" s="37">
        <v>1500</v>
      </c>
      <c r="G28" s="49">
        <f t="shared" si="0"/>
        <v>1500</v>
      </c>
    </row>
    <row r="29" spans="1:7" ht="27" customHeight="1" x14ac:dyDescent="0.25">
      <c r="A29" s="3" t="s">
        <v>106</v>
      </c>
      <c r="B29" s="4">
        <v>56</v>
      </c>
      <c r="C29" s="3" t="s">
        <v>53</v>
      </c>
      <c r="D29" s="3" t="s">
        <v>107</v>
      </c>
      <c r="E29" s="36">
        <v>1350</v>
      </c>
      <c r="F29" s="37">
        <v>1500</v>
      </c>
      <c r="G29" s="49">
        <f t="shared" si="0"/>
        <v>2850</v>
      </c>
    </row>
    <row r="30" spans="1:7" ht="27" customHeight="1" x14ac:dyDescent="0.25">
      <c r="A30" s="3" t="s">
        <v>114</v>
      </c>
      <c r="B30" s="4">
        <v>114</v>
      </c>
      <c r="C30" s="3" t="s">
        <v>36</v>
      </c>
      <c r="D30" s="3" t="s">
        <v>32</v>
      </c>
      <c r="E30" s="36">
        <v>795.6</v>
      </c>
      <c r="F30" s="37">
        <f>680+410.03</f>
        <v>1090.03</v>
      </c>
      <c r="G30" s="49">
        <f t="shared" si="0"/>
        <v>1885.63</v>
      </c>
    </row>
    <row r="31" spans="1:7" ht="27" customHeight="1" x14ac:dyDescent="0.25">
      <c r="A31" s="3" t="s">
        <v>120</v>
      </c>
      <c r="B31" s="4">
        <v>135</v>
      </c>
      <c r="C31" s="3" t="s">
        <v>121</v>
      </c>
      <c r="D31" s="3" t="s">
        <v>122</v>
      </c>
      <c r="E31" s="36">
        <v>0</v>
      </c>
      <c r="F31" s="37">
        <f>444.91+536.63</f>
        <v>981.54</v>
      </c>
      <c r="G31" s="49">
        <f t="shared" si="0"/>
        <v>981.54</v>
      </c>
    </row>
    <row r="32" spans="1:7" ht="27" customHeight="1" x14ac:dyDescent="0.25">
      <c r="A32" s="3" t="s">
        <v>124</v>
      </c>
      <c r="B32" s="4">
        <v>53</v>
      </c>
      <c r="C32" s="3" t="s">
        <v>53</v>
      </c>
      <c r="D32" s="3" t="s">
        <v>125</v>
      </c>
      <c r="E32" s="36">
        <v>1096.22</v>
      </c>
      <c r="F32" s="37">
        <v>1500</v>
      </c>
      <c r="G32" s="49">
        <f t="shared" si="0"/>
        <v>2596.2200000000003</v>
      </c>
    </row>
    <row r="33" spans="1:7" ht="27" customHeight="1" x14ac:dyDescent="0.25">
      <c r="A33" s="3" t="s">
        <v>127</v>
      </c>
      <c r="B33" s="4">
        <v>14</v>
      </c>
      <c r="C33" s="3" t="s">
        <v>36</v>
      </c>
      <c r="D33" s="3" t="s">
        <v>22</v>
      </c>
      <c r="E33" s="36">
        <f>1277.32+113.98</f>
        <v>1391.3</v>
      </c>
      <c r="F33" s="37">
        <v>1500</v>
      </c>
      <c r="G33" s="49">
        <f t="shared" si="0"/>
        <v>2891.3</v>
      </c>
    </row>
    <row r="34" spans="1:7" ht="33" customHeight="1" x14ac:dyDescent="0.25">
      <c r="A34" s="3" t="s">
        <v>129</v>
      </c>
      <c r="B34" s="4">
        <v>89</v>
      </c>
      <c r="C34" s="3" t="s">
        <v>14</v>
      </c>
      <c r="D34" s="3" t="s">
        <v>130</v>
      </c>
      <c r="E34" s="36">
        <v>1350</v>
      </c>
      <c r="F34" s="37">
        <v>1500</v>
      </c>
      <c r="G34" s="49">
        <f t="shared" si="0"/>
        <v>2850</v>
      </c>
    </row>
    <row r="35" spans="1:7" ht="27" customHeight="1" x14ac:dyDescent="0.25">
      <c r="A35" s="3" t="s">
        <v>132</v>
      </c>
      <c r="B35" s="4">
        <v>120</v>
      </c>
      <c r="C35" s="3" t="s">
        <v>68</v>
      </c>
      <c r="D35" s="3" t="s">
        <v>64</v>
      </c>
      <c r="E35" s="36">
        <f>608.14+35.84</f>
        <v>643.98</v>
      </c>
      <c r="F35" s="37">
        <v>1500</v>
      </c>
      <c r="G35" s="49">
        <f t="shared" si="0"/>
        <v>2143.98</v>
      </c>
    </row>
    <row r="36" spans="1:7" ht="27" customHeight="1" x14ac:dyDescent="0.25">
      <c r="A36" s="3" t="s">
        <v>135</v>
      </c>
      <c r="B36" s="4">
        <v>124</v>
      </c>
      <c r="C36" s="3" t="s">
        <v>136</v>
      </c>
      <c r="D36" s="3" t="s">
        <v>137</v>
      </c>
      <c r="E36" s="36">
        <v>0</v>
      </c>
      <c r="F36" s="37">
        <v>1500</v>
      </c>
      <c r="G36" s="49">
        <f t="shared" si="0"/>
        <v>1500</v>
      </c>
    </row>
    <row r="37" spans="1:7" ht="27" customHeight="1" x14ac:dyDescent="0.25">
      <c r="A37" s="3" t="s">
        <v>139</v>
      </c>
      <c r="B37" s="4">
        <v>49</v>
      </c>
      <c r="C37" s="3" t="s">
        <v>36</v>
      </c>
      <c r="D37" s="3" t="s">
        <v>41</v>
      </c>
      <c r="E37" s="36">
        <v>0</v>
      </c>
      <c r="F37" s="37">
        <v>1500</v>
      </c>
      <c r="G37" s="49">
        <f t="shared" si="0"/>
        <v>1500</v>
      </c>
    </row>
    <row r="38" spans="1:7" ht="27" customHeight="1" x14ac:dyDescent="0.25">
      <c r="A38" s="3" t="s">
        <v>141</v>
      </c>
      <c r="B38" s="4">
        <v>128</v>
      </c>
      <c r="C38" s="3" t="s">
        <v>86</v>
      </c>
      <c r="D38" s="3" t="s">
        <v>87</v>
      </c>
      <c r="E38" s="36">
        <v>0</v>
      </c>
      <c r="F38" s="37">
        <v>0</v>
      </c>
      <c r="G38" s="49">
        <f t="shared" si="0"/>
        <v>0</v>
      </c>
    </row>
    <row r="39" spans="1:7" ht="27" customHeight="1" x14ac:dyDescent="0.25">
      <c r="A39" s="3" t="s">
        <v>143</v>
      </c>
      <c r="B39" s="4">
        <v>138</v>
      </c>
      <c r="C39" s="3" t="s">
        <v>144</v>
      </c>
      <c r="D39" s="3" t="s">
        <v>145</v>
      </c>
      <c r="E39" s="36">
        <v>0</v>
      </c>
      <c r="F39" s="37">
        <f>988.64+988.64-1500</f>
        <v>477.28</v>
      </c>
      <c r="G39" s="49">
        <f t="shared" si="0"/>
        <v>477.28</v>
      </c>
    </row>
    <row r="40" spans="1:7" ht="27" customHeight="1" x14ac:dyDescent="0.25">
      <c r="A40" s="3" t="s">
        <v>147</v>
      </c>
      <c r="B40" s="4">
        <v>80</v>
      </c>
      <c r="C40" s="3" t="s">
        <v>14</v>
      </c>
      <c r="D40" s="3" t="s">
        <v>148</v>
      </c>
      <c r="E40" s="36">
        <v>1350</v>
      </c>
      <c r="F40" s="37">
        <v>1500</v>
      </c>
      <c r="G40" s="49">
        <f t="shared" si="0"/>
        <v>2850</v>
      </c>
    </row>
    <row r="41" spans="1:7" ht="27" customHeight="1" x14ac:dyDescent="0.25">
      <c r="A41" s="3" t="s">
        <v>150</v>
      </c>
      <c r="B41" s="4">
        <v>36</v>
      </c>
      <c r="C41" s="3" t="s">
        <v>36</v>
      </c>
      <c r="D41" s="3" t="s">
        <v>41</v>
      </c>
      <c r="E41" s="36">
        <f>361.28+113.98</f>
        <v>475.26</v>
      </c>
      <c r="F41" s="37">
        <f>680+372.76</f>
        <v>1052.76</v>
      </c>
      <c r="G41" s="49">
        <f t="shared" si="0"/>
        <v>1528.02</v>
      </c>
    </row>
    <row r="42" spans="1:7" ht="27" customHeight="1" x14ac:dyDescent="0.25">
      <c r="A42" s="3" t="s">
        <v>152</v>
      </c>
      <c r="B42" s="4">
        <v>109</v>
      </c>
      <c r="C42" s="3" t="s">
        <v>36</v>
      </c>
      <c r="D42" s="3" t="s">
        <v>153</v>
      </c>
      <c r="E42" s="36">
        <v>994.97</v>
      </c>
      <c r="F42" s="37">
        <f>680+410.03</f>
        <v>1090.03</v>
      </c>
      <c r="G42" s="49">
        <f t="shared" si="0"/>
        <v>2085</v>
      </c>
    </row>
    <row r="43" spans="1:7" ht="27" customHeight="1" x14ac:dyDescent="0.25">
      <c r="A43" s="3" t="s">
        <v>155</v>
      </c>
      <c r="B43" s="4">
        <v>42</v>
      </c>
      <c r="C43" s="3" t="s">
        <v>36</v>
      </c>
      <c r="D43" s="8" t="s">
        <v>41</v>
      </c>
      <c r="E43" s="36">
        <f>1350+150</f>
        <v>1500</v>
      </c>
      <c r="F43" s="37">
        <v>1500</v>
      </c>
      <c r="G43" s="49">
        <f t="shared" si="0"/>
        <v>3000</v>
      </c>
    </row>
    <row r="44" spans="1:7" ht="27" customHeight="1" x14ac:dyDescent="0.25">
      <c r="A44" s="3" t="s">
        <v>157</v>
      </c>
      <c r="B44" s="4">
        <v>122</v>
      </c>
      <c r="C44" s="3" t="s">
        <v>53</v>
      </c>
      <c r="D44" s="3" t="s">
        <v>158</v>
      </c>
      <c r="E44" s="36">
        <v>1350</v>
      </c>
      <c r="F44" s="37">
        <v>1500</v>
      </c>
      <c r="G44" s="49">
        <f t="shared" si="0"/>
        <v>2850</v>
      </c>
    </row>
    <row r="45" spans="1:7" ht="26.25" customHeight="1" x14ac:dyDescent="0.25">
      <c r="A45" s="3" t="s">
        <v>160</v>
      </c>
      <c r="B45" s="4">
        <v>136</v>
      </c>
      <c r="C45" s="3" t="s">
        <v>161</v>
      </c>
      <c r="D45" s="3" t="s">
        <v>137</v>
      </c>
      <c r="E45" s="36">
        <v>798.72</v>
      </c>
      <c r="F45" s="37">
        <v>681.82</v>
      </c>
      <c r="G45" s="49">
        <f t="shared" si="0"/>
        <v>1480.54</v>
      </c>
    </row>
    <row r="46" spans="1:7" ht="27" customHeight="1" x14ac:dyDescent="0.25">
      <c r="A46" s="3" t="s">
        <v>163</v>
      </c>
      <c r="B46" s="4">
        <v>126</v>
      </c>
      <c r="C46" s="3" t="s">
        <v>36</v>
      </c>
      <c r="D46" s="3" t="s">
        <v>22</v>
      </c>
      <c r="E46" s="36">
        <v>422.76</v>
      </c>
      <c r="F46" s="37">
        <v>1500</v>
      </c>
      <c r="G46" s="49">
        <f t="shared" si="0"/>
        <v>1922.76</v>
      </c>
    </row>
    <row r="47" spans="1:7" ht="27" customHeight="1" x14ac:dyDescent="0.25">
      <c r="A47" s="3" t="s">
        <v>165</v>
      </c>
      <c r="B47" s="4">
        <v>58</v>
      </c>
      <c r="C47" s="3" t="s">
        <v>36</v>
      </c>
      <c r="D47" s="3" t="s">
        <v>32</v>
      </c>
      <c r="E47" s="36">
        <v>735.53</v>
      </c>
      <c r="F47" s="37">
        <v>1500</v>
      </c>
      <c r="G47" s="49">
        <f t="shared" si="0"/>
        <v>2235.5299999999997</v>
      </c>
    </row>
    <row r="48" spans="1:7" ht="27" customHeight="1" x14ac:dyDescent="0.25">
      <c r="A48" s="3" t="s">
        <v>167</v>
      </c>
      <c r="B48" s="4">
        <v>133</v>
      </c>
      <c r="C48" s="3" t="s">
        <v>168</v>
      </c>
      <c r="D48" s="3" t="s">
        <v>169</v>
      </c>
      <c r="E48" s="36">
        <v>0</v>
      </c>
      <c r="F48" s="37">
        <f>533.9+643.96</f>
        <v>1177.8600000000001</v>
      </c>
      <c r="G48" s="49">
        <f t="shared" si="0"/>
        <v>1177.8600000000001</v>
      </c>
    </row>
    <row r="49" spans="1:7" ht="27" customHeight="1" x14ac:dyDescent="0.25">
      <c r="A49" s="3" t="s">
        <v>171</v>
      </c>
      <c r="B49" s="4">
        <v>43</v>
      </c>
      <c r="C49" s="3" t="s">
        <v>36</v>
      </c>
      <c r="D49" s="3" t="s">
        <v>137</v>
      </c>
      <c r="E49" s="36">
        <f>1032.99+125.38</f>
        <v>1158.3699999999999</v>
      </c>
      <c r="F49" s="37">
        <v>1500</v>
      </c>
      <c r="G49" s="49">
        <f t="shared" si="0"/>
        <v>2658.37</v>
      </c>
    </row>
    <row r="50" spans="1:7" ht="27" customHeight="1" x14ac:dyDescent="0.25">
      <c r="A50" s="3" t="s">
        <v>173</v>
      </c>
      <c r="B50" s="4">
        <v>73</v>
      </c>
      <c r="C50" s="3" t="s">
        <v>36</v>
      </c>
      <c r="D50" s="3" t="s">
        <v>32</v>
      </c>
      <c r="E50" s="36">
        <f>1166.37+150</f>
        <v>1316.37</v>
      </c>
      <c r="F50" s="37">
        <v>1500</v>
      </c>
      <c r="G50" s="49">
        <f t="shared" si="0"/>
        <v>2816.37</v>
      </c>
    </row>
    <row r="51" spans="1:7" ht="16.5" customHeight="1" x14ac:dyDescent="0.25">
      <c r="A51" s="50"/>
      <c r="B51" s="51"/>
      <c r="C51" s="50"/>
      <c r="D51" s="50"/>
      <c r="E51" s="52"/>
      <c r="F51" s="53"/>
      <c r="G51" s="54"/>
    </row>
    <row r="52" spans="1:7" ht="39" customHeight="1" x14ac:dyDescent="0.25">
      <c r="A52" s="235" t="s">
        <v>253</v>
      </c>
      <c r="B52" s="182"/>
      <c r="C52" s="182"/>
      <c r="D52" s="182"/>
      <c r="E52" s="182"/>
      <c r="F52" s="183"/>
      <c r="G52" s="55"/>
    </row>
    <row r="53" spans="1:7" ht="15.75" customHeight="1" x14ac:dyDescent="0.25">
      <c r="A53" s="236" t="s">
        <v>3</v>
      </c>
      <c r="B53" s="236" t="s">
        <v>4</v>
      </c>
      <c r="C53" s="236" t="s">
        <v>5</v>
      </c>
      <c r="D53" s="237" t="s">
        <v>423</v>
      </c>
      <c r="E53" s="237" t="s">
        <v>424</v>
      </c>
      <c r="F53" s="237" t="s">
        <v>425</v>
      </c>
      <c r="G53" s="10"/>
    </row>
    <row r="54" spans="1:7" ht="28.5" customHeight="1" x14ac:dyDescent="0.25">
      <c r="A54" s="197"/>
      <c r="B54" s="197"/>
      <c r="C54" s="197"/>
      <c r="D54" s="197"/>
      <c r="E54" s="197"/>
      <c r="F54" s="197"/>
      <c r="G54" s="10"/>
    </row>
    <row r="55" spans="1:7" ht="27" customHeight="1" x14ac:dyDescent="0.25">
      <c r="A55" s="3" t="s">
        <v>177</v>
      </c>
      <c r="B55" s="4">
        <v>75</v>
      </c>
      <c r="C55" s="3" t="s">
        <v>178</v>
      </c>
      <c r="D55" s="36">
        <v>1160.48</v>
      </c>
      <c r="E55" s="37">
        <v>1500</v>
      </c>
      <c r="F55" s="49">
        <f>D55+E55</f>
        <v>2660.48</v>
      </c>
      <c r="G55" s="10"/>
    </row>
    <row r="56" spans="1:7" ht="27" customHeight="1" x14ac:dyDescent="0.25">
      <c r="A56" s="3" t="s">
        <v>181</v>
      </c>
      <c r="B56" s="4" t="s">
        <v>24</v>
      </c>
      <c r="C56" s="3" t="s">
        <v>426</v>
      </c>
      <c r="D56" s="37" t="s">
        <v>270</v>
      </c>
      <c r="E56" s="37" t="s">
        <v>270</v>
      </c>
      <c r="F56" s="56" t="s">
        <v>270</v>
      </c>
      <c r="G56" s="10"/>
    </row>
    <row r="57" spans="1:7" ht="27" customHeight="1" x14ac:dyDescent="0.25">
      <c r="A57" s="3" t="s">
        <v>186</v>
      </c>
      <c r="B57" s="4">
        <v>132</v>
      </c>
      <c r="C57" s="3" t="s">
        <v>187</v>
      </c>
      <c r="D57" s="36">
        <v>1350</v>
      </c>
      <c r="E57" s="37">
        <v>1500</v>
      </c>
      <c r="F57" s="49">
        <f t="shared" ref="F57:F58" si="1">D57+E57</f>
        <v>2850</v>
      </c>
      <c r="G57" s="10"/>
    </row>
    <row r="58" spans="1:7" ht="27" customHeight="1" x14ac:dyDescent="0.25">
      <c r="A58" s="3" t="s">
        <v>189</v>
      </c>
      <c r="B58" s="4">
        <v>131</v>
      </c>
      <c r="C58" s="3" t="s">
        <v>190</v>
      </c>
      <c r="D58" s="36">
        <f>796.2+150</f>
        <v>946.2</v>
      </c>
      <c r="E58" s="37">
        <v>1500</v>
      </c>
      <c r="F58" s="49">
        <f t="shared" si="1"/>
        <v>2446.1999999999998</v>
      </c>
      <c r="G58" s="10"/>
    </row>
    <row r="59" spans="1:7" ht="15.75" customHeight="1" x14ac:dyDescent="0.25">
      <c r="D59" s="11"/>
      <c r="E59" s="38"/>
      <c r="F59" s="39"/>
      <c r="G59" s="10"/>
    </row>
    <row r="60" spans="1:7" ht="15.75" customHeight="1" x14ac:dyDescent="0.25">
      <c r="D60" s="11"/>
      <c r="E60" s="38"/>
      <c r="F60" s="39"/>
      <c r="G60" s="10"/>
    </row>
    <row r="61" spans="1:7" ht="15.75" customHeight="1" x14ac:dyDescent="0.25">
      <c r="D61" s="11"/>
      <c r="E61" s="38"/>
      <c r="F61" s="39"/>
      <c r="G61" s="10"/>
    </row>
    <row r="62" spans="1:7" ht="15.75" customHeight="1" x14ac:dyDescent="0.25">
      <c r="D62" s="11"/>
      <c r="E62" s="38"/>
      <c r="F62" s="39"/>
      <c r="G62" s="10"/>
    </row>
    <row r="63" spans="1:7" ht="15.75" customHeight="1" x14ac:dyDescent="0.25">
      <c r="D63" s="11"/>
      <c r="E63" s="38"/>
      <c r="F63" s="39"/>
      <c r="G63" s="10"/>
    </row>
    <row r="64" spans="1:7" ht="15.75" customHeight="1" x14ac:dyDescent="0.25">
      <c r="D64" s="11"/>
      <c r="E64" s="38"/>
      <c r="F64" s="39"/>
      <c r="G64" s="10"/>
    </row>
    <row r="65" spans="4:7" ht="15.75" customHeight="1" x14ac:dyDescent="0.25">
      <c r="D65" s="11"/>
      <c r="E65" s="38"/>
      <c r="F65" s="39"/>
      <c r="G65" s="10"/>
    </row>
    <row r="66" spans="4:7" ht="15.75" customHeight="1" x14ac:dyDescent="0.25">
      <c r="D66" s="11"/>
      <c r="E66" s="38"/>
      <c r="F66" s="39"/>
      <c r="G66" s="10"/>
    </row>
    <row r="67" spans="4:7" ht="15.75" customHeight="1" x14ac:dyDescent="0.25">
      <c r="D67" s="11"/>
      <c r="E67" s="38"/>
      <c r="F67" s="39"/>
      <c r="G67" s="10"/>
    </row>
    <row r="68" spans="4:7" ht="15.75" customHeight="1" x14ac:dyDescent="0.25">
      <c r="D68" s="11"/>
      <c r="E68" s="38"/>
      <c r="F68" s="39"/>
      <c r="G68" s="10"/>
    </row>
    <row r="69" spans="4:7" ht="15.75" customHeight="1" x14ac:dyDescent="0.25">
      <c r="D69" s="11"/>
      <c r="E69" s="38"/>
      <c r="F69" s="39"/>
      <c r="G69" s="10"/>
    </row>
    <row r="70" spans="4:7" ht="15.75" customHeight="1" x14ac:dyDescent="0.25">
      <c r="D70" s="11"/>
      <c r="E70" s="38"/>
      <c r="F70" s="39"/>
      <c r="G70" s="10"/>
    </row>
    <row r="71" spans="4:7" ht="15.75" customHeight="1" x14ac:dyDescent="0.25">
      <c r="D71" s="11"/>
      <c r="E71" s="38"/>
      <c r="F71" s="39"/>
      <c r="G71" s="10"/>
    </row>
    <row r="72" spans="4:7" ht="15.75" customHeight="1" x14ac:dyDescent="0.25">
      <c r="D72" s="11"/>
      <c r="E72" s="38"/>
      <c r="F72" s="39"/>
      <c r="G72" s="10"/>
    </row>
    <row r="73" spans="4:7" ht="15.75" customHeight="1" x14ac:dyDescent="0.25">
      <c r="D73" s="11"/>
      <c r="E73" s="38"/>
      <c r="F73" s="39"/>
      <c r="G73" s="10"/>
    </row>
    <row r="74" spans="4:7" ht="15.75" customHeight="1" x14ac:dyDescent="0.25">
      <c r="D74" s="11"/>
      <c r="E74" s="38"/>
      <c r="F74" s="39"/>
      <c r="G74" s="10"/>
    </row>
    <row r="75" spans="4:7" ht="15.75" customHeight="1" x14ac:dyDescent="0.25">
      <c r="D75" s="11"/>
      <c r="E75" s="38"/>
      <c r="F75" s="39"/>
      <c r="G75" s="10"/>
    </row>
    <row r="76" spans="4:7" ht="15.75" customHeight="1" x14ac:dyDescent="0.25">
      <c r="D76" s="11"/>
      <c r="E76" s="38"/>
      <c r="F76" s="39"/>
      <c r="G76" s="10"/>
    </row>
    <row r="77" spans="4:7" ht="15.75" customHeight="1" x14ac:dyDescent="0.25">
      <c r="D77" s="11"/>
      <c r="E77" s="38"/>
      <c r="F77" s="39"/>
      <c r="G77" s="10"/>
    </row>
    <row r="78" spans="4:7" ht="15.75" customHeight="1" x14ac:dyDescent="0.25">
      <c r="D78" s="11"/>
      <c r="E78" s="38"/>
      <c r="F78" s="39"/>
      <c r="G78" s="10"/>
    </row>
    <row r="79" spans="4:7" ht="15.75" customHeight="1" x14ac:dyDescent="0.25">
      <c r="D79" s="11"/>
      <c r="E79" s="38"/>
      <c r="F79" s="39"/>
      <c r="G79" s="10"/>
    </row>
    <row r="80" spans="4:7" ht="15.75" customHeight="1" x14ac:dyDescent="0.25">
      <c r="D80" s="11"/>
      <c r="E80" s="38"/>
      <c r="F80" s="39"/>
      <c r="G80" s="10"/>
    </row>
    <row r="81" spans="4:7" ht="15.75" customHeight="1" x14ac:dyDescent="0.25">
      <c r="D81" s="11"/>
      <c r="E81" s="38"/>
      <c r="F81" s="39"/>
      <c r="G81" s="10"/>
    </row>
    <row r="82" spans="4:7" ht="15.75" customHeight="1" x14ac:dyDescent="0.25">
      <c r="D82" s="11"/>
      <c r="E82" s="38"/>
      <c r="F82" s="39"/>
      <c r="G82" s="10"/>
    </row>
    <row r="83" spans="4:7" ht="15.75" customHeight="1" x14ac:dyDescent="0.25">
      <c r="D83" s="11"/>
      <c r="E83" s="38"/>
      <c r="F83" s="39"/>
      <c r="G83" s="10"/>
    </row>
    <row r="84" spans="4:7" ht="15.75" customHeight="1" x14ac:dyDescent="0.25">
      <c r="D84" s="11"/>
      <c r="E84" s="38"/>
      <c r="F84" s="39"/>
      <c r="G84" s="10"/>
    </row>
    <row r="85" spans="4:7" ht="15.75" customHeight="1" x14ac:dyDescent="0.25">
      <c r="D85" s="11"/>
      <c r="E85" s="38"/>
      <c r="F85" s="39"/>
      <c r="G85" s="10"/>
    </row>
    <row r="86" spans="4:7" ht="15.75" customHeight="1" x14ac:dyDescent="0.25">
      <c r="D86" s="11"/>
      <c r="E86" s="38"/>
      <c r="F86" s="39"/>
      <c r="G86" s="10"/>
    </row>
    <row r="87" spans="4:7" ht="15.75" customHeight="1" x14ac:dyDescent="0.25">
      <c r="D87" s="11"/>
      <c r="E87" s="38"/>
      <c r="F87" s="39"/>
      <c r="G87" s="10"/>
    </row>
    <row r="88" spans="4:7" ht="15.75" customHeight="1" x14ac:dyDescent="0.25">
      <c r="D88" s="11"/>
      <c r="E88" s="38"/>
      <c r="F88" s="39"/>
      <c r="G88" s="10"/>
    </row>
    <row r="89" spans="4:7" ht="15.75" customHeight="1" x14ac:dyDescent="0.25">
      <c r="D89" s="11"/>
      <c r="E89" s="38"/>
      <c r="F89" s="39"/>
      <c r="G89" s="10"/>
    </row>
    <row r="90" spans="4:7" ht="15.75" customHeight="1" x14ac:dyDescent="0.25">
      <c r="D90" s="11"/>
      <c r="E90" s="38"/>
      <c r="F90" s="39"/>
      <c r="G90" s="10"/>
    </row>
    <row r="91" spans="4:7" ht="15.75" customHeight="1" x14ac:dyDescent="0.25">
      <c r="D91" s="11"/>
      <c r="E91" s="38"/>
      <c r="F91" s="39"/>
      <c r="G91" s="10"/>
    </row>
    <row r="92" spans="4:7" ht="15.75" customHeight="1" x14ac:dyDescent="0.25">
      <c r="D92" s="11"/>
      <c r="E92" s="38"/>
      <c r="F92" s="39"/>
      <c r="G92" s="10"/>
    </row>
    <row r="93" spans="4:7" ht="15.75" customHeight="1" x14ac:dyDescent="0.25">
      <c r="D93" s="11"/>
      <c r="E93" s="38"/>
      <c r="F93" s="39"/>
      <c r="G93" s="10"/>
    </row>
    <row r="94" spans="4:7" ht="15.75" customHeight="1" x14ac:dyDescent="0.25">
      <c r="D94" s="11"/>
      <c r="E94" s="38"/>
      <c r="F94" s="39"/>
      <c r="G94" s="10"/>
    </row>
    <row r="95" spans="4:7" ht="15.75" customHeight="1" x14ac:dyDescent="0.25">
      <c r="D95" s="11"/>
      <c r="E95" s="38"/>
      <c r="F95" s="39"/>
      <c r="G95" s="10"/>
    </row>
    <row r="96" spans="4:7" ht="15.75" customHeight="1" x14ac:dyDescent="0.25">
      <c r="D96" s="11"/>
      <c r="E96" s="38"/>
      <c r="F96" s="39"/>
      <c r="G96" s="10"/>
    </row>
    <row r="97" spans="4:7" ht="15.75" customHeight="1" x14ac:dyDescent="0.25">
      <c r="D97" s="11"/>
      <c r="E97" s="38"/>
      <c r="F97" s="39"/>
      <c r="G97" s="10"/>
    </row>
    <row r="98" spans="4:7" ht="15.75" customHeight="1" x14ac:dyDescent="0.25">
      <c r="D98" s="11"/>
      <c r="E98" s="38"/>
      <c r="F98" s="39"/>
      <c r="G98" s="10"/>
    </row>
    <row r="99" spans="4:7" ht="15.75" customHeight="1" x14ac:dyDescent="0.25">
      <c r="D99" s="11"/>
      <c r="E99" s="38"/>
      <c r="F99" s="39"/>
      <c r="G99" s="10"/>
    </row>
    <row r="100" spans="4:7" ht="15.75" customHeight="1" x14ac:dyDescent="0.25">
      <c r="D100" s="11"/>
      <c r="E100" s="38"/>
      <c r="F100" s="39"/>
      <c r="G100" s="10"/>
    </row>
    <row r="101" spans="4:7" ht="15.75" customHeight="1" x14ac:dyDescent="0.25">
      <c r="D101" s="11"/>
      <c r="E101" s="38"/>
      <c r="F101" s="39"/>
      <c r="G101" s="10"/>
    </row>
    <row r="102" spans="4:7" ht="15.75" customHeight="1" x14ac:dyDescent="0.25">
      <c r="D102" s="11"/>
      <c r="E102" s="38"/>
      <c r="F102" s="39"/>
      <c r="G102" s="10"/>
    </row>
    <row r="103" spans="4:7" ht="15.75" customHeight="1" x14ac:dyDescent="0.25">
      <c r="D103" s="11"/>
      <c r="E103" s="38"/>
      <c r="F103" s="39"/>
      <c r="G103" s="10"/>
    </row>
    <row r="104" spans="4:7" ht="15.75" customHeight="1" x14ac:dyDescent="0.25">
      <c r="D104" s="11"/>
      <c r="E104" s="38"/>
      <c r="F104" s="39"/>
      <c r="G104" s="10"/>
    </row>
    <row r="105" spans="4:7" ht="15.75" customHeight="1" x14ac:dyDescent="0.25">
      <c r="D105" s="11"/>
      <c r="E105" s="38"/>
      <c r="F105" s="39"/>
      <c r="G105" s="10"/>
    </row>
    <row r="106" spans="4:7" ht="15.75" customHeight="1" x14ac:dyDescent="0.25">
      <c r="D106" s="11"/>
      <c r="E106" s="38"/>
      <c r="F106" s="39"/>
      <c r="G106" s="10"/>
    </row>
    <row r="107" spans="4:7" ht="15.75" customHeight="1" x14ac:dyDescent="0.25">
      <c r="D107" s="11"/>
      <c r="E107" s="38"/>
      <c r="F107" s="39"/>
      <c r="G107" s="10"/>
    </row>
    <row r="108" spans="4:7" ht="15.75" customHeight="1" x14ac:dyDescent="0.25">
      <c r="D108" s="11"/>
      <c r="E108" s="38"/>
      <c r="F108" s="39"/>
      <c r="G108" s="10"/>
    </row>
    <row r="109" spans="4:7" ht="15.75" customHeight="1" x14ac:dyDescent="0.25">
      <c r="D109" s="11"/>
      <c r="E109" s="38"/>
      <c r="F109" s="39"/>
      <c r="G109" s="10"/>
    </row>
    <row r="110" spans="4:7" ht="15.75" customHeight="1" x14ac:dyDescent="0.25">
      <c r="D110" s="11"/>
      <c r="E110" s="38"/>
      <c r="F110" s="39"/>
      <c r="G110" s="10"/>
    </row>
    <row r="111" spans="4:7" ht="15.75" customHeight="1" x14ac:dyDescent="0.25">
      <c r="D111" s="11"/>
      <c r="E111" s="38"/>
      <c r="F111" s="39"/>
      <c r="G111" s="10"/>
    </row>
    <row r="112" spans="4:7" ht="15.75" customHeight="1" x14ac:dyDescent="0.25">
      <c r="D112" s="11"/>
      <c r="E112" s="38"/>
      <c r="F112" s="39"/>
      <c r="G112" s="10"/>
    </row>
    <row r="113" spans="4:7" ht="15.75" customHeight="1" x14ac:dyDescent="0.25">
      <c r="D113" s="11"/>
      <c r="E113" s="38"/>
      <c r="F113" s="39"/>
      <c r="G113" s="10"/>
    </row>
    <row r="114" spans="4:7" ht="15.75" customHeight="1" x14ac:dyDescent="0.25">
      <c r="D114" s="11"/>
      <c r="E114" s="38"/>
      <c r="F114" s="39"/>
      <c r="G114" s="10"/>
    </row>
    <row r="115" spans="4:7" ht="15.75" customHeight="1" x14ac:dyDescent="0.25">
      <c r="D115" s="11"/>
      <c r="E115" s="38"/>
      <c r="F115" s="39"/>
      <c r="G115" s="10"/>
    </row>
    <row r="116" spans="4:7" ht="15.75" customHeight="1" x14ac:dyDescent="0.25">
      <c r="D116" s="11"/>
      <c r="E116" s="38"/>
      <c r="F116" s="39"/>
      <c r="G116" s="10"/>
    </row>
    <row r="117" spans="4:7" ht="15.75" customHeight="1" x14ac:dyDescent="0.25">
      <c r="D117" s="11"/>
      <c r="E117" s="38"/>
      <c r="F117" s="39"/>
      <c r="G117" s="10"/>
    </row>
    <row r="118" spans="4:7" ht="15.75" customHeight="1" x14ac:dyDescent="0.25">
      <c r="D118" s="11"/>
      <c r="E118" s="38"/>
      <c r="F118" s="39"/>
      <c r="G118" s="10"/>
    </row>
    <row r="119" spans="4:7" ht="15.75" customHeight="1" x14ac:dyDescent="0.25">
      <c r="D119" s="11"/>
      <c r="E119" s="38"/>
      <c r="F119" s="39"/>
      <c r="G119" s="10"/>
    </row>
    <row r="120" spans="4:7" ht="15.75" customHeight="1" x14ac:dyDescent="0.25">
      <c r="D120" s="11"/>
      <c r="E120" s="38"/>
      <c r="F120" s="39"/>
      <c r="G120" s="10"/>
    </row>
    <row r="121" spans="4:7" ht="15.75" customHeight="1" x14ac:dyDescent="0.25">
      <c r="D121" s="11"/>
      <c r="E121" s="38"/>
      <c r="F121" s="39"/>
      <c r="G121" s="10"/>
    </row>
    <row r="122" spans="4:7" ht="15.75" customHeight="1" x14ac:dyDescent="0.25">
      <c r="D122" s="11"/>
      <c r="E122" s="38"/>
      <c r="F122" s="39"/>
      <c r="G122" s="10"/>
    </row>
    <row r="123" spans="4:7" ht="15.75" customHeight="1" x14ac:dyDescent="0.25">
      <c r="D123" s="11"/>
      <c r="E123" s="38"/>
      <c r="F123" s="39"/>
      <c r="G123" s="10"/>
    </row>
    <row r="124" spans="4:7" ht="15.75" customHeight="1" x14ac:dyDescent="0.25">
      <c r="D124" s="11"/>
      <c r="E124" s="38"/>
      <c r="F124" s="39"/>
      <c r="G124" s="10"/>
    </row>
    <row r="125" spans="4:7" ht="15.75" customHeight="1" x14ac:dyDescent="0.25">
      <c r="D125" s="11"/>
      <c r="E125" s="38"/>
      <c r="F125" s="39"/>
      <c r="G125" s="10"/>
    </row>
    <row r="126" spans="4:7" ht="15.75" customHeight="1" x14ac:dyDescent="0.25">
      <c r="D126" s="11"/>
      <c r="E126" s="38"/>
      <c r="F126" s="39"/>
      <c r="G126" s="10"/>
    </row>
    <row r="127" spans="4:7" ht="15.75" customHeight="1" x14ac:dyDescent="0.25">
      <c r="D127" s="11"/>
      <c r="E127" s="38"/>
      <c r="F127" s="39"/>
      <c r="G127" s="10"/>
    </row>
    <row r="128" spans="4:7" ht="15.75" customHeight="1" x14ac:dyDescent="0.25">
      <c r="D128" s="11"/>
      <c r="E128" s="38"/>
      <c r="F128" s="39"/>
      <c r="G128" s="10"/>
    </row>
    <row r="129" spans="4:7" ht="15.75" customHeight="1" x14ac:dyDescent="0.25">
      <c r="D129" s="11"/>
      <c r="E129" s="38"/>
      <c r="F129" s="39"/>
      <c r="G129" s="10"/>
    </row>
    <row r="130" spans="4:7" ht="15.75" customHeight="1" x14ac:dyDescent="0.25">
      <c r="D130" s="11"/>
      <c r="E130" s="38"/>
      <c r="F130" s="39"/>
      <c r="G130" s="10"/>
    </row>
    <row r="131" spans="4:7" ht="15.75" customHeight="1" x14ac:dyDescent="0.25">
      <c r="D131" s="11"/>
      <c r="E131" s="38"/>
      <c r="F131" s="39"/>
      <c r="G131" s="10"/>
    </row>
    <row r="132" spans="4:7" ht="15.75" customHeight="1" x14ac:dyDescent="0.25">
      <c r="D132" s="11"/>
      <c r="E132" s="38"/>
      <c r="F132" s="39"/>
      <c r="G132" s="10"/>
    </row>
    <row r="133" spans="4:7" ht="15.75" customHeight="1" x14ac:dyDescent="0.25">
      <c r="D133" s="11"/>
      <c r="E133" s="38"/>
      <c r="F133" s="39"/>
      <c r="G133" s="10"/>
    </row>
    <row r="134" spans="4:7" ht="15.75" customHeight="1" x14ac:dyDescent="0.25">
      <c r="D134" s="11"/>
      <c r="E134" s="38"/>
      <c r="F134" s="39"/>
      <c r="G134" s="10"/>
    </row>
    <row r="135" spans="4:7" ht="15.75" customHeight="1" x14ac:dyDescent="0.25">
      <c r="D135" s="11"/>
      <c r="E135" s="38"/>
      <c r="F135" s="39"/>
      <c r="G135" s="10"/>
    </row>
    <row r="136" spans="4:7" ht="15.75" customHeight="1" x14ac:dyDescent="0.25">
      <c r="D136" s="11"/>
      <c r="E136" s="38"/>
      <c r="F136" s="39"/>
      <c r="G136" s="10"/>
    </row>
    <row r="137" spans="4:7" ht="15.75" customHeight="1" x14ac:dyDescent="0.25">
      <c r="D137" s="11"/>
      <c r="E137" s="38"/>
      <c r="F137" s="39"/>
      <c r="G137" s="10"/>
    </row>
    <row r="138" spans="4:7" ht="15.75" customHeight="1" x14ac:dyDescent="0.25">
      <c r="D138" s="11"/>
      <c r="E138" s="38"/>
      <c r="F138" s="39"/>
      <c r="G138" s="10"/>
    </row>
    <row r="139" spans="4:7" ht="15.75" customHeight="1" x14ac:dyDescent="0.25">
      <c r="D139" s="11"/>
      <c r="E139" s="38"/>
      <c r="F139" s="39"/>
      <c r="G139" s="10"/>
    </row>
    <row r="140" spans="4:7" ht="15.75" customHeight="1" x14ac:dyDescent="0.25">
      <c r="D140" s="11"/>
      <c r="E140" s="38"/>
      <c r="F140" s="39"/>
      <c r="G140" s="10"/>
    </row>
    <row r="141" spans="4:7" ht="15.75" customHeight="1" x14ac:dyDescent="0.25">
      <c r="D141" s="11"/>
      <c r="E141" s="38"/>
      <c r="F141" s="39"/>
      <c r="G141" s="10"/>
    </row>
    <row r="142" spans="4:7" ht="15.75" customHeight="1" x14ac:dyDescent="0.25">
      <c r="D142" s="11"/>
      <c r="E142" s="38"/>
      <c r="F142" s="39"/>
      <c r="G142" s="10"/>
    </row>
    <row r="143" spans="4:7" ht="15.75" customHeight="1" x14ac:dyDescent="0.25">
      <c r="D143" s="11"/>
      <c r="E143" s="38"/>
      <c r="F143" s="39"/>
      <c r="G143" s="10"/>
    </row>
    <row r="144" spans="4:7" ht="15.75" customHeight="1" x14ac:dyDescent="0.25">
      <c r="D144" s="11"/>
      <c r="E144" s="38"/>
      <c r="F144" s="39"/>
      <c r="G144" s="10"/>
    </row>
    <row r="145" spans="4:7" ht="15.75" customHeight="1" x14ac:dyDescent="0.25">
      <c r="D145" s="11"/>
      <c r="E145" s="38"/>
      <c r="F145" s="39"/>
      <c r="G145" s="10"/>
    </row>
    <row r="146" spans="4:7" ht="15.75" customHeight="1" x14ac:dyDescent="0.25">
      <c r="D146" s="11"/>
      <c r="E146" s="38"/>
      <c r="F146" s="39"/>
      <c r="G146" s="10"/>
    </row>
    <row r="147" spans="4:7" ht="15.75" customHeight="1" x14ac:dyDescent="0.25">
      <c r="D147" s="11"/>
      <c r="E147" s="38"/>
      <c r="F147" s="39"/>
      <c r="G147" s="10"/>
    </row>
    <row r="148" spans="4:7" ht="15.75" customHeight="1" x14ac:dyDescent="0.25">
      <c r="D148" s="11"/>
      <c r="E148" s="38"/>
      <c r="F148" s="39"/>
      <c r="G148" s="10"/>
    </row>
    <row r="149" spans="4:7" ht="15.75" customHeight="1" x14ac:dyDescent="0.25">
      <c r="D149" s="11"/>
      <c r="E149" s="38"/>
      <c r="F149" s="39"/>
      <c r="G149" s="10"/>
    </row>
    <row r="150" spans="4:7" ht="15.75" customHeight="1" x14ac:dyDescent="0.25">
      <c r="D150" s="11"/>
      <c r="E150" s="38"/>
      <c r="F150" s="39"/>
      <c r="G150" s="10"/>
    </row>
    <row r="151" spans="4:7" ht="15.75" customHeight="1" x14ac:dyDescent="0.25">
      <c r="D151" s="11"/>
      <c r="E151" s="38"/>
      <c r="F151" s="39"/>
      <c r="G151" s="10"/>
    </row>
    <row r="152" spans="4:7" ht="15.75" customHeight="1" x14ac:dyDescent="0.25">
      <c r="D152" s="11"/>
      <c r="E152" s="38"/>
      <c r="F152" s="39"/>
      <c r="G152" s="10"/>
    </row>
    <row r="153" spans="4:7" ht="15.75" customHeight="1" x14ac:dyDescent="0.25">
      <c r="D153" s="11"/>
      <c r="E153" s="38"/>
      <c r="F153" s="39"/>
      <c r="G153" s="10"/>
    </row>
    <row r="154" spans="4:7" ht="15.75" customHeight="1" x14ac:dyDescent="0.25">
      <c r="D154" s="11"/>
      <c r="E154" s="38"/>
      <c r="F154" s="39"/>
      <c r="G154" s="10"/>
    </row>
    <row r="155" spans="4:7" ht="15.75" customHeight="1" x14ac:dyDescent="0.25">
      <c r="D155" s="11"/>
      <c r="E155" s="38"/>
      <c r="F155" s="39"/>
      <c r="G155" s="10"/>
    </row>
    <row r="156" spans="4:7" ht="15.75" customHeight="1" x14ac:dyDescent="0.25">
      <c r="D156" s="11"/>
      <c r="E156" s="38"/>
      <c r="F156" s="39"/>
      <c r="G156" s="10"/>
    </row>
    <row r="157" spans="4:7" ht="15.75" customHeight="1" x14ac:dyDescent="0.25">
      <c r="D157" s="11"/>
      <c r="E157" s="38"/>
      <c r="F157" s="39"/>
      <c r="G157" s="10"/>
    </row>
    <row r="158" spans="4:7" ht="15.75" customHeight="1" x14ac:dyDescent="0.25">
      <c r="D158" s="11"/>
      <c r="E158" s="38"/>
      <c r="F158" s="39"/>
      <c r="G158" s="10"/>
    </row>
    <row r="159" spans="4:7" ht="15.75" customHeight="1" x14ac:dyDescent="0.25">
      <c r="D159" s="11"/>
      <c r="E159" s="38"/>
      <c r="F159" s="39"/>
      <c r="G159" s="10"/>
    </row>
    <row r="160" spans="4:7" ht="15.75" customHeight="1" x14ac:dyDescent="0.25">
      <c r="D160" s="11"/>
      <c r="E160" s="38"/>
      <c r="F160" s="39"/>
      <c r="G160" s="10"/>
    </row>
    <row r="161" spans="4:7" ht="15.75" customHeight="1" x14ac:dyDescent="0.25">
      <c r="D161" s="11"/>
      <c r="E161" s="38"/>
      <c r="F161" s="39"/>
      <c r="G161" s="10"/>
    </row>
    <row r="162" spans="4:7" ht="15.75" customHeight="1" x14ac:dyDescent="0.25">
      <c r="D162" s="11"/>
      <c r="E162" s="38"/>
      <c r="F162" s="39"/>
      <c r="G162" s="10"/>
    </row>
    <row r="163" spans="4:7" ht="15.75" customHeight="1" x14ac:dyDescent="0.25">
      <c r="D163" s="11"/>
      <c r="E163" s="38"/>
      <c r="F163" s="39"/>
      <c r="G163" s="10"/>
    </row>
    <row r="164" spans="4:7" ht="15.75" customHeight="1" x14ac:dyDescent="0.25">
      <c r="D164" s="11"/>
      <c r="E164" s="38"/>
      <c r="F164" s="39"/>
      <c r="G164" s="10"/>
    </row>
    <row r="165" spans="4:7" ht="15.75" customHeight="1" x14ac:dyDescent="0.25">
      <c r="D165" s="11"/>
      <c r="E165" s="38"/>
      <c r="F165" s="39"/>
      <c r="G165" s="10"/>
    </row>
    <row r="166" spans="4:7" ht="15.75" customHeight="1" x14ac:dyDescent="0.25">
      <c r="D166" s="11"/>
      <c r="E166" s="38"/>
      <c r="F166" s="39"/>
      <c r="G166" s="10"/>
    </row>
    <row r="167" spans="4:7" ht="15.75" customHeight="1" x14ac:dyDescent="0.25">
      <c r="D167" s="11"/>
      <c r="E167" s="38"/>
      <c r="F167" s="39"/>
      <c r="G167" s="10"/>
    </row>
    <row r="168" spans="4:7" ht="15.75" customHeight="1" x14ac:dyDescent="0.25">
      <c r="D168" s="11"/>
      <c r="E168" s="38"/>
      <c r="F168" s="39"/>
      <c r="G168" s="10"/>
    </row>
    <row r="169" spans="4:7" ht="15.75" customHeight="1" x14ac:dyDescent="0.25">
      <c r="D169" s="11"/>
      <c r="E169" s="38"/>
      <c r="F169" s="39"/>
      <c r="G169" s="10"/>
    </row>
    <row r="170" spans="4:7" ht="15.75" customHeight="1" x14ac:dyDescent="0.25">
      <c r="D170" s="11"/>
      <c r="E170" s="38"/>
      <c r="F170" s="39"/>
      <c r="G170" s="10"/>
    </row>
    <row r="171" spans="4:7" ht="15.75" customHeight="1" x14ac:dyDescent="0.25">
      <c r="D171" s="11"/>
      <c r="E171" s="38"/>
      <c r="F171" s="39"/>
      <c r="G171" s="10"/>
    </row>
    <row r="172" spans="4:7" ht="15.75" customHeight="1" x14ac:dyDescent="0.25">
      <c r="D172" s="11"/>
      <c r="E172" s="38"/>
      <c r="F172" s="39"/>
      <c r="G172" s="10"/>
    </row>
    <row r="173" spans="4:7" ht="15.75" customHeight="1" x14ac:dyDescent="0.25">
      <c r="D173" s="11"/>
      <c r="E173" s="38"/>
      <c r="F173" s="39"/>
      <c r="G173" s="10"/>
    </row>
    <row r="174" spans="4:7" ht="15.75" customHeight="1" x14ac:dyDescent="0.25">
      <c r="D174" s="11"/>
      <c r="E174" s="38"/>
      <c r="F174" s="39"/>
      <c r="G174" s="10"/>
    </row>
    <row r="175" spans="4:7" ht="15.75" customHeight="1" x14ac:dyDescent="0.25">
      <c r="D175" s="11"/>
      <c r="E175" s="38"/>
      <c r="F175" s="39"/>
      <c r="G175" s="10"/>
    </row>
    <row r="176" spans="4:7" ht="15.75" customHeight="1" x14ac:dyDescent="0.25">
      <c r="D176" s="11"/>
      <c r="E176" s="38"/>
      <c r="F176" s="39"/>
      <c r="G176" s="10"/>
    </row>
    <row r="177" spans="4:7" ht="15.75" customHeight="1" x14ac:dyDescent="0.25">
      <c r="D177" s="11"/>
      <c r="E177" s="38"/>
      <c r="F177" s="39"/>
      <c r="G177" s="10"/>
    </row>
    <row r="178" spans="4:7" ht="15.75" customHeight="1" x14ac:dyDescent="0.25">
      <c r="D178" s="11"/>
      <c r="E178" s="38"/>
      <c r="F178" s="39"/>
      <c r="G178" s="10"/>
    </row>
    <row r="179" spans="4:7" ht="15.75" customHeight="1" x14ac:dyDescent="0.25">
      <c r="D179" s="11"/>
      <c r="E179" s="38"/>
      <c r="F179" s="39"/>
      <c r="G179" s="10"/>
    </row>
    <row r="180" spans="4:7" ht="15.75" customHeight="1" x14ac:dyDescent="0.25">
      <c r="D180" s="11"/>
      <c r="E180" s="38"/>
      <c r="F180" s="39"/>
      <c r="G180" s="10"/>
    </row>
    <row r="181" spans="4:7" ht="15.75" customHeight="1" x14ac:dyDescent="0.25">
      <c r="D181" s="11"/>
      <c r="E181" s="38"/>
      <c r="F181" s="39"/>
      <c r="G181" s="10"/>
    </row>
    <row r="182" spans="4:7" ht="15.75" customHeight="1" x14ac:dyDescent="0.25">
      <c r="D182" s="11"/>
      <c r="E182" s="38"/>
      <c r="F182" s="39"/>
      <c r="G182" s="10"/>
    </row>
    <row r="183" spans="4:7" ht="15.75" customHeight="1" x14ac:dyDescent="0.25">
      <c r="D183" s="11"/>
      <c r="E183" s="38"/>
      <c r="F183" s="39"/>
      <c r="G183" s="10"/>
    </row>
    <row r="184" spans="4:7" ht="15.75" customHeight="1" x14ac:dyDescent="0.25">
      <c r="D184" s="11"/>
      <c r="E184" s="38"/>
      <c r="F184" s="39"/>
      <c r="G184" s="10"/>
    </row>
    <row r="185" spans="4:7" ht="15.75" customHeight="1" x14ac:dyDescent="0.25">
      <c r="D185" s="11"/>
      <c r="E185" s="38"/>
      <c r="F185" s="39"/>
      <c r="G185" s="10"/>
    </row>
    <row r="186" spans="4:7" ht="15.75" customHeight="1" x14ac:dyDescent="0.25">
      <c r="D186" s="11"/>
      <c r="E186" s="38"/>
      <c r="F186" s="39"/>
      <c r="G186" s="10"/>
    </row>
    <row r="187" spans="4:7" ht="15.75" customHeight="1" x14ac:dyDescent="0.25">
      <c r="D187" s="11"/>
      <c r="E187" s="38"/>
      <c r="F187" s="39"/>
      <c r="G187" s="10"/>
    </row>
    <row r="188" spans="4:7" ht="15.75" customHeight="1" x14ac:dyDescent="0.25">
      <c r="D188" s="11"/>
      <c r="E188" s="38"/>
      <c r="F188" s="39"/>
      <c r="G188" s="10"/>
    </row>
    <row r="189" spans="4:7" ht="15.75" customHeight="1" x14ac:dyDescent="0.25">
      <c r="D189" s="11"/>
      <c r="E189" s="38"/>
      <c r="F189" s="39"/>
      <c r="G189" s="10"/>
    </row>
    <row r="190" spans="4:7" ht="15.75" customHeight="1" x14ac:dyDescent="0.25">
      <c r="D190" s="11"/>
      <c r="E190" s="38"/>
      <c r="F190" s="39"/>
      <c r="G190" s="10"/>
    </row>
    <row r="191" spans="4:7" ht="15.75" customHeight="1" x14ac:dyDescent="0.25">
      <c r="D191" s="11"/>
      <c r="E191" s="38"/>
      <c r="F191" s="39"/>
      <c r="G191" s="10"/>
    </row>
    <row r="192" spans="4:7" ht="15.75" customHeight="1" x14ac:dyDescent="0.25">
      <c r="D192" s="11"/>
      <c r="E192" s="38"/>
      <c r="F192" s="39"/>
      <c r="G192" s="10"/>
    </row>
    <row r="193" spans="4:7" ht="15.75" customHeight="1" x14ac:dyDescent="0.25">
      <c r="D193" s="11"/>
      <c r="E193" s="38"/>
      <c r="F193" s="39"/>
      <c r="G193" s="10"/>
    </row>
    <row r="194" spans="4:7" ht="15.75" customHeight="1" x14ac:dyDescent="0.25">
      <c r="D194" s="11"/>
      <c r="E194" s="38"/>
      <c r="F194" s="39"/>
      <c r="G194" s="10"/>
    </row>
    <row r="195" spans="4:7" ht="15.75" customHeight="1" x14ac:dyDescent="0.25">
      <c r="D195" s="11"/>
      <c r="E195" s="38"/>
      <c r="F195" s="39"/>
      <c r="G195" s="10"/>
    </row>
    <row r="196" spans="4:7" ht="15.75" customHeight="1" x14ac:dyDescent="0.25">
      <c r="D196" s="11"/>
      <c r="E196" s="38"/>
      <c r="F196" s="39"/>
      <c r="G196" s="10"/>
    </row>
    <row r="197" spans="4:7" ht="15.75" customHeight="1" x14ac:dyDescent="0.25">
      <c r="D197" s="11"/>
      <c r="E197" s="38"/>
      <c r="F197" s="39"/>
      <c r="G197" s="10"/>
    </row>
    <row r="198" spans="4:7" ht="15.75" customHeight="1" x14ac:dyDescent="0.25">
      <c r="D198" s="11"/>
      <c r="E198" s="38"/>
      <c r="F198" s="39"/>
      <c r="G198" s="10"/>
    </row>
    <row r="199" spans="4:7" ht="15.75" customHeight="1" x14ac:dyDescent="0.25">
      <c r="D199" s="11"/>
      <c r="E199" s="38"/>
      <c r="F199" s="39"/>
      <c r="G199" s="10"/>
    </row>
    <row r="200" spans="4:7" ht="15.75" customHeight="1" x14ac:dyDescent="0.25">
      <c r="D200" s="11"/>
      <c r="E200" s="38"/>
      <c r="F200" s="39"/>
      <c r="G200" s="10"/>
    </row>
    <row r="201" spans="4:7" ht="15.75" customHeight="1" x14ac:dyDescent="0.25">
      <c r="D201" s="11"/>
      <c r="E201" s="38"/>
      <c r="F201" s="39"/>
      <c r="G201" s="10"/>
    </row>
    <row r="202" spans="4:7" ht="15.75" customHeight="1" x14ac:dyDescent="0.25">
      <c r="D202" s="11"/>
      <c r="E202" s="38"/>
      <c r="F202" s="39"/>
      <c r="G202" s="10"/>
    </row>
    <row r="203" spans="4:7" ht="15.75" customHeight="1" x14ac:dyDescent="0.25">
      <c r="D203" s="11"/>
      <c r="E203" s="38"/>
      <c r="F203" s="39"/>
      <c r="G203" s="10"/>
    </row>
    <row r="204" spans="4:7" ht="15.75" customHeight="1" x14ac:dyDescent="0.25">
      <c r="D204" s="11"/>
      <c r="E204" s="38"/>
      <c r="F204" s="39"/>
      <c r="G204" s="10"/>
    </row>
    <row r="205" spans="4:7" ht="15.75" customHeight="1" x14ac:dyDescent="0.25">
      <c r="D205" s="11"/>
      <c r="E205" s="38"/>
      <c r="F205" s="39"/>
      <c r="G205" s="10"/>
    </row>
    <row r="206" spans="4:7" ht="15.75" customHeight="1" x14ac:dyDescent="0.25">
      <c r="D206" s="11"/>
      <c r="E206" s="38"/>
      <c r="F206" s="39"/>
      <c r="G206" s="10"/>
    </row>
    <row r="207" spans="4:7" ht="15.75" customHeight="1" x14ac:dyDescent="0.25">
      <c r="D207" s="11"/>
      <c r="E207" s="38"/>
      <c r="F207" s="39"/>
      <c r="G207" s="10"/>
    </row>
    <row r="208" spans="4:7" ht="15.75" customHeight="1" x14ac:dyDescent="0.25">
      <c r="D208" s="11"/>
      <c r="E208" s="38"/>
      <c r="F208" s="39"/>
      <c r="G208" s="10"/>
    </row>
    <row r="209" spans="4:7" ht="15.75" customHeight="1" x14ac:dyDescent="0.25">
      <c r="D209" s="11"/>
      <c r="E209" s="38"/>
      <c r="F209" s="39"/>
      <c r="G209" s="10"/>
    </row>
    <row r="210" spans="4:7" ht="15.75" customHeight="1" x14ac:dyDescent="0.25">
      <c r="D210" s="11"/>
      <c r="E210" s="38"/>
      <c r="F210" s="39"/>
      <c r="G210" s="10"/>
    </row>
    <row r="211" spans="4:7" ht="15.75" customHeight="1" x14ac:dyDescent="0.25">
      <c r="D211" s="11"/>
      <c r="E211" s="38"/>
      <c r="F211" s="39"/>
      <c r="G211" s="10"/>
    </row>
    <row r="212" spans="4:7" ht="15.75" customHeight="1" x14ac:dyDescent="0.25">
      <c r="D212" s="11"/>
      <c r="E212" s="38"/>
      <c r="F212" s="39"/>
      <c r="G212" s="10"/>
    </row>
    <row r="213" spans="4:7" ht="15.75" customHeight="1" x14ac:dyDescent="0.25">
      <c r="D213" s="11"/>
      <c r="E213" s="38"/>
      <c r="F213" s="39"/>
      <c r="G213" s="10"/>
    </row>
    <row r="214" spans="4:7" ht="15.75" customHeight="1" x14ac:dyDescent="0.25">
      <c r="D214" s="11"/>
      <c r="E214" s="38"/>
      <c r="F214" s="39"/>
      <c r="G214" s="10"/>
    </row>
    <row r="215" spans="4:7" ht="15.75" customHeight="1" x14ac:dyDescent="0.25">
      <c r="D215" s="11"/>
      <c r="E215" s="38"/>
      <c r="F215" s="39"/>
      <c r="G215" s="10"/>
    </row>
    <row r="216" spans="4:7" ht="15.75" customHeight="1" x14ac:dyDescent="0.25">
      <c r="D216" s="11"/>
      <c r="E216" s="38"/>
      <c r="F216" s="39"/>
      <c r="G216" s="10"/>
    </row>
    <row r="217" spans="4:7" ht="15.75" customHeight="1" x14ac:dyDescent="0.25">
      <c r="D217" s="11"/>
      <c r="E217" s="38"/>
      <c r="F217" s="39"/>
      <c r="G217" s="10"/>
    </row>
    <row r="218" spans="4:7" ht="15.75" customHeight="1" x14ac:dyDescent="0.25">
      <c r="D218" s="11"/>
      <c r="E218" s="38"/>
      <c r="F218" s="39"/>
      <c r="G218" s="10"/>
    </row>
    <row r="219" spans="4:7" ht="15.75" customHeight="1" x14ac:dyDescent="0.25">
      <c r="D219" s="11"/>
      <c r="E219" s="38"/>
      <c r="F219" s="39"/>
      <c r="G219" s="10"/>
    </row>
    <row r="220" spans="4:7" ht="15.75" customHeight="1" x14ac:dyDescent="0.25">
      <c r="D220" s="11"/>
      <c r="E220" s="38"/>
      <c r="F220" s="39"/>
      <c r="G220" s="10"/>
    </row>
    <row r="221" spans="4:7" ht="15.75" customHeight="1" x14ac:dyDescent="0.25">
      <c r="D221" s="11"/>
      <c r="E221" s="38"/>
      <c r="F221" s="39"/>
      <c r="G221" s="10"/>
    </row>
    <row r="222" spans="4:7" ht="15.75" customHeight="1" x14ac:dyDescent="0.25">
      <c r="D222" s="11"/>
      <c r="E222" s="38"/>
      <c r="F222" s="39"/>
      <c r="G222" s="10"/>
    </row>
    <row r="223" spans="4:7" ht="15.75" customHeight="1" x14ac:dyDescent="0.25">
      <c r="D223" s="11"/>
      <c r="E223" s="38"/>
      <c r="F223" s="39"/>
      <c r="G223" s="10"/>
    </row>
    <row r="224" spans="4:7" ht="15.75" customHeight="1" x14ac:dyDescent="0.25">
      <c r="D224" s="11"/>
      <c r="E224" s="38"/>
      <c r="F224" s="39"/>
      <c r="G224" s="10"/>
    </row>
    <row r="225" spans="4:7" ht="15.75" customHeight="1" x14ac:dyDescent="0.25">
      <c r="D225" s="11"/>
      <c r="E225" s="38"/>
      <c r="F225" s="39"/>
      <c r="G225" s="10"/>
    </row>
    <row r="226" spans="4:7" ht="15.75" customHeight="1" x14ac:dyDescent="0.25">
      <c r="D226" s="11"/>
      <c r="E226" s="38"/>
      <c r="F226" s="39"/>
      <c r="G226" s="10"/>
    </row>
    <row r="227" spans="4:7" ht="15.75" customHeight="1" x14ac:dyDescent="0.25">
      <c r="D227" s="11"/>
      <c r="E227" s="38"/>
      <c r="F227" s="39"/>
      <c r="G227" s="10"/>
    </row>
    <row r="228" spans="4:7" ht="15.75" customHeight="1" x14ac:dyDescent="0.25">
      <c r="D228" s="11"/>
      <c r="E228" s="38"/>
      <c r="F228" s="39"/>
      <c r="G228" s="10"/>
    </row>
    <row r="229" spans="4:7" ht="15.75" customHeight="1" x14ac:dyDescent="0.25">
      <c r="D229" s="11"/>
      <c r="E229" s="38"/>
      <c r="F229" s="39"/>
      <c r="G229" s="10"/>
    </row>
    <row r="230" spans="4:7" ht="15.75" customHeight="1" x14ac:dyDescent="0.25">
      <c r="D230" s="11"/>
      <c r="E230" s="38"/>
      <c r="F230" s="39"/>
      <c r="G230" s="10"/>
    </row>
    <row r="231" spans="4:7" ht="15.75" customHeight="1" x14ac:dyDescent="0.25">
      <c r="D231" s="11"/>
      <c r="E231" s="38"/>
      <c r="F231" s="39"/>
      <c r="G231" s="10"/>
    </row>
    <row r="232" spans="4:7" ht="15.75" customHeight="1" x14ac:dyDescent="0.25">
      <c r="D232" s="11"/>
      <c r="E232" s="38"/>
      <c r="F232" s="39"/>
      <c r="G232" s="10"/>
    </row>
    <row r="233" spans="4:7" ht="15.75" customHeight="1" x14ac:dyDescent="0.25">
      <c r="D233" s="11"/>
      <c r="E233" s="38"/>
      <c r="F233" s="39"/>
      <c r="G233" s="10"/>
    </row>
    <row r="234" spans="4:7" ht="15.75" customHeight="1" x14ac:dyDescent="0.25">
      <c r="D234" s="11"/>
      <c r="E234" s="38"/>
      <c r="F234" s="39"/>
      <c r="G234" s="10"/>
    </row>
    <row r="235" spans="4:7" ht="15.75" customHeight="1" x14ac:dyDescent="0.25">
      <c r="D235" s="11"/>
      <c r="E235" s="38"/>
      <c r="F235" s="39"/>
      <c r="G235" s="10"/>
    </row>
    <row r="236" spans="4:7" ht="15.75" customHeight="1" x14ac:dyDescent="0.25">
      <c r="D236" s="11"/>
      <c r="E236" s="38"/>
      <c r="F236" s="39"/>
      <c r="G236" s="10"/>
    </row>
    <row r="237" spans="4:7" ht="15.75" customHeight="1" x14ac:dyDescent="0.25">
      <c r="D237" s="11"/>
      <c r="E237" s="38"/>
      <c r="F237" s="39"/>
      <c r="G237" s="10"/>
    </row>
    <row r="238" spans="4:7" ht="15.75" customHeight="1" x14ac:dyDescent="0.25">
      <c r="D238" s="11"/>
      <c r="E238" s="38"/>
      <c r="F238" s="39"/>
      <c r="G238" s="10"/>
    </row>
    <row r="239" spans="4:7" ht="15.75" customHeight="1" x14ac:dyDescent="0.25">
      <c r="D239" s="11"/>
      <c r="E239" s="38"/>
      <c r="F239" s="39"/>
      <c r="G239" s="10"/>
    </row>
    <row r="240" spans="4:7" ht="15.75" customHeight="1" x14ac:dyDescent="0.25">
      <c r="D240" s="11"/>
      <c r="E240" s="38"/>
      <c r="F240" s="39"/>
      <c r="G240" s="10"/>
    </row>
    <row r="241" spans="4:7" ht="15.75" customHeight="1" x14ac:dyDescent="0.25">
      <c r="D241" s="11"/>
      <c r="E241" s="38"/>
      <c r="F241" s="39"/>
      <c r="G241" s="10"/>
    </row>
    <row r="242" spans="4:7" ht="15.75" customHeight="1" x14ac:dyDescent="0.25">
      <c r="D242" s="11"/>
      <c r="E242" s="38"/>
      <c r="F242" s="39"/>
      <c r="G242" s="10"/>
    </row>
    <row r="243" spans="4:7" ht="15.75" customHeight="1" x14ac:dyDescent="0.25">
      <c r="D243" s="11"/>
      <c r="E243" s="38"/>
      <c r="F243" s="39"/>
      <c r="G243" s="10"/>
    </row>
    <row r="244" spans="4:7" ht="15.75" customHeight="1" x14ac:dyDescent="0.25">
      <c r="D244" s="11"/>
      <c r="E244" s="38"/>
      <c r="F244" s="39"/>
      <c r="G244" s="10"/>
    </row>
    <row r="245" spans="4:7" ht="15.75" customHeight="1" x14ac:dyDescent="0.25">
      <c r="D245" s="11"/>
      <c r="E245" s="38"/>
      <c r="F245" s="39"/>
      <c r="G245" s="10"/>
    </row>
    <row r="246" spans="4:7" ht="15.75" customHeight="1" x14ac:dyDescent="0.25">
      <c r="D246" s="11"/>
      <c r="E246" s="38"/>
      <c r="F246" s="39"/>
      <c r="G246" s="10"/>
    </row>
    <row r="247" spans="4:7" ht="15.75" customHeight="1" x14ac:dyDescent="0.25">
      <c r="D247" s="11"/>
      <c r="E247" s="38"/>
      <c r="F247" s="39"/>
      <c r="G247" s="10"/>
    </row>
    <row r="248" spans="4:7" ht="15.75" customHeight="1" x14ac:dyDescent="0.25">
      <c r="D248" s="11"/>
      <c r="E248" s="38"/>
      <c r="F248" s="39"/>
      <c r="G248" s="10"/>
    </row>
    <row r="249" spans="4:7" ht="15.75" customHeight="1" x14ac:dyDescent="0.25">
      <c r="D249" s="11"/>
      <c r="E249" s="38"/>
      <c r="F249" s="39"/>
      <c r="G249" s="10"/>
    </row>
    <row r="250" spans="4:7" ht="15.75" customHeight="1" x14ac:dyDescent="0.25">
      <c r="D250" s="11"/>
      <c r="E250" s="38"/>
      <c r="F250" s="39"/>
      <c r="G250" s="10"/>
    </row>
    <row r="251" spans="4:7" ht="15.75" customHeight="1" x14ac:dyDescent="0.25">
      <c r="D251" s="11"/>
      <c r="E251" s="38"/>
      <c r="F251" s="39"/>
      <c r="G251" s="10"/>
    </row>
    <row r="252" spans="4:7" ht="15.75" customHeight="1" x14ac:dyDescent="0.25">
      <c r="D252" s="11"/>
      <c r="E252" s="38"/>
      <c r="F252" s="39"/>
      <c r="G252" s="10"/>
    </row>
    <row r="253" spans="4:7" ht="15.75" customHeight="1" x14ac:dyDescent="0.25">
      <c r="D253" s="11"/>
      <c r="E253" s="38"/>
      <c r="F253" s="39"/>
      <c r="G253" s="10"/>
    </row>
    <row r="254" spans="4:7" ht="15.75" customHeight="1" x14ac:dyDescent="0.25">
      <c r="D254" s="11"/>
      <c r="E254" s="38"/>
      <c r="F254" s="39"/>
      <c r="G254" s="10"/>
    </row>
    <row r="255" spans="4:7" ht="15.75" customHeight="1" x14ac:dyDescent="0.25">
      <c r="D255" s="11"/>
      <c r="E255" s="38"/>
      <c r="F255" s="39"/>
      <c r="G255" s="10"/>
    </row>
    <row r="256" spans="4:7" ht="15.75" customHeight="1" x14ac:dyDescent="0.25">
      <c r="D256" s="11"/>
      <c r="E256" s="38"/>
      <c r="F256" s="39"/>
      <c r="G256" s="10"/>
    </row>
    <row r="257" spans="4:7" ht="15.75" customHeight="1" x14ac:dyDescent="0.25">
      <c r="D257" s="11"/>
      <c r="E257" s="38"/>
      <c r="F257" s="39"/>
      <c r="G257" s="10"/>
    </row>
    <row r="258" spans="4:7" ht="15.75" customHeight="1" x14ac:dyDescent="0.25">
      <c r="D258" s="11"/>
      <c r="E258" s="38"/>
      <c r="F258" s="39"/>
      <c r="G258" s="10"/>
    </row>
    <row r="259" spans="4:7" ht="15.75" customHeight="1" x14ac:dyDescent="0.25">
      <c r="D259" s="11"/>
      <c r="E259" s="38"/>
      <c r="F259" s="39"/>
      <c r="G259" s="10"/>
    </row>
    <row r="260" spans="4:7" ht="15.75" customHeight="1" x14ac:dyDescent="0.25">
      <c r="D260" s="11"/>
      <c r="E260" s="38"/>
      <c r="F260" s="39"/>
      <c r="G260" s="10"/>
    </row>
    <row r="261" spans="4:7" ht="15.75" customHeight="1" x14ac:dyDescent="0.25">
      <c r="D261" s="11"/>
      <c r="E261" s="38"/>
      <c r="F261" s="39"/>
      <c r="G261" s="10"/>
    </row>
    <row r="262" spans="4:7" ht="15.75" customHeight="1" x14ac:dyDescent="0.25">
      <c r="D262" s="11"/>
      <c r="E262" s="38"/>
      <c r="F262" s="39"/>
      <c r="G262" s="10"/>
    </row>
    <row r="263" spans="4:7" ht="15.75" customHeight="1" x14ac:dyDescent="0.25">
      <c r="D263" s="11"/>
      <c r="E263" s="38"/>
      <c r="F263" s="39"/>
      <c r="G263" s="10"/>
    </row>
    <row r="264" spans="4:7" ht="15.75" customHeight="1" x14ac:dyDescent="0.25">
      <c r="D264" s="11"/>
      <c r="E264" s="38"/>
      <c r="F264" s="39"/>
      <c r="G264" s="10"/>
    </row>
    <row r="265" spans="4:7" ht="15.75" customHeight="1" x14ac:dyDescent="0.25">
      <c r="D265" s="11"/>
      <c r="E265" s="38"/>
      <c r="F265" s="39"/>
      <c r="G265" s="10"/>
    </row>
    <row r="266" spans="4:7" ht="15.75" customHeight="1" x14ac:dyDescent="0.25">
      <c r="D266" s="11"/>
      <c r="E266" s="38"/>
      <c r="F266" s="39"/>
      <c r="G266" s="10"/>
    </row>
    <row r="267" spans="4:7" ht="15.75" customHeight="1" x14ac:dyDescent="0.25">
      <c r="D267" s="11"/>
      <c r="E267" s="38"/>
      <c r="F267" s="39"/>
      <c r="G267" s="10"/>
    </row>
    <row r="268" spans="4:7" ht="15.75" customHeight="1" x14ac:dyDescent="0.25">
      <c r="D268" s="11"/>
      <c r="E268" s="38"/>
      <c r="F268" s="39"/>
      <c r="G268" s="10"/>
    </row>
    <row r="269" spans="4:7" ht="15.75" customHeight="1" x14ac:dyDescent="0.25">
      <c r="D269" s="11"/>
      <c r="E269" s="38"/>
      <c r="F269" s="39"/>
      <c r="G269" s="10"/>
    </row>
    <row r="270" spans="4:7" ht="15.75" customHeight="1" x14ac:dyDescent="0.25">
      <c r="D270" s="11"/>
      <c r="E270" s="38"/>
      <c r="F270" s="39"/>
      <c r="G270" s="10"/>
    </row>
    <row r="271" spans="4:7" ht="15.75" customHeight="1" x14ac:dyDescent="0.25">
      <c r="D271" s="11"/>
      <c r="E271" s="38"/>
      <c r="F271" s="39"/>
      <c r="G271" s="10"/>
    </row>
    <row r="272" spans="4:7" ht="15.75" customHeight="1" x14ac:dyDescent="0.25">
      <c r="D272" s="11"/>
      <c r="E272" s="38"/>
      <c r="F272" s="39"/>
      <c r="G272" s="10"/>
    </row>
    <row r="273" spans="4:7" ht="15.75" customHeight="1" x14ac:dyDescent="0.25">
      <c r="D273" s="11"/>
      <c r="E273" s="38"/>
      <c r="F273" s="39"/>
      <c r="G273" s="10"/>
    </row>
    <row r="274" spans="4:7" ht="15.75" customHeight="1" x14ac:dyDescent="0.25">
      <c r="D274" s="11"/>
      <c r="E274" s="38"/>
      <c r="F274" s="39"/>
      <c r="G274" s="10"/>
    </row>
    <row r="275" spans="4:7" ht="15.75" customHeight="1" x14ac:dyDescent="0.25">
      <c r="D275" s="11"/>
      <c r="E275" s="38"/>
      <c r="F275" s="39"/>
      <c r="G275" s="10"/>
    </row>
    <row r="276" spans="4:7" ht="15.75" customHeight="1" x14ac:dyDescent="0.25">
      <c r="D276" s="11"/>
      <c r="E276" s="38"/>
      <c r="F276" s="39"/>
      <c r="G276" s="10"/>
    </row>
    <row r="277" spans="4:7" ht="15.75" customHeight="1" x14ac:dyDescent="0.25">
      <c r="D277" s="11"/>
      <c r="E277" s="38"/>
      <c r="F277" s="39"/>
      <c r="G277" s="10"/>
    </row>
    <row r="278" spans="4:7" ht="15.75" customHeight="1" x14ac:dyDescent="0.25">
      <c r="D278" s="11"/>
      <c r="E278" s="38"/>
      <c r="F278" s="39"/>
      <c r="G278" s="10"/>
    </row>
    <row r="279" spans="4:7" ht="15.75" customHeight="1" x14ac:dyDescent="0.25">
      <c r="D279" s="11"/>
      <c r="E279" s="38"/>
      <c r="F279" s="39"/>
      <c r="G279" s="10"/>
    </row>
    <row r="280" spans="4:7" ht="15.75" customHeight="1" x14ac:dyDescent="0.25">
      <c r="D280" s="11"/>
      <c r="E280" s="38"/>
      <c r="F280" s="39"/>
      <c r="G280" s="10"/>
    </row>
    <row r="281" spans="4:7" ht="15.75" customHeight="1" x14ac:dyDescent="0.25">
      <c r="D281" s="11"/>
      <c r="E281" s="38"/>
      <c r="F281" s="39"/>
      <c r="G281" s="10"/>
    </row>
    <row r="282" spans="4:7" ht="15.75" customHeight="1" x14ac:dyDescent="0.25">
      <c r="D282" s="11"/>
      <c r="E282" s="38"/>
      <c r="F282" s="39"/>
      <c r="G282" s="10"/>
    </row>
    <row r="283" spans="4:7" ht="15.75" customHeight="1" x14ac:dyDescent="0.25">
      <c r="D283" s="11"/>
      <c r="E283" s="38"/>
      <c r="F283" s="39"/>
      <c r="G283" s="10"/>
    </row>
    <row r="284" spans="4:7" ht="15.75" customHeight="1" x14ac:dyDescent="0.25">
      <c r="D284" s="11"/>
      <c r="E284" s="38"/>
      <c r="F284" s="39"/>
      <c r="G284" s="10"/>
    </row>
    <row r="285" spans="4:7" ht="15.75" customHeight="1" x14ac:dyDescent="0.25">
      <c r="D285" s="11"/>
      <c r="E285" s="38"/>
      <c r="F285" s="39"/>
      <c r="G285" s="10"/>
    </row>
    <row r="286" spans="4:7" ht="15.75" customHeight="1" x14ac:dyDescent="0.25">
      <c r="D286" s="11"/>
      <c r="E286" s="38"/>
      <c r="F286" s="39"/>
      <c r="G286" s="10"/>
    </row>
    <row r="287" spans="4:7" ht="15.75" customHeight="1" x14ac:dyDescent="0.25">
      <c r="D287" s="11"/>
      <c r="E287" s="38"/>
      <c r="F287" s="39"/>
      <c r="G287" s="10"/>
    </row>
    <row r="288" spans="4:7" ht="15.75" customHeight="1" x14ac:dyDescent="0.25">
      <c r="D288" s="11"/>
      <c r="E288" s="38"/>
      <c r="F288" s="39"/>
      <c r="G288" s="10"/>
    </row>
    <row r="289" spans="4:7" ht="15.75" customHeight="1" x14ac:dyDescent="0.25">
      <c r="D289" s="11"/>
      <c r="E289" s="38"/>
      <c r="F289" s="39"/>
      <c r="G289" s="10"/>
    </row>
    <row r="290" spans="4:7" ht="15.75" customHeight="1" x14ac:dyDescent="0.25">
      <c r="D290" s="11"/>
      <c r="E290" s="38"/>
      <c r="F290" s="39"/>
      <c r="G290" s="10"/>
    </row>
    <row r="291" spans="4:7" ht="15.75" customHeight="1" x14ac:dyDescent="0.25">
      <c r="D291" s="11"/>
      <c r="E291" s="38"/>
      <c r="F291" s="39"/>
      <c r="G291" s="10"/>
    </row>
    <row r="292" spans="4:7" ht="15.75" customHeight="1" x14ac:dyDescent="0.25">
      <c r="D292" s="11"/>
      <c r="E292" s="38"/>
      <c r="F292" s="39"/>
      <c r="G292" s="10"/>
    </row>
    <row r="293" spans="4:7" ht="15.75" customHeight="1" x14ac:dyDescent="0.25">
      <c r="D293" s="11"/>
      <c r="E293" s="38"/>
      <c r="F293" s="39"/>
      <c r="G293" s="10"/>
    </row>
    <row r="294" spans="4:7" ht="15.75" customHeight="1" x14ac:dyDescent="0.25">
      <c r="D294" s="11"/>
      <c r="E294" s="38"/>
      <c r="F294" s="39"/>
      <c r="G294" s="10"/>
    </row>
    <row r="295" spans="4:7" ht="15.75" customHeight="1" x14ac:dyDescent="0.25">
      <c r="D295" s="11"/>
      <c r="E295" s="38"/>
      <c r="F295" s="39"/>
      <c r="G295" s="10"/>
    </row>
    <row r="296" spans="4:7" ht="15.75" customHeight="1" x14ac:dyDescent="0.25">
      <c r="D296" s="11"/>
      <c r="E296" s="38"/>
      <c r="F296" s="39"/>
      <c r="G296" s="10"/>
    </row>
    <row r="297" spans="4:7" ht="15.75" customHeight="1" x14ac:dyDescent="0.25">
      <c r="D297" s="11"/>
      <c r="E297" s="38"/>
      <c r="F297" s="39"/>
      <c r="G297" s="10"/>
    </row>
    <row r="298" spans="4:7" ht="15.75" customHeight="1" x14ac:dyDescent="0.25">
      <c r="D298" s="11"/>
      <c r="E298" s="38"/>
      <c r="F298" s="39"/>
      <c r="G298" s="10"/>
    </row>
    <row r="299" spans="4:7" ht="15.75" customHeight="1" x14ac:dyDescent="0.25">
      <c r="D299" s="11"/>
      <c r="E299" s="38"/>
      <c r="F299" s="39"/>
      <c r="G299" s="10"/>
    </row>
    <row r="300" spans="4:7" ht="15.75" customHeight="1" x14ac:dyDescent="0.25">
      <c r="D300" s="11"/>
      <c r="E300" s="38"/>
      <c r="F300" s="39"/>
      <c r="G300" s="10"/>
    </row>
    <row r="301" spans="4:7" ht="15.75" customHeight="1" x14ac:dyDescent="0.25">
      <c r="D301" s="11"/>
      <c r="E301" s="38"/>
      <c r="F301" s="39"/>
      <c r="G301" s="10"/>
    </row>
    <row r="302" spans="4:7" ht="15.75" customHeight="1" x14ac:dyDescent="0.25">
      <c r="D302" s="11"/>
      <c r="E302" s="38"/>
      <c r="F302" s="39"/>
      <c r="G302" s="10"/>
    </row>
    <row r="303" spans="4:7" ht="15.75" customHeight="1" x14ac:dyDescent="0.25">
      <c r="D303" s="11"/>
      <c r="E303" s="38"/>
      <c r="F303" s="39"/>
      <c r="G303" s="10"/>
    </row>
    <row r="304" spans="4:7" ht="15.75" customHeight="1" x14ac:dyDescent="0.25">
      <c r="D304" s="11"/>
      <c r="E304" s="38"/>
      <c r="F304" s="39"/>
      <c r="G304" s="10"/>
    </row>
    <row r="305" spans="4:7" ht="15.75" customHeight="1" x14ac:dyDescent="0.25">
      <c r="D305" s="11"/>
      <c r="E305" s="38"/>
      <c r="F305" s="39"/>
      <c r="G305" s="10"/>
    </row>
    <row r="306" spans="4:7" ht="15.75" customHeight="1" x14ac:dyDescent="0.25">
      <c r="D306" s="11"/>
      <c r="E306" s="38"/>
      <c r="F306" s="39"/>
      <c r="G306" s="10"/>
    </row>
    <row r="307" spans="4:7" ht="15.75" customHeight="1" x14ac:dyDescent="0.25">
      <c r="D307" s="11"/>
      <c r="E307" s="38"/>
      <c r="F307" s="39"/>
      <c r="G307" s="10"/>
    </row>
    <row r="308" spans="4:7" ht="15.75" customHeight="1" x14ac:dyDescent="0.25">
      <c r="D308" s="11"/>
      <c r="E308" s="38"/>
      <c r="F308" s="39"/>
      <c r="G308" s="10"/>
    </row>
    <row r="309" spans="4:7" ht="15.75" customHeight="1" x14ac:dyDescent="0.25">
      <c r="D309" s="11"/>
      <c r="E309" s="38"/>
      <c r="F309" s="39"/>
      <c r="G309" s="10"/>
    </row>
    <row r="310" spans="4:7" ht="15.75" customHeight="1" x14ac:dyDescent="0.25">
      <c r="D310" s="11"/>
      <c r="E310" s="38"/>
      <c r="F310" s="39"/>
      <c r="G310" s="10"/>
    </row>
    <row r="311" spans="4:7" ht="15.75" customHeight="1" x14ac:dyDescent="0.25">
      <c r="D311" s="11"/>
      <c r="E311" s="38"/>
      <c r="F311" s="39"/>
      <c r="G311" s="10"/>
    </row>
    <row r="312" spans="4:7" ht="15.75" customHeight="1" x14ac:dyDescent="0.25">
      <c r="D312" s="11"/>
      <c r="E312" s="38"/>
      <c r="F312" s="39"/>
      <c r="G312" s="10"/>
    </row>
    <row r="313" spans="4:7" ht="15.75" customHeight="1" x14ac:dyDescent="0.25">
      <c r="D313" s="11"/>
      <c r="E313" s="38"/>
      <c r="F313" s="39"/>
      <c r="G313" s="10"/>
    </row>
    <row r="314" spans="4:7" ht="15.75" customHeight="1" x14ac:dyDescent="0.25">
      <c r="D314" s="11"/>
      <c r="E314" s="38"/>
      <c r="F314" s="39"/>
      <c r="G314" s="10"/>
    </row>
    <row r="315" spans="4:7" ht="15.75" customHeight="1" x14ac:dyDescent="0.25">
      <c r="D315" s="11"/>
      <c r="E315" s="38"/>
      <c r="F315" s="39"/>
      <c r="G315" s="10"/>
    </row>
    <row r="316" spans="4:7" ht="15.75" customHeight="1" x14ac:dyDescent="0.25">
      <c r="D316" s="11"/>
      <c r="E316" s="38"/>
      <c r="F316" s="39"/>
      <c r="G316" s="10"/>
    </row>
    <row r="317" spans="4:7" ht="15.75" customHeight="1" x14ac:dyDescent="0.25">
      <c r="D317" s="11"/>
      <c r="E317" s="38"/>
      <c r="F317" s="39"/>
      <c r="G317" s="10"/>
    </row>
    <row r="318" spans="4:7" ht="15.75" customHeight="1" x14ac:dyDescent="0.25">
      <c r="D318" s="11"/>
      <c r="E318" s="38"/>
      <c r="F318" s="39"/>
      <c r="G318" s="10"/>
    </row>
    <row r="319" spans="4:7" ht="15.75" customHeight="1" x14ac:dyDescent="0.25">
      <c r="D319" s="11"/>
      <c r="E319" s="38"/>
      <c r="F319" s="39"/>
      <c r="G319" s="10"/>
    </row>
    <row r="320" spans="4:7" ht="15.75" customHeight="1" x14ac:dyDescent="0.25">
      <c r="D320" s="11"/>
      <c r="E320" s="38"/>
      <c r="F320" s="39"/>
      <c r="G320" s="10"/>
    </row>
    <row r="321" spans="4:7" ht="15.75" customHeight="1" x14ac:dyDescent="0.25">
      <c r="D321" s="11"/>
      <c r="E321" s="38"/>
      <c r="F321" s="39"/>
      <c r="G321" s="10"/>
    </row>
    <row r="322" spans="4:7" ht="15.75" customHeight="1" x14ac:dyDescent="0.25">
      <c r="D322" s="11"/>
      <c r="E322" s="38"/>
      <c r="F322" s="39"/>
      <c r="G322" s="10"/>
    </row>
    <row r="323" spans="4:7" ht="15.75" customHeight="1" x14ac:dyDescent="0.25">
      <c r="D323" s="11"/>
      <c r="E323" s="38"/>
      <c r="F323" s="39"/>
      <c r="G323" s="10"/>
    </row>
    <row r="324" spans="4:7" ht="15.75" customHeight="1" x14ac:dyDescent="0.25">
      <c r="D324" s="11"/>
      <c r="E324" s="38"/>
      <c r="F324" s="39"/>
      <c r="G324" s="10"/>
    </row>
    <row r="325" spans="4:7" ht="15.75" customHeight="1" x14ac:dyDescent="0.25">
      <c r="D325" s="11"/>
      <c r="E325" s="38"/>
      <c r="F325" s="39"/>
      <c r="G325" s="10"/>
    </row>
    <row r="326" spans="4:7" ht="15.75" customHeight="1" x14ac:dyDescent="0.25">
      <c r="D326" s="11"/>
      <c r="E326" s="38"/>
      <c r="F326" s="39"/>
      <c r="G326" s="10"/>
    </row>
    <row r="327" spans="4:7" ht="15.75" customHeight="1" x14ac:dyDescent="0.25">
      <c r="D327" s="11"/>
      <c r="E327" s="38"/>
      <c r="F327" s="39"/>
      <c r="G327" s="10"/>
    </row>
    <row r="328" spans="4:7" ht="15.75" customHeight="1" x14ac:dyDescent="0.25">
      <c r="D328" s="11"/>
      <c r="E328" s="38"/>
      <c r="F328" s="39"/>
      <c r="G328" s="10"/>
    </row>
    <row r="329" spans="4:7" ht="15.75" customHeight="1" x14ac:dyDescent="0.25">
      <c r="D329" s="11"/>
      <c r="E329" s="38"/>
      <c r="F329" s="39"/>
      <c r="G329" s="10"/>
    </row>
    <row r="330" spans="4:7" ht="15.75" customHeight="1" x14ac:dyDescent="0.25">
      <c r="D330" s="11"/>
      <c r="E330" s="38"/>
      <c r="F330" s="39"/>
      <c r="G330" s="10"/>
    </row>
    <row r="331" spans="4:7" ht="15.75" customHeight="1" x14ac:dyDescent="0.25">
      <c r="D331" s="11"/>
      <c r="E331" s="38"/>
      <c r="F331" s="39"/>
      <c r="G331" s="10"/>
    </row>
    <row r="332" spans="4:7" ht="15.75" customHeight="1" x14ac:dyDescent="0.25">
      <c r="D332" s="11"/>
      <c r="E332" s="38"/>
      <c r="F332" s="39"/>
      <c r="G332" s="10"/>
    </row>
    <row r="333" spans="4:7" ht="15.75" customHeight="1" x14ac:dyDescent="0.25">
      <c r="D333" s="11"/>
      <c r="E333" s="38"/>
      <c r="F333" s="39"/>
      <c r="G333" s="10"/>
    </row>
    <row r="334" spans="4:7" ht="15.75" customHeight="1" x14ac:dyDescent="0.25">
      <c r="D334" s="11"/>
      <c r="E334" s="38"/>
      <c r="F334" s="39"/>
      <c r="G334" s="10"/>
    </row>
    <row r="335" spans="4:7" ht="15.75" customHeight="1" x14ac:dyDescent="0.25">
      <c r="D335" s="11"/>
      <c r="E335" s="38"/>
      <c r="F335" s="39"/>
      <c r="G335" s="10"/>
    </row>
    <row r="336" spans="4:7" ht="15.75" customHeight="1" x14ac:dyDescent="0.25">
      <c r="D336" s="11"/>
      <c r="E336" s="38"/>
      <c r="F336" s="39"/>
      <c r="G336" s="10"/>
    </row>
    <row r="337" spans="4:7" ht="15.75" customHeight="1" x14ac:dyDescent="0.25">
      <c r="D337" s="11"/>
      <c r="E337" s="38"/>
      <c r="F337" s="39"/>
      <c r="G337" s="10"/>
    </row>
    <row r="338" spans="4:7" ht="15.75" customHeight="1" x14ac:dyDescent="0.25">
      <c r="D338" s="11"/>
      <c r="E338" s="38"/>
      <c r="F338" s="39"/>
      <c r="G338" s="10"/>
    </row>
    <row r="339" spans="4:7" ht="15.75" customHeight="1" x14ac:dyDescent="0.25">
      <c r="D339" s="11"/>
      <c r="E339" s="38"/>
      <c r="F339" s="39"/>
      <c r="G339" s="10"/>
    </row>
    <row r="340" spans="4:7" ht="15.75" customHeight="1" x14ac:dyDescent="0.25">
      <c r="D340" s="11"/>
      <c r="E340" s="38"/>
      <c r="F340" s="39"/>
      <c r="G340" s="10"/>
    </row>
    <row r="341" spans="4:7" ht="15.75" customHeight="1" x14ac:dyDescent="0.25">
      <c r="D341" s="11"/>
      <c r="E341" s="38"/>
      <c r="F341" s="39"/>
      <c r="G341" s="10"/>
    </row>
    <row r="342" spans="4:7" ht="15.75" customHeight="1" x14ac:dyDescent="0.25">
      <c r="D342" s="11"/>
      <c r="E342" s="38"/>
      <c r="F342" s="39"/>
      <c r="G342" s="10"/>
    </row>
    <row r="343" spans="4:7" ht="15.75" customHeight="1" x14ac:dyDescent="0.25">
      <c r="D343" s="11"/>
      <c r="E343" s="38"/>
      <c r="F343" s="39"/>
      <c r="G343" s="10"/>
    </row>
    <row r="344" spans="4:7" ht="15.75" customHeight="1" x14ac:dyDescent="0.25">
      <c r="D344" s="11"/>
      <c r="E344" s="38"/>
      <c r="F344" s="39"/>
      <c r="G344" s="10"/>
    </row>
    <row r="345" spans="4:7" ht="15.75" customHeight="1" x14ac:dyDescent="0.25">
      <c r="D345" s="11"/>
      <c r="E345" s="38"/>
      <c r="F345" s="39"/>
      <c r="G345" s="10"/>
    </row>
    <row r="346" spans="4:7" ht="15.75" customHeight="1" x14ac:dyDescent="0.25">
      <c r="D346" s="11"/>
      <c r="E346" s="38"/>
      <c r="F346" s="39"/>
      <c r="G346" s="10"/>
    </row>
    <row r="347" spans="4:7" ht="15.75" customHeight="1" x14ac:dyDescent="0.25">
      <c r="D347" s="11"/>
      <c r="E347" s="38"/>
      <c r="F347" s="39"/>
      <c r="G347" s="10"/>
    </row>
    <row r="348" spans="4:7" ht="15.75" customHeight="1" x14ac:dyDescent="0.25">
      <c r="D348" s="11"/>
      <c r="E348" s="38"/>
      <c r="F348" s="39"/>
      <c r="G348" s="10"/>
    </row>
    <row r="349" spans="4:7" ht="15.75" customHeight="1" x14ac:dyDescent="0.25">
      <c r="D349" s="11"/>
      <c r="E349" s="38"/>
      <c r="F349" s="39"/>
      <c r="G349" s="10"/>
    </row>
    <row r="350" spans="4:7" ht="15.75" customHeight="1" x14ac:dyDescent="0.25">
      <c r="D350" s="11"/>
      <c r="E350" s="38"/>
      <c r="F350" s="39"/>
      <c r="G350" s="10"/>
    </row>
    <row r="351" spans="4:7" ht="15.75" customHeight="1" x14ac:dyDescent="0.25">
      <c r="D351" s="11"/>
      <c r="E351" s="38"/>
      <c r="F351" s="39"/>
      <c r="G351" s="10"/>
    </row>
    <row r="352" spans="4:7" ht="15.75" customHeight="1" x14ac:dyDescent="0.25">
      <c r="D352" s="11"/>
      <c r="E352" s="38"/>
      <c r="F352" s="39"/>
      <c r="G352" s="10"/>
    </row>
    <row r="353" spans="4:7" ht="15.75" customHeight="1" x14ac:dyDescent="0.25">
      <c r="D353" s="11"/>
      <c r="E353" s="38"/>
      <c r="F353" s="39"/>
      <c r="G353" s="10"/>
    </row>
    <row r="354" spans="4:7" ht="15.75" customHeight="1" x14ac:dyDescent="0.25">
      <c r="D354" s="11"/>
      <c r="E354" s="38"/>
      <c r="F354" s="39"/>
      <c r="G354" s="10"/>
    </row>
    <row r="355" spans="4:7" ht="15.75" customHeight="1" x14ac:dyDescent="0.25">
      <c r="D355" s="11"/>
      <c r="E355" s="38"/>
      <c r="F355" s="39"/>
      <c r="G355" s="10"/>
    </row>
    <row r="356" spans="4:7" ht="15.75" customHeight="1" x14ac:dyDescent="0.25">
      <c r="D356" s="11"/>
      <c r="E356" s="38"/>
      <c r="F356" s="39"/>
      <c r="G356" s="10"/>
    </row>
    <row r="357" spans="4:7" ht="15.75" customHeight="1" x14ac:dyDescent="0.25">
      <c r="D357" s="11"/>
      <c r="E357" s="38"/>
      <c r="F357" s="39"/>
      <c r="G357" s="10"/>
    </row>
    <row r="358" spans="4:7" ht="15.75" customHeight="1" x14ac:dyDescent="0.25">
      <c r="D358" s="11"/>
      <c r="E358" s="38"/>
      <c r="F358" s="39"/>
      <c r="G358" s="10"/>
    </row>
    <row r="359" spans="4:7" ht="15.75" customHeight="1" x14ac:dyDescent="0.25">
      <c r="D359" s="11"/>
      <c r="E359" s="38"/>
      <c r="F359" s="39"/>
      <c r="G359" s="10"/>
    </row>
    <row r="360" spans="4:7" ht="15.75" customHeight="1" x14ac:dyDescent="0.25">
      <c r="D360" s="11"/>
      <c r="E360" s="38"/>
      <c r="F360" s="39"/>
      <c r="G360" s="10"/>
    </row>
    <row r="361" spans="4:7" ht="15.75" customHeight="1" x14ac:dyDescent="0.25">
      <c r="D361" s="11"/>
      <c r="E361" s="38"/>
      <c r="F361" s="39"/>
      <c r="G361" s="10"/>
    </row>
    <row r="362" spans="4:7" ht="15.75" customHeight="1" x14ac:dyDescent="0.25">
      <c r="D362" s="11"/>
      <c r="E362" s="38"/>
      <c r="F362" s="39"/>
      <c r="G362" s="10"/>
    </row>
    <row r="363" spans="4:7" ht="15.75" customHeight="1" x14ac:dyDescent="0.25">
      <c r="D363" s="11"/>
      <c r="E363" s="38"/>
      <c r="F363" s="39"/>
      <c r="G363" s="10"/>
    </row>
    <row r="364" spans="4:7" ht="15.75" customHeight="1" x14ac:dyDescent="0.25">
      <c r="D364" s="11"/>
      <c r="E364" s="38"/>
      <c r="F364" s="39"/>
      <c r="G364" s="10"/>
    </row>
    <row r="365" spans="4:7" ht="15.75" customHeight="1" x14ac:dyDescent="0.25">
      <c r="D365" s="11"/>
      <c r="E365" s="38"/>
      <c r="F365" s="39"/>
      <c r="G365" s="10"/>
    </row>
    <row r="366" spans="4:7" ht="15.75" customHeight="1" x14ac:dyDescent="0.25">
      <c r="D366" s="11"/>
      <c r="E366" s="38"/>
      <c r="F366" s="39"/>
      <c r="G366" s="10"/>
    </row>
    <row r="367" spans="4:7" ht="15.75" customHeight="1" x14ac:dyDescent="0.25">
      <c r="D367" s="11"/>
      <c r="E367" s="38"/>
      <c r="F367" s="39"/>
      <c r="G367" s="10"/>
    </row>
    <row r="368" spans="4:7" ht="15.75" customHeight="1" x14ac:dyDescent="0.25">
      <c r="D368" s="11"/>
      <c r="E368" s="38"/>
      <c r="F368" s="39"/>
      <c r="G368" s="10"/>
    </row>
    <row r="369" spans="4:7" ht="15.75" customHeight="1" x14ac:dyDescent="0.25">
      <c r="D369" s="11"/>
      <c r="E369" s="38"/>
      <c r="F369" s="39"/>
      <c r="G369" s="10"/>
    </row>
    <row r="370" spans="4:7" ht="15.75" customHeight="1" x14ac:dyDescent="0.25">
      <c r="D370" s="11"/>
      <c r="E370" s="38"/>
      <c r="F370" s="39"/>
      <c r="G370" s="10"/>
    </row>
    <row r="371" spans="4:7" ht="15.75" customHeight="1" x14ac:dyDescent="0.25">
      <c r="D371" s="11"/>
      <c r="E371" s="38"/>
      <c r="F371" s="39"/>
      <c r="G371" s="10"/>
    </row>
    <row r="372" spans="4:7" ht="15.75" customHeight="1" x14ac:dyDescent="0.25">
      <c r="D372" s="11"/>
      <c r="E372" s="38"/>
      <c r="F372" s="39"/>
      <c r="G372" s="10"/>
    </row>
    <row r="373" spans="4:7" ht="15.75" customHeight="1" x14ac:dyDescent="0.25">
      <c r="D373" s="11"/>
      <c r="E373" s="38"/>
      <c r="F373" s="39"/>
      <c r="G373" s="10"/>
    </row>
    <row r="374" spans="4:7" ht="15.75" customHeight="1" x14ac:dyDescent="0.25">
      <c r="D374" s="11"/>
      <c r="E374" s="38"/>
      <c r="F374" s="39"/>
      <c r="G374" s="10"/>
    </row>
    <row r="375" spans="4:7" ht="15.75" customHeight="1" x14ac:dyDescent="0.25">
      <c r="D375" s="11"/>
      <c r="E375" s="38"/>
      <c r="F375" s="39"/>
      <c r="G375" s="10"/>
    </row>
    <row r="376" spans="4:7" ht="15.75" customHeight="1" x14ac:dyDescent="0.25">
      <c r="D376" s="11"/>
      <c r="E376" s="38"/>
      <c r="F376" s="39"/>
      <c r="G376" s="10"/>
    </row>
    <row r="377" spans="4:7" ht="15.75" customHeight="1" x14ac:dyDescent="0.25">
      <c r="D377" s="11"/>
      <c r="E377" s="38"/>
      <c r="F377" s="39"/>
      <c r="G377" s="10"/>
    </row>
    <row r="378" spans="4:7" ht="15.75" customHeight="1" x14ac:dyDescent="0.25">
      <c r="D378" s="11"/>
      <c r="E378" s="38"/>
      <c r="F378" s="39"/>
      <c r="G378" s="10"/>
    </row>
    <row r="379" spans="4:7" ht="15.75" customHeight="1" x14ac:dyDescent="0.25">
      <c r="D379" s="11"/>
      <c r="E379" s="38"/>
      <c r="F379" s="39"/>
      <c r="G379" s="10"/>
    </row>
    <row r="380" spans="4:7" ht="15.75" customHeight="1" x14ac:dyDescent="0.25">
      <c r="D380" s="11"/>
      <c r="E380" s="38"/>
      <c r="F380" s="39"/>
      <c r="G380" s="10"/>
    </row>
    <row r="381" spans="4:7" ht="15.75" customHeight="1" x14ac:dyDescent="0.25">
      <c r="D381" s="11"/>
      <c r="E381" s="38"/>
      <c r="F381" s="39"/>
      <c r="G381" s="10"/>
    </row>
    <row r="382" spans="4:7" ht="15.75" customHeight="1" x14ac:dyDescent="0.25">
      <c r="D382" s="11"/>
      <c r="E382" s="38"/>
      <c r="F382" s="39"/>
      <c r="G382" s="10"/>
    </row>
    <row r="383" spans="4:7" ht="15.75" customHeight="1" x14ac:dyDescent="0.25">
      <c r="D383" s="11"/>
      <c r="E383" s="38"/>
      <c r="F383" s="39"/>
      <c r="G383" s="10"/>
    </row>
    <row r="384" spans="4:7" ht="15.75" customHeight="1" x14ac:dyDescent="0.25">
      <c r="D384" s="11"/>
      <c r="E384" s="38"/>
      <c r="F384" s="39"/>
      <c r="G384" s="10"/>
    </row>
    <row r="385" spans="4:7" ht="15.75" customHeight="1" x14ac:dyDescent="0.25">
      <c r="D385" s="11"/>
      <c r="E385" s="38"/>
      <c r="F385" s="39"/>
      <c r="G385" s="10"/>
    </row>
    <row r="386" spans="4:7" ht="15.75" customHeight="1" x14ac:dyDescent="0.25">
      <c r="D386" s="11"/>
      <c r="E386" s="38"/>
      <c r="F386" s="39"/>
      <c r="G386" s="10"/>
    </row>
    <row r="387" spans="4:7" ht="15.75" customHeight="1" x14ac:dyDescent="0.25">
      <c r="D387" s="11"/>
      <c r="E387" s="38"/>
      <c r="F387" s="39"/>
      <c r="G387" s="10"/>
    </row>
    <row r="388" spans="4:7" ht="15.75" customHeight="1" x14ac:dyDescent="0.25">
      <c r="D388" s="11"/>
      <c r="E388" s="38"/>
      <c r="F388" s="39"/>
      <c r="G388" s="10"/>
    </row>
    <row r="389" spans="4:7" ht="15.75" customHeight="1" x14ac:dyDescent="0.25">
      <c r="D389" s="11"/>
      <c r="E389" s="38"/>
      <c r="F389" s="39"/>
      <c r="G389" s="10"/>
    </row>
    <row r="390" spans="4:7" ht="15.75" customHeight="1" x14ac:dyDescent="0.25">
      <c r="D390" s="11"/>
      <c r="E390" s="38"/>
      <c r="F390" s="39"/>
      <c r="G390" s="10"/>
    </row>
    <row r="391" spans="4:7" ht="15.75" customHeight="1" x14ac:dyDescent="0.25">
      <c r="D391" s="11"/>
      <c r="E391" s="38"/>
      <c r="F391" s="39"/>
      <c r="G391" s="10"/>
    </row>
    <row r="392" spans="4:7" ht="15.75" customHeight="1" x14ac:dyDescent="0.25">
      <c r="D392" s="11"/>
      <c r="E392" s="38"/>
      <c r="F392" s="39"/>
      <c r="G392" s="10"/>
    </row>
    <row r="393" spans="4:7" ht="15.75" customHeight="1" x14ac:dyDescent="0.25">
      <c r="D393" s="11"/>
      <c r="E393" s="38"/>
      <c r="F393" s="39"/>
      <c r="G393" s="10"/>
    </row>
    <row r="394" spans="4:7" ht="15.75" customHeight="1" x14ac:dyDescent="0.25">
      <c r="D394" s="11"/>
      <c r="E394" s="38"/>
      <c r="F394" s="39"/>
      <c r="G394" s="10"/>
    </row>
    <row r="395" spans="4:7" ht="15.75" customHeight="1" x14ac:dyDescent="0.25">
      <c r="D395" s="11"/>
      <c r="E395" s="38"/>
      <c r="F395" s="39"/>
      <c r="G395" s="10"/>
    </row>
    <row r="396" spans="4:7" ht="15.75" customHeight="1" x14ac:dyDescent="0.25">
      <c r="D396" s="11"/>
      <c r="E396" s="38"/>
      <c r="F396" s="39"/>
      <c r="G396" s="10"/>
    </row>
    <row r="397" spans="4:7" ht="15.75" customHeight="1" x14ac:dyDescent="0.25">
      <c r="D397" s="11"/>
      <c r="E397" s="38"/>
      <c r="F397" s="39"/>
      <c r="G397" s="10"/>
    </row>
    <row r="398" spans="4:7" ht="15.75" customHeight="1" x14ac:dyDescent="0.25">
      <c r="D398" s="11"/>
      <c r="E398" s="38"/>
      <c r="F398" s="39"/>
      <c r="G398" s="10"/>
    </row>
    <row r="399" spans="4:7" ht="15.75" customHeight="1" x14ac:dyDescent="0.25">
      <c r="D399" s="11"/>
      <c r="E399" s="38"/>
      <c r="F399" s="39"/>
      <c r="G399" s="10"/>
    </row>
    <row r="400" spans="4:7" ht="15.75" customHeight="1" x14ac:dyDescent="0.25">
      <c r="D400" s="11"/>
      <c r="E400" s="38"/>
      <c r="F400" s="39"/>
      <c r="G400" s="10"/>
    </row>
    <row r="401" spans="4:7" ht="15.75" customHeight="1" x14ac:dyDescent="0.25">
      <c r="D401" s="11"/>
      <c r="E401" s="38"/>
      <c r="F401" s="39"/>
      <c r="G401" s="10"/>
    </row>
    <row r="402" spans="4:7" ht="15.75" customHeight="1" x14ac:dyDescent="0.25">
      <c r="D402" s="11"/>
      <c r="E402" s="38"/>
      <c r="F402" s="39"/>
      <c r="G402" s="10"/>
    </row>
    <row r="403" spans="4:7" ht="15.75" customHeight="1" x14ac:dyDescent="0.25">
      <c r="D403" s="11"/>
      <c r="E403" s="38"/>
      <c r="F403" s="39"/>
      <c r="G403" s="10"/>
    </row>
    <row r="404" spans="4:7" ht="15.75" customHeight="1" x14ac:dyDescent="0.25">
      <c r="D404" s="11"/>
      <c r="E404" s="38"/>
      <c r="F404" s="39"/>
      <c r="G404" s="10"/>
    </row>
    <row r="405" spans="4:7" ht="15.75" customHeight="1" x14ac:dyDescent="0.25">
      <c r="D405" s="11"/>
      <c r="E405" s="38"/>
      <c r="F405" s="39"/>
      <c r="G405" s="10"/>
    </row>
    <row r="406" spans="4:7" ht="15.75" customHeight="1" x14ac:dyDescent="0.25">
      <c r="D406" s="11"/>
      <c r="E406" s="38"/>
      <c r="F406" s="39"/>
      <c r="G406" s="10"/>
    </row>
    <row r="407" spans="4:7" ht="15.75" customHeight="1" x14ac:dyDescent="0.25">
      <c r="D407" s="11"/>
      <c r="E407" s="38"/>
      <c r="F407" s="39"/>
      <c r="G407" s="10"/>
    </row>
    <row r="408" spans="4:7" ht="15.75" customHeight="1" x14ac:dyDescent="0.25">
      <c r="D408" s="11"/>
      <c r="E408" s="38"/>
      <c r="F408" s="39"/>
      <c r="G408" s="10"/>
    </row>
    <row r="409" spans="4:7" ht="15.75" customHeight="1" x14ac:dyDescent="0.25">
      <c r="D409" s="11"/>
      <c r="E409" s="38"/>
      <c r="F409" s="39"/>
      <c r="G409" s="10"/>
    </row>
    <row r="410" spans="4:7" ht="15.75" customHeight="1" x14ac:dyDescent="0.25">
      <c r="D410" s="11"/>
      <c r="E410" s="38"/>
      <c r="F410" s="39"/>
      <c r="G410" s="10"/>
    </row>
    <row r="411" spans="4:7" ht="15.75" customHeight="1" x14ac:dyDescent="0.25">
      <c r="D411" s="11"/>
      <c r="E411" s="38"/>
      <c r="F411" s="39"/>
      <c r="G411" s="10"/>
    </row>
    <row r="412" spans="4:7" ht="15.75" customHeight="1" x14ac:dyDescent="0.25">
      <c r="D412" s="11"/>
      <c r="E412" s="38"/>
      <c r="F412" s="39"/>
      <c r="G412" s="10"/>
    </row>
    <row r="413" spans="4:7" ht="15.75" customHeight="1" x14ac:dyDescent="0.25">
      <c r="D413" s="11"/>
      <c r="E413" s="38"/>
      <c r="F413" s="39"/>
      <c r="G413" s="10"/>
    </row>
    <row r="414" spans="4:7" ht="15.75" customHeight="1" x14ac:dyDescent="0.25">
      <c r="D414" s="11"/>
      <c r="E414" s="38"/>
      <c r="F414" s="39"/>
      <c r="G414" s="10"/>
    </row>
    <row r="415" spans="4:7" ht="15.75" customHeight="1" x14ac:dyDescent="0.25">
      <c r="D415" s="11"/>
      <c r="E415" s="38"/>
      <c r="F415" s="39"/>
      <c r="G415" s="10"/>
    </row>
    <row r="416" spans="4:7" ht="15.75" customHeight="1" x14ac:dyDescent="0.25">
      <c r="D416" s="11"/>
      <c r="E416" s="38"/>
      <c r="F416" s="39"/>
      <c r="G416" s="10"/>
    </row>
    <row r="417" spans="4:7" ht="15.75" customHeight="1" x14ac:dyDescent="0.25">
      <c r="D417" s="11"/>
      <c r="E417" s="38"/>
      <c r="F417" s="39"/>
      <c r="G417" s="10"/>
    </row>
    <row r="418" spans="4:7" ht="15.75" customHeight="1" x14ac:dyDescent="0.25">
      <c r="D418" s="11"/>
      <c r="E418" s="38"/>
      <c r="F418" s="39"/>
      <c r="G418" s="10"/>
    </row>
    <row r="419" spans="4:7" ht="15.75" customHeight="1" x14ac:dyDescent="0.25">
      <c r="D419" s="11"/>
      <c r="E419" s="38"/>
      <c r="F419" s="39"/>
      <c r="G419" s="10"/>
    </row>
    <row r="420" spans="4:7" ht="15.75" customHeight="1" x14ac:dyDescent="0.25">
      <c r="D420" s="11"/>
      <c r="E420" s="38"/>
      <c r="F420" s="39"/>
      <c r="G420" s="10"/>
    </row>
    <row r="421" spans="4:7" ht="15.75" customHeight="1" x14ac:dyDescent="0.25">
      <c r="D421" s="11"/>
      <c r="E421" s="38"/>
      <c r="F421" s="39"/>
      <c r="G421" s="10"/>
    </row>
    <row r="422" spans="4:7" ht="15.75" customHeight="1" x14ac:dyDescent="0.25">
      <c r="D422" s="11"/>
      <c r="E422" s="38"/>
      <c r="F422" s="39"/>
      <c r="G422" s="10"/>
    </row>
    <row r="423" spans="4:7" ht="15.75" customHeight="1" x14ac:dyDescent="0.25">
      <c r="D423" s="11"/>
      <c r="E423" s="38"/>
      <c r="F423" s="39"/>
      <c r="G423" s="10"/>
    </row>
    <row r="424" spans="4:7" ht="15.75" customHeight="1" x14ac:dyDescent="0.25">
      <c r="D424" s="11"/>
      <c r="E424" s="38"/>
      <c r="F424" s="39"/>
      <c r="G424" s="10"/>
    </row>
    <row r="425" spans="4:7" ht="15.75" customHeight="1" x14ac:dyDescent="0.25">
      <c r="D425" s="11"/>
      <c r="E425" s="38"/>
      <c r="F425" s="39"/>
      <c r="G425" s="10"/>
    </row>
    <row r="426" spans="4:7" ht="15.75" customHeight="1" x14ac:dyDescent="0.25">
      <c r="D426" s="11"/>
      <c r="E426" s="38"/>
      <c r="F426" s="39"/>
      <c r="G426" s="10"/>
    </row>
    <row r="427" spans="4:7" ht="15.75" customHeight="1" x14ac:dyDescent="0.25">
      <c r="D427" s="11"/>
      <c r="E427" s="38"/>
      <c r="F427" s="39"/>
      <c r="G427" s="10"/>
    </row>
    <row r="428" spans="4:7" ht="15.75" customHeight="1" x14ac:dyDescent="0.25">
      <c r="D428" s="11"/>
      <c r="E428" s="38"/>
      <c r="F428" s="39"/>
      <c r="G428" s="10"/>
    </row>
    <row r="429" spans="4:7" ht="15.75" customHeight="1" x14ac:dyDescent="0.25">
      <c r="D429" s="11"/>
      <c r="E429" s="38"/>
      <c r="F429" s="39"/>
      <c r="G429" s="10"/>
    </row>
    <row r="430" spans="4:7" ht="15.75" customHeight="1" x14ac:dyDescent="0.25">
      <c r="D430" s="11"/>
      <c r="E430" s="38"/>
      <c r="F430" s="39"/>
      <c r="G430" s="10"/>
    </row>
    <row r="431" spans="4:7" ht="15.75" customHeight="1" x14ac:dyDescent="0.25">
      <c r="D431" s="11"/>
      <c r="E431" s="38"/>
      <c r="F431" s="39"/>
      <c r="G431" s="10"/>
    </row>
    <row r="432" spans="4:7" ht="15.75" customHeight="1" x14ac:dyDescent="0.25">
      <c r="D432" s="11"/>
      <c r="E432" s="38"/>
      <c r="F432" s="39"/>
      <c r="G432" s="10"/>
    </row>
    <row r="433" spans="4:7" ht="15.75" customHeight="1" x14ac:dyDescent="0.25">
      <c r="D433" s="11"/>
      <c r="E433" s="38"/>
      <c r="F433" s="39"/>
      <c r="G433" s="10"/>
    </row>
    <row r="434" spans="4:7" ht="15.75" customHeight="1" x14ac:dyDescent="0.25">
      <c r="D434" s="11"/>
      <c r="E434" s="38"/>
      <c r="F434" s="39"/>
      <c r="G434" s="10"/>
    </row>
    <row r="435" spans="4:7" ht="15.75" customHeight="1" x14ac:dyDescent="0.25">
      <c r="D435" s="11"/>
      <c r="E435" s="38"/>
      <c r="F435" s="39"/>
      <c r="G435" s="10"/>
    </row>
    <row r="436" spans="4:7" ht="15.75" customHeight="1" x14ac:dyDescent="0.25">
      <c r="D436" s="11"/>
      <c r="E436" s="38"/>
      <c r="F436" s="39"/>
      <c r="G436" s="10"/>
    </row>
    <row r="437" spans="4:7" ht="15.75" customHeight="1" x14ac:dyDescent="0.25">
      <c r="D437" s="11"/>
      <c r="E437" s="38"/>
      <c r="F437" s="39"/>
      <c r="G437" s="10"/>
    </row>
    <row r="438" spans="4:7" ht="15.75" customHeight="1" x14ac:dyDescent="0.25">
      <c r="D438" s="11"/>
      <c r="E438" s="38"/>
      <c r="F438" s="39"/>
      <c r="G438" s="10"/>
    </row>
    <row r="439" spans="4:7" ht="15.75" customHeight="1" x14ac:dyDescent="0.25">
      <c r="D439" s="11"/>
      <c r="E439" s="38"/>
      <c r="F439" s="39"/>
      <c r="G439" s="10"/>
    </row>
    <row r="440" spans="4:7" ht="15.75" customHeight="1" x14ac:dyDescent="0.25">
      <c r="D440" s="11"/>
      <c r="E440" s="38"/>
      <c r="F440" s="39"/>
      <c r="G440" s="10"/>
    </row>
    <row r="441" spans="4:7" ht="15.75" customHeight="1" x14ac:dyDescent="0.25">
      <c r="D441" s="11"/>
      <c r="E441" s="38"/>
      <c r="F441" s="39"/>
      <c r="G441" s="10"/>
    </row>
    <row r="442" spans="4:7" ht="15.75" customHeight="1" x14ac:dyDescent="0.25">
      <c r="D442" s="11"/>
      <c r="E442" s="38"/>
      <c r="F442" s="39"/>
      <c r="G442" s="10"/>
    </row>
    <row r="443" spans="4:7" ht="15.75" customHeight="1" x14ac:dyDescent="0.25">
      <c r="D443" s="11"/>
      <c r="E443" s="38"/>
      <c r="F443" s="39"/>
      <c r="G443" s="10"/>
    </row>
    <row r="444" spans="4:7" ht="15.75" customHeight="1" x14ac:dyDescent="0.25">
      <c r="D444" s="11"/>
      <c r="E444" s="38"/>
      <c r="F444" s="39"/>
      <c r="G444" s="10"/>
    </row>
    <row r="445" spans="4:7" ht="15.75" customHeight="1" x14ac:dyDescent="0.25">
      <c r="D445" s="11"/>
      <c r="E445" s="38"/>
      <c r="F445" s="39"/>
      <c r="G445" s="10"/>
    </row>
    <row r="446" spans="4:7" ht="15.75" customHeight="1" x14ac:dyDescent="0.25">
      <c r="D446" s="11"/>
      <c r="E446" s="38"/>
      <c r="F446" s="39"/>
      <c r="G446" s="10"/>
    </row>
    <row r="447" spans="4:7" ht="15.75" customHeight="1" x14ac:dyDescent="0.25">
      <c r="D447" s="11"/>
      <c r="E447" s="38"/>
      <c r="F447" s="39"/>
      <c r="G447" s="10"/>
    </row>
    <row r="448" spans="4:7" ht="15.75" customHeight="1" x14ac:dyDescent="0.25">
      <c r="D448" s="11"/>
      <c r="E448" s="38"/>
      <c r="F448" s="39"/>
      <c r="G448" s="10"/>
    </row>
    <row r="449" spans="4:7" ht="15.75" customHeight="1" x14ac:dyDescent="0.25">
      <c r="D449" s="11"/>
      <c r="E449" s="38"/>
      <c r="F449" s="39"/>
      <c r="G449" s="10"/>
    </row>
    <row r="450" spans="4:7" ht="15.75" customHeight="1" x14ac:dyDescent="0.25">
      <c r="D450" s="11"/>
      <c r="E450" s="38"/>
      <c r="F450" s="39"/>
      <c r="G450" s="10"/>
    </row>
    <row r="451" spans="4:7" ht="15.75" customHeight="1" x14ac:dyDescent="0.25">
      <c r="D451" s="11"/>
      <c r="E451" s="38"/>
      <c r="F451" s="39"/>
      <c r="G451" s="10"/>
    </row>
    <row r="452" spans="4:7" ht="15.75" customHeight="1" x14ac:dyDescent="0.25">
      <c r="D452" s="11"/>
      <c r="E452" s="38"/>
      <c r="F452" s="39"/>
      <c r="G452" s="10"/>
    </row>
    <row r="453" spans="4:7" ht="15.75" customHeight="1" x14ac:dyDescent="0.25">
      <c r="D453" s="11"/>
      <c r="E453" s="38"/>
      <c r="F453" s="39"/>
      <c r="G453" s="10"/>
    </row>
    <row r="454" spans="4:7" ht="15.75" customHeight="1" x14ac:dyDescent="0.25">
      <c r="D454" s="11"/>
      <c r="E454" s="38"/>
      <c r="F454" s="39"/>
      <c r="G454" s="10"/>
    </row>
    <row r="455" spans="4:7" ht="15.75" customHeight="1" x14ac:dyDescent="0.25">
      <c r="D455" s="11"/>
      <c r="E455" s="38"/>
      <c r="F455" s="39"/>
      <c r="G455" s="10"/>
    </row>
    <row r="456" spans="4:7" ht="15.75" customHeight="1" x14ac:dyDescent="0.25">
      <c r="D456" s="11"/>
      <c r="E456" s="38"/>
      <c r="F456" s="39"/>
      <c r="G456" s="10"/>
    </row>
    <row r="457" spans="4:7" ht="15.75" customHeight="1" x14ac:dyDescent="0.25">
      <c r="D457" s="11"/>
      <c r="E457" s="38"/>
      <c r="F457" s="39"/>
      <c r="G457" s="10"/>
    </row>
    <row r="458" spans="4:7" ht="15.75" customHeight="1" x14ac:dyDescent="0.25">
      <c r="D458" s="11"/>
      <c r="E458" s="38"/>
      <c r="F458" s="39"/>
      <c r="G458" s="10"/>
    </row>
    <row r="459" spans="4:7" ht="15.75" customHeight="1" x14ac:dyDescent="0.25">
      <c r="D459" s="11"/>
      <c r="E459" s="38"/>
      <c r="F459" s="39"/>
      <c r="G459" s="10"/>
    </row>
    <row r="460" spans="4:7" ht="15.75" customHeight="1" x14ac:dyDescent="0.25">
      <c r="D460" s="11"/>
      <c r="E460" s="38"/>
      <c r="F460" s="39"/>
      <c r="G460" s="10"/>
    </row>
    <row r="461" spans="4:7" ht="15.75" customHeight="1" x14ac:dyDescent="0.25">
      <c r="D461" s="11"/>
      <c r="E461" s="38"/>
      <c r="F461" s="39"/>
      <c r="G461" s="10"/>
    </row>
    <row r="462" spans="4:7" ht="15.75" customHeight="1" x14ac:dyDescent="0.25">
      <c r="D462" s="11"/>
      <c r="E462" s="38"/>
      <c r="F462" s="39"/>
      <c r="G462" s="10"/>
    </row>
    <row r="463" spans="4:7" ht="15.75" customHeight="1" x14ac:dyDescent="0.25">
      <c r="D463" s="11"/>
      <c r="E463" s="38"/>
      <c r="F463" s="39"/>
      <c r="G463" s="10"/>
    </row>
    <row r="464" spans="4:7" ht="15.75" customHeight="1" x14ac:dyDescent="0.25">
      <c r="D464" s="11"/>
      <c r="E464" s="38"/>
      <c r="F464" s="39"/>
      <c r="G464" s="10"/>
    </row>
    <row r="465" spans="4:7" ht="15.75" customHeight="1" x14ac:dyDescent="0.25">
      <c r="D465" s="11"/>
      <c r="E465" s="38"/>
      <c r="F465" s="39"/>
      <c r="G465" s="10"/>
    </row>
    <row r="466" spans="4:7" ht="15.75" customHeight="1" x14ac:dyDescent="0.25">
      <c r="D466" s="11"/>
      <c r="E466" s="38"/>
      <c r="F466" s="39"/>
      <c r="G466" s="10"/>
    </row>
    <row r="467" spans="4:7" ht="15.75" customHeight="1" x14ac:dyDescent="0.25">
      <c r="D467" s="11"/>
      <c r="E467" s="38"/>
      <c r="F467" s="39"/>
      <c r="G467" s="10"/>
    </row>
    <row r="468" spans="4:7" ht="15.75" customHeight="1" x14ac:dyDescent="0.25">
      <c r="D468" s="11"/>
      <c r="E468" s="38"/>
      <c r="F468" s="39"/>
      <c r="G468" s="10"/>
    </row>
    <row r="469" spans="4:7" ht="15.75" customHeight="1" x14ac:dyDescent="0.25">
      <c r="D469" s="11"/>
      <c r="E469" s="38"/>
      <c r="F469" s="39"/>
      <c r="G469" s="10"/>
    </row>
    <row r="470" spans="4:7" ht="15.75" customHeight="1" x14ac:dyDescent="0.25">
      <c r="D470" s="11"/>
      <c r="E470" s="38"/>
      <c r="F470" s="39"/>
      <c r="G470" s="10"/>
    </row>
    <row r="471" spans="4:7" ht="15.75" customHeight="1" x14ac:dyDescent="0.25">
      <c r="D471" s="11"/>
      <c r="E471" s="38"/>
      <c r="F471" s="39"/>
      <c r="G471" s="10"/>
    </row>
    <row r="472" spans="4:7" ht="15.75" customHeight="1" x14ac:dyDescent="0.25">
      <c r="D472" s="11"/>
      <c r="E472" s="38"/>
      <c r="F472" s="39"/>
      <c r="G472" s="10"/>
    </row>
    <row r="473" spans="4:7" ht="15.75" customHeight="1" x14ac:dyDescent="0.25">
      <c r="D473" s="11"/>
      <c r="E473" s="38"/>
      <c r="F473" s="39"/>
      <c r="G473" s="10"/>
    </row>
    <row r="474" spans="4:7" ht="15.75" customHeight="1" x14ac:dyDescent="0.25">
      <c r="D474" s="11"/>
      <c r="E474" s="38"/>
      <c r="F474" s="39"/>
      <c r="G474" s="10"/>
    </row>
    <row r="475" spans="4:7" ht="15.75" customHeight="1" x14ac:dyDescent="0.25">
      <c r="D475" s="11"/>
      <c r="E475" s="38"/>
      <c r="F475" s="39"/>
      <c r="G475" s="10"/>
    </row>
    <row r="476" spans="4:7" ht="15.75" customHeight="1" x14ac:dyDescent="0.25">
      <c r="D476" s="11"/>
      <c r="E476" s="38"/>
      <c r="F476" s="39"/>
      <c r="G476" s="10"/>
    </row>
    <row r="477" spans="4:7" ht="15.75" customHeight="1" x14ac:dyDescent="0.25">
      <c r="D477" s="11"/>
      <c r="E477" s="38"/>
      <c r="F477" s="39"/>
      <c r="G477" s="10"/>
    </row>
    <row r="478" spans="4:7" ht="15.75" customHeight="1" x14ac:dyDescent="0.25">
      <c r="D478" s="11"/>
      <c r="E478" s="38"/>
      <c r="F478" s="39"/>
      <c r="G478" s="10"/>
    </row>
    <row r="479" spans="4:7" ht="15.75" customHeight="1" x14ac:dyDescent="0.25">
      <c r="D479" s="11"/>
      <c r="E479" s="38"/>
      <c r="F479" s="39"/>
      <c r="G479" s="10"/>
    </row>
    <row r="480" spans="4:7" ht="15.75" customHeight="1" x14ac:dyDescent="0.25">
      <c r="D480" s="11"/>
      <c r="E480" s="38"/>
      <c r="F480" s="39"/>
      <c r="G480" s="10"/>
    </row>
    <row r="481" spans="4:7" ht="15.75" customHeight="1" x14ac:dyDescent="0.25">
      <c r="D481" s="11"/>
      <c r="E481" s="38"/>
      <c r="F481" s="39"/>
      <c r="G481" s="10"/>
    </row>
    <row r="482" spans="4:7" ht="15.75" customHeight="1" x14ac:dyDescent="0.25">
      <c r="D482" s="11"/>
      <c r="E482" s="38"/>
      <c r="F482" s="39"/>
      <c r="G482" s="10"/>
    </row>
    <row r="483" spans="4:7" ht="15.75" customHeight="1" x14ac:dyDescent="0.25">
      <c r="D483" s="11"/>
      <c r="E483" s="38"/>
      <c r="F483" s="39"/>
      <c r="G483" s="10"/>
    </row>
    <row r="484" spans="4:7" ht="15.75" customHeight="1" x14ac:dyDescent="0.25">
      <c r="D484" s="11"/>
      <c r="E484" s="38"/>
      <c r="F484" s="39"/>
      <c r="G484" s="10"/>
    </row>
    <row r="485" spans="4:7" ht="15.75" customHeight="1" x14ac:dyDescent="0.25">
      <c r="D485" s="11"/>
      <c r="E485" s="38"/>
      <c r="F485" s="39"/>
      <c r="G485" s="10"/>
    </row>
    <row r="486" spans="4:7" ht="15.75" customHeight="1" x14ac:dyDescent="0.25">
      <c r="D486" s="11"/>
      <c r="E486" s="38"/>
      <c r="F486" s="39"/>
      <c r="G486" s="10"/>
    </row>
    <row r="487" spans="4:7" ht="15.75" customHeight="1" x14ac:dyDescent="0.25">
      <c r="D487" s="11"/>
      <c r="E487" s="38"/>
      <c r="F487" s="39"/>
      <c r="G487" s="10"/>
    </row>
    <row r="488" spans="4:7" ht="15.75" customHeight="1" x14ac:dyDescent="0.25">
      <c r="D488" s="11"/>
      <c r="E488" s="38"/>
      <c r="F488" s="39"/>
      <c r="G488" s="10"/>
    </row>
    <row r="489" spans="4:7" ht="15.75" customHeight="1" x14ac:dyDescent="0.25">
      <c r="D489" s="11"/>
      <c r="E489" s="38"/>
      <c r="F489" s="39"/>
      <c r="G489" s="10"/>
    </row>
    <row r="490" spans="4:7" ht="15.75" customHeight="1" x14ac:dyDescent="0.25">
      <c r="D490" s="11"/>
      <c r="E490" s="38"/>
      <c r="F490" s="39"/>
      <c r="G490" s="10"/>
    </row>
    <row r="491" spans="4:7" ht="15.75" customHeight="1" x14ac:dyDescent="0.25">
      <c r="D491" s="11"/>
      <c r="E491" s="38"/>
      <c r="F491" s="39"/>
      <c r="G491" s="10"/>
    </row>
    <row r="492" spans="4:7" ht="15.75" customHeight="1" x14ac:dyDescent="0.25">
      <c r="D492" s="11"/>
      <c r="E492" s="38"/>
      <c r="F492" s="39"/>
      <c r="G492" s="10"/>
    </row>
    <row r="493" spans="4:7" ht="15.75" customHeight="1" x14ac:dyDescent="0.25">
      <c r="D493" s="11"/>
      <c r="E493" s="38"/>
      <c r="F493" s="39"/>
      <c r="G493" s="10"/>
    </row>
    <row r="494" spans="4:7" ht="15.75" customHeight="1" x14ac:dyDescent="0.25">
      <c r="D494" s="11"/>
      <c r="E494" s="38"/>
      <c r="F494" s="39"/>
      <c r="G494" s="10"/>
    </row>
    <row r="495" spans="4:7" ht="15.75" customHeight="1" x14ac:dyDescent="0.25">
      <c r="D495" s="11"/>
      <c r="E495" s="38"/>
      <c r="F495" s="39"/>
      <c r="G495" s="10"/>
    </row>
    <row r="496" spans="4:7" ht="15.75" customHeight="1" x14ac:dyDescent="0.25">
      <c r="D496" s="11"/>
      <c r="E496" s="38"/>
      <c r="F496" s="39"/>
      <c r="G496" s="10"/>
    </row>
    <row r="497" spans="4:7" ht="15.75" customHeight="1" x14ac:dyDescent="0.25">
      <c r="D497" s="11"/>
      <c r="E497" s="38"/>
      <c r="F497" s="39"/>
      <c r="G497" s="10"/>
    </row>
    <row r="498" spans="4:7" ht="15.75" customHeight="1" x14ac:dyDescent="0.25">
      <c r="D498" s="11"/>
      <c r="E498" s="38"/>
      <c r="F498" s="39"/>
      <c r="G498" s="10"/>
    </row>
    <row r="499" spans="4:7" ht="15.75" customHeight="1" x14ac:dyDescent="0.25">
      <c r="D499" s="11"/>
      <c r="E499" s="38"/>
      <c r="F499" s="39"/>
      <c r="G499" s="10"/>
    </row>
    <row r="500" spans="4:7" ht="15.75" customHeight="1" x14ac:dyDescent="0.25">
      <c r="D500" s="11"/>
      <c r="E500" s="38"/>
      <c r="F500" s="39"/>
      <c r="G500" s="10"/>
    </row>
    <row r="501" spans="4:7" ht="15.75" customHeight="1" x14ac:dyDescent="0.25">
      <c r="D501" s="11"/>
      <c r="E501" s="38"/>
      <c r="F501" s="39"/>
      <c r="G501" s="10"/>
    </row>
    <row r="502" spans="4:7" ht="15.75" customHeight="1" x14ac:dyDescent="0.25">
      <c r="D502" s="11"/>
      <c r="E502" s="38"/>
      <c r="F502" s="39"/>
      <c r="G502" s="10"/>
    </row>
    <row r="503" spans="4:7" ht="15.75" customHeight="1" x14ac:dyDescent="0.25">
      <c r="D503" s="11"/>
      <c r="E503" s="38"/>
      <c r="F503" s="39"/>
      <c r="G503" s="10"/>
    </row>
    <row r="504" spans="4:7" ht="15.75" customHeight="1" x14ac:dyDescent="0.25">
      <c r="D504" s="11"/>
      <c r="E504" s="38"/>
      <c r="F504" s="39"/>
      <c r="G504" s="10"/>
    </row>
    <row r="505" spans="4:7" ht="15.75" customHeight="1" x14ac:dyDescent="0.25">
      <c r="D505" s="11"/>
      <c r="E505" s="38"/>
      <c r="F505" s="39"/>
      <c r="G505" s="10"/>
    </row>
    <row r="506" spans="4:7" ht="15.75" customHeight="1" x14ac:dyDescent="0.25">
      <c r="D506" s="11"/>
      <c r="E506" s="38"/>
      <c r="F506" s="39"/>
      <c r="G506" s="10"/>
    </row>
    <row r="507" spans="4:7" ht="15.75" customHeight="1" x14ac:dyDescent="0.25">
      <c r="D507" s="11"/>
      <c r="E507" s="38"/>
      <c r="F507" s="39"/>
      <c r="G507" s="10"/>
    </row>
    <row r="508" spans="4:7" ht="15.75" customHeight="1" x14ac:dyDescent="0.25">
      <c r="D508" s="11"/>
      <c r="E508" s="38"/>
      <c r="F508" s="39"/>
      <c r="G508" s="10"/>
    </row>
    <row r="509" spans="4:7" ht="15.75" customHeight="1" x14ac:dyDescent="0.25">
      <c r="D509" s="11"/>
      <c r="E509" s="38"/>
      <c r="F509" s="39"/>
      <c r="G509" s="10"/>
    </row>
    <row r="510" spans="4:7" ht="15.75" customHeight="1" x14ac:dyDescent="0.25">
      <c r="D510" s="11"/>
      <c r="E510" s="38"/>
      <c r="F510" s="39"/>
      <c r="G510" s="10"/>
    </row>
    <row r="511" spans="4:7" ht="15.75" customHeight="1" x14ac:dyDescent="0.25">
      <c r="D511" s="11"/>
      <c r="E511" s="38"/>
      <c r="F511" s="39"/>
      <c r="G511" s="10"/>
    </row>
    <row r="512" spans="4:7" ht="15.75" customHeight="1" x14ac:dyDescent="0.25">
      <c r="D512" s="11"/>
      <c r="E512" s="38"/>
      <c r="F512" s="39"/>
      <c r="G512" s="10"/>
    </row>
    <row r="513" spans="4:7" ht="15.75" customHeight="1" x14ac:dyDescent="0.25">
      <c r="D513" s="11"/>
      <c r="E513" s="38"/>
      <c r="F513" s="39"/>
      <c r="G513" s="10"/>
    </row>
    <row r="514" spans="4:7" ht="15.75" customHeight="1" x14ac:dyDescent="0.25">
      <c r="D514" s="11"/>
      <c r="E514" s="38"/>
      <c r="F514" s="39"/>
      <c r="G514" s="10"/>
    </row>
    <row r="515" spans="4:7" ht="15.75" customHeight="1" x14ac:dyDescent="0.25">
      <c r="D515" s="11"/>
      <c r="E515" s="38"/>
      <c r="F515" s="39"/>
      <c r="G515" s="10"/>
    </row>
    <row r="516" spans="4:7" ht="15.75" customHeight="1" x14ac:dyDescent="0.25">
      <c r="D516" s="11"/>
      <c r="E516" s="38"/>
      <c r="F516" s="39"/>
      <c r="G516" s="10"/>
    </row>
    <row r="517" spans="4:7" ht="15.75" customHeight="1" x14ac:dyDescent="0.25">
      <c r="D517" s="11"/>
      <c r="E517" s="38"/>
      <c r="F517" s="39"/>
      <c r="G517" s="10"/>
    </row>
    <row r="518" spans="4:7" ht="15.75" customHeight="1" x14ac:dyDescent="0.25">
      <c r="D518" s="11"/>
      <c r="E518" s="38"/>
      <c r="F518" s="39"/>
      <c r="G518" s="10"/>
    </row>
    <row r="519" spans="4:7" ht="15.75" customHeight="1" x14ac:dyDescent="0.25">
      <c r="D519" s="11"/>
      <c r="E519" s="38"/>
      <c r="F519" s="39"/>
      <c r="G519" s="10"/>
    </row>
    <row r="520" spans="4:7" ht="15.75" customHeight="1" x14ac:dyDescent="0.25">
      <c r="D520" s="11"/>
      <c r="E520" s="38"/>
      <c r="F520" s="39"/>
      <c r="G520" s="10"/>
    </row>
    <row r="521" spans="4:7" ht="15.75" customHeight="1" x14ac:dyDescent="0.25">
      <c r="D521" s="11"/>
      <c r="E521" s="38"/>
      <c r="F521" s="39"/>
      <c r="G521" s="10"/>
    </row>
    <row r="522" spans="4:7" ht="15.75" customHeight="1" x14ac:dyDescent="0.25">
      <c r="D522" s="11"/>
      <c r="E522" s="38"/>
      <c r="F522" s="39"/>
      <c r="G522" s="10"/>
    </row>
    <row r="523" spans="4:7" ht="15.75" customHeight="1" x14ac:dyDescent="0.25">
      <c r="D523" s="11"/>
      <c r="E523" s="38"/>
      <c r="F523" s="39"/>
      <c r="G523" s="10"/>
    </row>
    <row r="524" spans="4:7" ht="15.75" customHeight="1" x14ac:dyDescent="0.25">
      <c r="D524" s="11"/>
      <c r="E524" s="38"/>
      <c r="F524" s="39"/>
      <c r="G524" s="10"/>
    </row>
    <row r="525" spans="4:7" ht="15.75" customHeight="1" x14ac:dyDescent="0.25">
      <c r="D525" s="11"/>
      <c r="E525" s="38"/>
      <c r="F525" s="39"/>
      <c r="G525" s="10"/>
    </row>
    <row r="526" spans="4:7" ht="15.75" customHeight="1" x14ac:dyDescent="0.25">
      <c r="D526" s="11"/>
      <c r="E526" s="38"/>
      <c r="F526" s="39"/>
      <c r="G526" s="10"/>
    </row>
    <row r="527" spans="4:7" ht="15.75" customHeight="1" x14ac:dyDescent="0.25">
      <c r="D527" s="11"/>
      <c r="E527" s="38"/>
      <c r="F527" s="39"/>
      <c r="G527" s="10"/>
    </row>
    <row r="528" spans="4:7" ht="15.75" customHeight="1" x14ac:dyDescent="0.25">
      <c r="D528" s="11"/>
      <c r="E528" s="38"/>
      <c r="F528" s="39"/>
      <c r="G528" s="10"/>
    </row>
    <row r="529" spans="4:7" ht="15.75" customHeight="1" x14ac:dyDescent="0.25">
      <c r="D529" s="11"/>
      <c r="E529" s="38"/>
      <c r="F529" s="39"/>
      <c r="G529" s="10"/>
    </row>
    <row r="530" spans="4:7" ht="15.75" customHeight="1" x14ac:dyDescent="0.25">
      <c r="D530" s="11"/>
      <c r="E530" s="38"/>
      <c r="F530" s="39"/>
      <c r="G530" s="10"/>
    </row>
    <row r="531" spans="4:7" ht="15.75" customHeight="1" x14ac:dyDescent="0.25">
      <c r="D531" s="11"/>
      <c r="E531" s="38"/>
      <c r="F531" s="39"/>
      <c r="G531" s="10"/>
    </row>
    <row r="532" spans="4:7" ht="15.75" customHeight="1" x14ac:dyDescent="0.25">
      <c r="D532" s="11"/>
      <c r="E532" s="38"/>
      <c r="F532" s="39"/>
      <c r="G532" s="10"/>
    </row>
    <row r="533" spans="4:7" ht="15.75" customHeight="1" x14ac:dyDescent="0.25">
      <c r="D533" s="11"/>
      <c r="E533" s="38"/>
      <c r="F533" s="39"/>
      <c r="G533" s="10"/>
    </row>
    <row r="534" spans="4:7" ht="15.75" customHeight="1" x14ac:dyDescent="0.25">
      <c r="D534" s="11"/>
      <c r="E534" s="38"/>
      <c r="F534" s="39"/>
      <c r="G534" s="10"/>
    </row>
    <row r="535" spans="4:7" ht="15.75" customHeight="1" x14ac:dyDescent="0.25">
      <c r="D535" s="11"/>
      <c r="E535" s="38"/>
      <c r="F535" s="39"/>
      <c r="G535" s="10"/>
    </row>
    <row r="536" spans="4:7" ht="15.75" customHeight="1" x14ac:dyDescent="0.25">
      <c r="D536" s="11"/>
      <c r="E536" s="38"/>
      <c r="F536" s="39"/>
      <c r="G536" s="10"/>
    </row>
    <row r="537" spans="4:7" ht="15.75" customHeight="1" x14ac:dyDescent="0.25">
      <c r="D537" s="11"/>
      <c r="E537" s="38"/>
      <c r="F537" s="39"/>
      <c r="G537" s="10"/>
    </row>
    <row r="538" spans="4:7" ht="15.75" customHeight="1" x14ac:dyDescent="0.25">
      <c r="D538" s="11"/>
      <c r="E538" s="38"/>
      <c r="F538" s="39"/>
      <c r="G538" s="10"/>
    </row>
    <row r="539" spans="4:7" ht="15.75" customHeight="1" x14ac:dyDescent="0.25">
      <c r="D539" s="11"/>
      <c r="E539" s="38"/>
      <c r="F539" s="39"/>
      <c r="G539" s="10"/>
    </row>
    <row r="540" spans="4:7" ht="15.75" customHeight="1" x14ac:dyDescent="0.25">
      <c r="D540" s="11"/>
      <c r="E540" s="38"/>
      <c r="F540" s="39"/>
      <c r="G540" s="10"/>
    </row>
    <row r="541" spans="4:7" ht="15.75" customHeight="1" x14ac:dyDescent="0.25">
      <c r="D541" s="11"/>
      <c r="E541" s="38"/>
      <c r="F541" s="39"/>
      <c r="G541" s="10"/>
    </row>
    <row r="542" spans="4:7" ht="15.75" customHeight="1" x14ac:dyDescent="0.25">
      <c r="D542" s="11"/>
      <c r="E542" s="38"/>
      <c r="F542" s="39"/>
      <c r="G542" s="10"/>
    </row>
    <row r="543" spans="4:7" ht="15.75" customHeight="1" x14ac:dyDescent="0.25">
      <c r="D543" s="11"/>
      <c r="E543" s="38"/>
      <c r="F543" s="39"/>
      <c r="G543" s="10"/>
    </row>
    <row r="544" spans="4:7" ht="15.75" customHeight="1" x14ac:dyDescent="0.25">
      <c r="D544" s="11"/>
      <c r="E544" s="38"/>
      <c r="F544" s="39"/>
      <c r="G544" s="10"/>
    </row>
    <row r="545" spans="4:7" ht="15.75" customHeight="1" x14ac:dyDescent="0.25">
      <c r="D545" s="11"/>
      <c r="E545" s="38"/>
      <c r="F545" s="39"/>
      <c r="G545" s="10"/>
    </row>
    <row r="546" spans="4:7" ht="15.75" customHeight="1" x14ac:dyDescent="0.25">
      <c r="D546" s="11"/>
      <c r="E546" s="38"/>
      <c r="F546" s="39"/>
      <c r="G546" s="10"/>
    </row>
    <row r="547" spans="4:7" ht="15.75" customHeight="1" x14ac:dyDescent="0.25">
      <c r="D547" s="11"/>
      <c r="E547" s="38"/>
      <c r="F547" s="39"/>
      <c r="G547" s="10"/>
    </row>
    <row r="548" spans="4:7" ht="15.75" customHeight="1" x14ac:dyDescent="0.25">
      <c r="D548" s="11"/>
      <c r="E548" s="38"/>
      <c r="F548" s="39"/>
      <c r="G548" s="10"/>
    </row>
    <row r="549" spans="4:7" ht="15.75" customHeight="1" x14ac:dyDescent="0.25">
      <c r="D549" s="11"/>
      <c r="E549" s="38"/>
      <c r="F549" s="39"/>
      <c r="G549" s="10"/>
    </row>
    <row r="550" spans="4:7" ht="15.75" customHeight="1" x14ac:dyDescent="0.25">
      <c r="D550" s="11"/>
      <c r="E550" s="38"/>
      <c r="F550" s="39"/>
      <c r="G550" s="10"/>
    </row>
    <row r="551" spans="4:7" ht="15.75" customHeight="1" x14ac:dyDescent="0.25">
      <c r="D551" s="11"/>
      <c r="E551" s="38"/>
      <c r="F551" s="39"/>
      <c r="G551" s="10"/>
    </row>
    <row r="552" spans="4:7" ht="15.75" customHeight="1" x14ac:dyDescent="0.25">
      <c r="D552" s="11"/>
      <c r="E552" s="38"/>
      <c r="F552" s="39"/>
      <c r="G552" s="10"/>
    </row>
    <row r="553" spans="4:7" ht="15.75" customHeight="1" x14ac:dyDescent="0.25">
      <c r="D553" s="11"/>
      <c r="E553" s="38"/>
      <c r="F553" s="39"/>
      <c r="G553" s="10"/>
    </row>
    <row r="554" spans="4:7" ht="15.75" customHeight="1" x14ac:dyDescent="0.25">
      <c r="D554" s="11"/>
      <c r="E554" s="38"/>
      <c r="F554" s="39"/>
      <c r="G554" s="10"/>
    </row>
    <row r="555" spans="4:7" ht="15.75" customHeight="1" x14ac:dyDescent="0.25">
      <c r="D555" s="11"/>
      <c r="E555" s="38"/>
      <c r="F555" s="39"/>
      <c r="G555" s="10"/>
    </row>
    <row r="556" spans="4:7" ht="15.75" customHeight="1" x14ac:dyDescent="0.25">
      <c r="D556" s="11"/>
      <c r="E556" s="38"/>
      <c r="F556" s="39"/>
      <c r="G556" s="10"/>
    </row>
    <row r="557" spans="4:7" ht="15.75" customHeight="1" x14ac:dyDescent="0.25">
      <c r="D557" s="11"/>
      <c r="E557" s="38"/>
      <c r="F557" s="39"/>
      <c r="G557" s="10"/>
    </row>
    <row r="558" spans="4:7" ht="15.75" customHeight="1" x14ac:dyDescent="0.25">
      <c r="D558" s="11"/>
      <c r="E558" s="38"/>
      <c r="F558" s="39"/>
      <c r="G558" s="10"/>
    </row>
    <row r="559" spans="4:7" ht="15.75" customHeight="1" x14ac:dyDescent="0.25">
      <c r="D559" s="11"/>
      <c r="E559" s="38"/>
      <c r="F559" s="39"/>
      <c r="G559" s="10"/>
    </row>
    <row r="560" spans="4:7" ht="15.75" customHeight="1" x14ac:dyDescent="0.25">
      <c r="D560" s="11"/>
      <c r="E560" s="38"/>
      <c r="F560" s="39"/>
      <c r="G560" s="10"/>
    </row>
    <row r="561" spans="4:7" ht="15.75" customHeight="1" x14ac:dyDescent="0.25">
      <c r="D561" s="11"/>
      <c r="E561" s="38"/>
      <c r="F561" s="39"/>
      <c r="G561" s="10"/>
    </row>
    <row r="562" spans="4:7" ht="15.75" customHeight="1" x14ac:dyDescent="0.25">
      <c r="D562" s="11"/>
      <c r="E562" s="38"/>
      <c r="F562" s="39"/>
      <c r="G562" s="10"/>
    </row>
    <row r="563" spans="4:7" ht="15.75" customHeight="1" x14ac:dyDescent="0.25">
      <c r="D563" s="11"/>
      <c r="E563" s="38"/>
      <c r="F563" s="39"/>
      <c r="G563" s="10"/>
    </row>
    <row r="564" spans="4:7" ht="15.75" customHeight="1" x14ac:dyDescent="0.25">
      <c r="D564" s="11"/>
      <c r="E564" s="38"/>
      <c r="F564" s="39"/>
      <c r="G564" s="10"/>
    </row>
    <row r="565" spans="4:7" ht="15.75" customHeight="1" x14ac:dyDescent="0.25">
      <c r="D565" s="11"/>
      <c r="E565" s="38"/>
      <c r="F565" s="39"/>
      <c r="G565" s="10"/>
    </row>
    <row r="566" spans="4:7" ht="15.75" customHeight="1" x14ac:dyDescent="0.25">
      <c r="D566" s="11"/>
      <c r="E566" s="38"/>
      <c r="F566" s="39"/>
      <c r="G566" s="10"/>
    </row>
    <row r="567" spans="4:7" ht="15.75" customHeight="1" x14ac:dyDescent="0.25">
      <c r="D567" s="11"/>
      <c r="E567" s="38"/>
      <c r="F567" s="39"/>
      <c r="G567" s="10"/>
    </row>
    <row r="568" spans="4:7" ht="15.75" customHeight="1" x14ac:dyDescent="0.25">
      <c r="D568" s="11"/>
      <c r="E568" s="38"/>
      <c r="F568" s="39"/>
      <c r="G568" s="10"/>
    </row>
    <row r="569" spans="4:7" ht="15.75" customHeight="1" x14ac:dyDescent="0.25">
      <c r="D569" s="11"/>
      <c r="E569" s="38"/>
      <c r="F569" s="39"/>
      <c r="G569" s="10"/>
    </row>
    <row r="570" spans="4:7" ht="15.75" customHeight="1" x14ac:dyDescent="0.25">
      <c r="D570" s="11"/>
      <c r="E570" s="38"/>
      <c r="F570" s="39"/>
      <c r="G570" s="10"/>
    </row>
    <row r="571" spans="4:7" ht="15.75" customHeight="1" x14ac:dyDescent="0.25">
      <c r="D571" s="11"/>
      <c r="E571" s="38"/>
      <c r="F571" s="39"/>
      <c r="G571" s="10"/>
    </row>
    <row r="572" spans="4:7" ht="15.75" customHeight="1" x14ac:dyDescent="0.25">
      <c r="D572" s="11"/>
      <c r="E572" s="38"/>
      <c r="F572" s="39"/>
      <c r="G572" s="10"/>
    </row>
    <row r="573" spans="4:7" ht="15.75" customHeight="1" x14ac:dyDescent="0.25">
      <c r="D573" s="11"/>
      <c r="E573" s="38"/>
      <c r="F573" s="39"/>
      <c r="G573" s="10"/>
    </row>
    <row r="574" spans="4:7" ht="15.75" customHeight="1" x14ac:dyDescent="0.25">
      <c r="D574" s="11"/>
      <c r="E574" s="38"/>
      <c r="F574" s="39"/>
      <c r="G574" s="10"/>
    </row>
    <row r="575" spans="4:7" ht="15.75" customHeight="1" x14ac:dyDescent="0.25">
      <c r="D575" s="11"/>
      <c r="E575" s="38"/>
      <c r="F575" s="39"/>
      <c r="G575" s="10"/>
    </row>
    <row r="576" spans="4:7" ht="15.75" customHeight="1" x14ac:dyDescent="0.25">
      <c r="D576" s="11"/>
      <c r="E576" s="38"/>
      <c r="F576" s="39"/>
      <c r="G576" s="10"/>
    </row>
    <row r="577" spans="4:7" ht="15.75" customHeight="1" x14ac:dyDescent="0.25">
      <c r="D577" s="11"/>
      <c r="E577" s="38"/>
      <c r="F577" s="39"/>
      <c r="G577" s="10"/>
    </row>
    <row r="578" spans="4:7" ht="15.75" customHeight="1" x14ac:dyDescent="0.25">
      <c r="D578" s="11"/>
      <c r="E578" s="38"/>
      <c r="F578" s="39"/>
      <c r="G578" s="10"/>
    </row>
    <row r="579" spans="4:7" ht="15.75" customHeight="1" x14ac:dyDescent="0.25">
      <c r="D579" s="11"/>
      <c r="E579" s="38"/>
      <c r="F579" s="39"/>
      <c r="G579" s="10"/>
    </row>
    <row r="580" spans="4:7" ht="15.75" customHeight="1" x14ac:dyDescent="0.25">
      <c r="D580" s="11"/>
      <c r="E580" s="38"/>
      <c r="F580" s="39"/>
      <c r="G580" s="10"/>
    </row>
    <row r="581" spans="4:7" ht="15.75" customHeight="1" x14ac:dyDescent="0.25">
      <c r="D581" s="11"/>
      <c r="E581" s="38"/>
      <c r="F581" s="39"/>
      <c r="G581" s="10"/>
    </row>
    <row r="582" spans="4:7" ht="15.75" customHeight="1" x14ac:dyDescent="0.25">
      <c r="D582" s="11"/>
      <c r="E582" s="38"/>
      <c r="F582" s="39"/>
      <c r="G582" s="10"/>
    </row>
    <row r="583" spans="4:7" ht="15.75" customHeight="1" x14ac:dyDescent="0.25">
      <c r="D583" s="11"/>
      <c r="E583" s="38"/>
      <c r="F583" s="39"/>
      <c r="G583" s="10"/>
    </row>
    <row r="584" spans="4:7" ht="15.75" customHeight="1" x14ac:dyDescent="0.25">
      <c r="D584" s="11"/>
      <c r="E584" s="38"/>
      <c r="F584" s="39"/>
      <c r="G584" s="10"/>
    </row>
    <row r="585" spans="4:7" ht="15.75" customHeight="1" x14ac:dyDescent="0.25">
      <c r="D585" s="11"/>
      <c r="E585" s="38"/>
      <c r="F585" s="39"/>
      <c r="G585" s="10"/>
    </row>
    <row r="586" spans="4:7" ht="15.75" customHeight="1" x14ac:dyDescent="0.25">
      <c r="D586" s="11"/>
      <c r="E586" s="38"/>
      <c r="F586" s="39"/>
      <c r="G586" s="10"/>
    </row>
    <row r="587" spans="4:7" ht="15.75" customHeight="1" x14ac:dyDescent="0.25">
      <c r="D587" s="11"/>
      <c r="E587" s="38"/>
      <c r="F587" s="39"/>
      <c r="G587" s="10"/>
    </row>
    <row r="588" spans="4:7" ht="15.75" customHeight="1" x14ac:dyDescent="0.25">
      <c r="D588" s="11"/>
      <c r="E588" s="38"/>
      <c r="F588" s="39"/>
      <c r="G588" s="10"/>
    </row>
    <row r="589" spans="4:7" ht="15.75" customHeight="1" x14ac:dyDescent="0.25">
      <c r="D589" s="11"/>
      <c r="E589" s="38"/>
      <c r="F589" s="39"/>
      <c r="G589" s="10"/>
    </row>
    <row r="590" spans="4:7" ht="15.75" customHeight="1" x14ac:dyDescent="0.25">
      <c r="D590" s="11"/>
      <c r="E590" s="38"/>
      <c r="F590" s="39"/>
      <c r="G590" s="10"/>
    </row>
    <row r="591" spans="4:7" ht="15.75" customHeight="1" x14ac:dyDescent="0.25">
      <c r="D591" s="11"/>
      <c r="E591" s="38"/>
      <c r="F591" s="39"/>
      <c r="G591" s="10"/>
    </row>
    <row r="592" spans="4:7" ht="15.75" customHeight="1" x14ac:dyDescent="0.25">
      <c r="D592" s="11"/>
      <c r="E592" s="38"/>
      <c r="F592" s="39"/>
      <c r="G592" s="10"/>
    </row>
    <row r="593" spans="4:7" ht="15.75" customHeight="1" x14ac:dyDescent="0.25">
      <c r="D593" s="11"/>
      <c r="E593" s="38"/>
      <c r="F593" s="39"/>
      <c r="G593" s="10"/>
    </row>
    <row r="594" spans="4:7" ht="15.75" customHeight="1" x14ac:dyDescent="0.25">
      <c r="D594" s="11"/>
      <c r="E594" s="38"/>
      <c r="F594" s="39"/>
      <c r="G594" s="10"/>
    </row>
    <row r="595" spans="4:7" ht="15.75" customHeight="1" x14ac:dyDescent="0.25">
      <c r="D595" s="11"/>
      <c r="E595" s="38"/>
      <c r="F595" s="39"/>
      <c r="G595" s="10"/>
    </row>
    <row r="596" spans="4:7" ht="15.75" customHeight="1" x14ac:dyDescent="0.25">
      <c r="D596" s="11"/>
      <c r="E596" s="38"/>
      <c r="F596" s="39"/>
      <c r="G596" s="10"/>
    </row>
    <row r="597" spans="4:7" ht="15.75" customHeight="1" x14ac:dyDescent="0.25">
      <c r="D597" s="11"/>
      <c r="E597" s="38"/>
      <c r="F597" s="39"/>
      <c r="G597" s="10"/>
    </row>
    <row r="598" spans="4:7" ht="15.75" customHeight="1" x14ac:dyDescent="0.25">
      <c r="D598" s="11"/>
      <c r="E598" s="38"/>
      <c r="F598" s="39"/>
      <c r="G598" s="10"/>
    </row>
    <row r="599" spans="4:7" ht="15.75" customHeight="1" x14ac:dyDescent="0.25">
      <c r="D599" s="11"/>
      <c r="E599" s="38"/>
      <c r="F599" s="39"/>
      <c r="G599" s="10"/>
    </row>
    <row r="600" spans="4:7" ht="15.75" customHeight="1" x14ac:dyDescent="0.25">
      <c r="D600" s="11"/>
      <c r="E600" s="38"/>
      <c r="F600" s="39"/>
      <c r="G600" s="10"/>
    </row>
    <row r="601" spans="4:7" ht="15.75" customHeight="1" x14ac:dyDescent="0.25">
      <c r="D601" s="11"/>
      <c r="E601" s="38"/>
      <c r="F601" s="39"/>
      <c r="G601" s="10"/>
    </row>
    <row r="602" spans="4:7" ht="15.75" customHeight="1" x14ac:dyDescent="0.25">
      <c r="D602" s="11"/>
      <c r="E602" s="38"/>
      <c r="F602" s="39"/>
      <c r="G602" s="10"/>
    </row>
    <row r="603" spans="4:7" ht="15.75" customHeight="1" x14ac:dyDescent="0.25">
      <c r="D603" s="11"/>
      <c r="E603" s="38"/>
      <c r="F603" s="39"/>
      <c r="G603" s="10"/>
    </row>
    <row r="604" spans="4:7" ht="15.75" customHeight="1" x14ac:dyDescent="0.25">
      <c r="D604" s="11"/>
      <c r="E604" s="38"/>
      <c r="F604" s="39"/>
      <c r="G604" s="10"/>
    </row>
    <row r="605" spans="4:7" ht="15.75" customHeight="1" x14ac:dyDescent="0.25">
      <c r="D605" s="11"/>
      <c r="E605" s="38"/>
      <c r="F605" s="39"/>
      <c r="G605" s="10"/>
    </row>
    <row r="606" spans="4:7" ht="15.75" customHeight="1" x14ac:dyDescent="0.25">
      <c r="D606" s="11"/>
      <c r="E606" s="38"/>
      <c r="F606" s="39"/>
      <c r="G606" s="10"/>
    </row>
    <row r="607" spans="4:7" ht="15.75" customHeight="1" x14ac:dyDescent="0.25">
      <c r="D607" s="11"/>
      <c r="E607" s="38"/>
      <c r="F607" s="39"/>
      <c r="G607" s="10"/>
    </row>
    <row r="608" spans="4:7" ht="15.75" customHeight="1" x14ac:dyDescent="0.25">
      <c r="D608" s="11"/>
      <c r="E608" s="38"/>
      <c r="F608" s="39"/>
      <c r="G608" s="10"/>
    </row>
    <row r="609" spans="4:7" ht="15.75" customHeight="1" x14ac:dyDescent="0.25">
      <c r="D609" s="11"/>
      <c r="E609" s="38"/>
      <c r="F609" s="39"/>
      <c r="G609" s="10"/>
    </row>
    <row r="610" spans="4:7" ht="15.75" customHeight="1" x14ac:dyDescent="0.25">
      <c r="D610" s="11"/>
      <c r="E610" s="38"/>
      <c r="F610" s="39"/>
      <c r="G610" s="10"/>
    </row>
    <row r="611" spans="4:7" ht="15.75" customHeight="1" x14ac:dyDescent="0.25">
      <c r="D611" s="11"/>
      <c r="E611" s="38"/>
      <c r="F611" s="39"/>
      <c r="G611" s="10"/>
    </row>
    <row r="612" spans="4:7" ht="15.75" customHeight="1" x14ac:dyDescent="0.25">
      <c r="D612" s="11"/>
      <c r="E612" s="38"/>
      <c r="F612" s="39"/>
      <c r="G612" s="10"/>
    </row>
    <row r="613" spans="4:7" ht="15.75" customHeight="1" x14ac:dyDescent="0.25">
      <c r="D613" s="11"/>
      <c r="E613" s="38"/>
      <c r="F613" s="39"/>
      <c r="G613" s="10"/>
    </row>
    <row r="614" spans="4:7" ht="15.75" customHeight="1" x14ac:dyDescent="0.25">
      <c r="D614" s="11"/>
      <c r="E614" s="38"/>
      <c r="F614" s="39"/>
      <c r="G614" s="10"/>
    </row>
    <row r="615" spans="4:7" ht="15.75" customHeight="1" x14ac:dyDescent="0.25">
      <c r="D615" s="11"/>
      <c r="E615" s="38"/>
      <c r="F615" s="39"/>
      <c r="G615" s="10"/>
    </row>
    <row r="616" spans="4:7" ht="15.75" customHeight="1" x14ac:dyDescent="0.25">
      <c r="D616" s="11"/>
      <c r="E616" s="38"/>
      <c r="F616" s="39"/>
      <c r="G616" s="10"/>
    </row>
    <row r="617" spans="4:7" ht="15.75" customHeight="1" x14ac:dyDescent="0.25">
      <c r="D617" s="11"/>
      <c r="E617" s="38"/>
      <c r="F617" s="39"/>
      <c r="G617" s="10"/>
    </row>
    <row r="618" spans="4:7" ht="15.75" customHeight="1" x14ac:dyDescent="0.25">
      <c r="D618" s="11"/>
      <c r="E618" s="38"/>
      <c r="F618" s="39"/>
      <c r="G618" s="10"/>
    </row>
    <row r="619" spans="4:7" ht="15.75" customHeight="1" x14ac:dyDescent="0.25">
      <c r="D619" s="11"/>
      <c r="E619" s="38"/>
      <c r="F619" s="39"/>
      <c r="G619" s="10"/>
    </row>
    <row r="620" spans="4:7" ht="15.75" customHeight="1" x14ac:dyDescent="0.25">
      <c r="D620" s="11"/>
      <c r="E620" s="38"/>
      <c r="F620" s="39"/>
      <c r="G620" s="10"/>
    </row>
    <row r="621" spans="4:7" ht="15.75" customHeight="1" x14ac:dyDescent="0.25">
      <c r="D621" s="11"/>
      <c r="E621" s="38"/>
      <c r="F621" s="39"/>
      <c r="G621" s="10"/>
    </row>
    <row r="622" spans="4:7" ht="15.75" customHeight="1" x14ac:dyDescent="0.25">
      <c r="D622" s="11"/>
      <c r="E622" s="38"/>
      <c r="F622" s="39"/>
      <c r="G622" s="10"/>
    </row>
    <row r="623" spans="4:7" ht="15.75" customHeight="1" x14ac:dyDescent="0.25">
      <c r="D623" s="11"/>
      <c r="E623" s="38"/>
      <c r="F623" s="39"/>
      <c r="G623" s="10"/>
    </row>
    <row r="624" spans="4:7" ht="15.75" customHeight="1" x14ac:dyDescent="0.25">
      <c r="D624" s="11"/>
      <c r="E624" s="38"/>
      <c r="F624" s="39"/>
      <c r="G624" s="10"/>
    </row>
    <row r="625" spans="4:7" ht="15.75" customHeight="1" x14ac:dyDescent="0.25">
      <c r="D625" s="11"/>
      <c r="E625" s="38"/>
      <c r="F625" s="39"/>
      <c r="G625" s="10"/>
    </row>
    <row r="626" spans="4:7" ht="15.75" customHeight="1" x14ac:dyDescent="0.25">
      <c r="D626" s="11"/>
      <c r="E626" s="38"/>
      <c r="F626" s="39"/>
      <c r="G626" s="10"/>
    </row>
    <row r="627" spans="4:7" ht="15.75" customHeight="1" x14ac:dyDescent="0.25">
      <c r="D627" s="11"/>
      <c r="E627" s="38"/>
      <c r="F627" s="39"/>
      <c r="G627" s="10"/>
    </row>
    <row r="628" spans="4:7" ht="15.75" customHeight="1" x14ac:dyDescent="0.25">
      <c r="D628" s="11"/>
      <c r="E628" s="38"/>
      <c r="F628" s="39"/>
      <c r="G628" s="10"/>
    </row>
    <row r="629" spans="4:7" ht="15.75" customHeight="1" x14ac:dyDescent="0.25">
      <c r="D629" s="11"/>
      <c r="E629" s="38"/>
      <c r="F629" s="39"/>
      <c r="G629" s="10"/>
    </row>
    <row r="630" spans="4:7" ht="15.75" customHeight="1" x14ac:dyDescent="0.25">
      <c r="D630" s="11"/>
      <c r="E630" s="38"/>
      <c r="F630" s="39"/>
      <c r="G630" s="10"/>
    </row>
    <row r="631" spans="4:7" ht="15.75" customHeight="1" x14ac:dyDescent="0.25">
      <c r="D631" s="11"/>
      <c r="E631" s="38"/>
      <c r="F631" s="39"/>
      <c r="G631" s="10"/>
    </row>
    <row r="632" spans="4:7" ht="15.75" customHeight="1" x14ac:dyDescent="0.25">
      <c r="D632" s="11"/>
      <c r="E632" s="38"/>
      <c r="F632" s="39"/>
      <c r="G632" s="10"/>
    </row>
    <row r="633" spans="4:7" ht="15.75" customHeight="1" x14ac:dyDescent="0.25">
      <c r="D633" s="11"/>
      <c r="E633" s="38"/>
      <c r="F633" s="39"/>
      <c r="G633" s="10"/>
    </row>
    <row r="634" spans="4:7" ht="15.75" customHeight="1" x14ac:dyDescent="0.25">
      <c r="D634" s="11"/>
      <c r="E634" s="38"/>
      <c r="F634" s="39"/>
      <c r="G634" s="10"/>
    </row>
    <row r="635" spans="4:7" ht="15.75" customHeight="1" x14ac:dyDescent="0.25">
      <c r="D635" s="11"/>
      <c r="E635" s="38"/>
      <c r="F635" s="39"/>
      <c r="G635" s="10"/>
    </row>
    <row r="636" spans="4:7" ht="15.75" customHeight="1" x14ac:dyDescent="0.25">
      <c r="D636" s="11"/>
      <c r="E636" s="38"/>
      <c r="F636" s="39"/>
      <c r="G636" s="10"/>
    </row>
    <row r="637" spans="4:7" ht="15.75" customHeight="1" x14ac:dyDescent="0.25">
      <c r="D637" s="11"/>
      <c r="E637" s="38"/>
      <c r="F637" s="39"/>
      <c r="G637" s="10"/>
    </row>
    <row r="638" spans="4:7" ht="15.75" customHeight="1" x14ac:dyDescent="0.25">
      <c r="D638" s="11"/>
      <c r="E638" s="38"/>
      <c r="F638" s="39"/>
      <c r="G638" s="10"/>
    </row>
    <row r="639" spans="4:7" ht="15.75" customHeight="1" x14ac:dyDescent="0.25">
      <c r="D639" s="11"/>
      <c r="E639" s="38"/>
      <c r="F639" s="39"/>
      <c r="G639" s="10"/>
    </row>
    <row r="640" spans="4:7" ht="15.75" customHeight="1" x14ac:dyDescent="0.25">
      <c r="D640" s="11"/>
      <c r="E640" s="38"/>
      <c r="F640" s="39"/>
      <c r="G640" s="10"/>
    </row>
    <row r="641" spans="4:7" ht="15.75" customHeight="1" x14ac:dyDescent="0.25">
      <c r="D641" s="11"/>
      <c r="E641" s="38"/>
      <c r="F641" s="39"/>
      <c r="G641" s="10"/>
    </row>
    <row r="642" spans="4:7" ht="15.75" customHeight="1" x14ac:dyDescent="0.25">
      <c r="D642" s="11"/>
      <c r="E642" s="38"/>
      <c r="F642" s="39"/>
      <c r="G642" s="10"/>
    </row>
    <row r="643" spans="4:7" ht="15.75" customHeight="1" x14ac:dyDescent="0.25">
      <c r="D643" s="11"/>
      <c r="E643" s="38"/>
      <c r="F643" s="39"/>
      <c r="G643" s="10"/>
    </row>
    <row r="644" spans="4:7" ht="15.75" customHeight="1" x14ac:dyDescent="0.25">
      <c r="D644" s="11"/>
      <c r="E644" s="38"/>
      <c r="F644" s="39"/>
      <c r="G644" s="10"/>
    </row>
    <row r="645" spans="4:7" ht="15.75" customHeight="1" x14ac:dyDescent="0.25">
      <c r="D645" s="11"/>
      <c r="E645" s="38"/>
      <c r="F645" s="39"/>
      <c r="G645" s="10"/>
    </row>
    <row r="646" spans="4:7" ht="15.75" customHeight="1" x14ac:dyDescent="0.25">
      <c r="D646" s="11"/>
      <c r="E646" s="38"/>
      <c r="F646" s="39"/>
      <c r="G646" s="10"/>
    </row>
    <row r="647" spans="4:7" ht="15.75" customHeight="1" x14ac:dyDescent="0.25">
      <c r="D647" s="11"/>
      <c r="E647" s="38"/>
      <c r="F647" s="39"/>
      <c r="G647" s="10"/>
    </row>
    <row r="648" spans="4:7" ht="15.75" customHeight="1" x14ac:dyDescent="0.25">
      <c r="D648" s="11"/>
      <c r="E648" s="38"/>
      <c r="F648" s="39"/>
      <c r="G648" s="10"/>
    </row>
    <row r="649" spans="4:7" ht="15.75" customHeight="1" x14ac:dyDescent="0.25">
      <c r="D649" s="11"/>
      <c r="E649" s="38"/>
      <c r="F649" s="39"/>
      <c r="G649" s="10"/>
    </row>
    <row r="650" spans="4:7" ht="15.75" customHeight="1" x14ac:dyDescent="0.25">
      <c r="D650" s="11"/>
      <c r="E650" s="38"/>
      <c r="F650" s="39"/>
      <c r="G650" s="10"/>
    </row>
    <row r="651" spans="4:7" ht="15.75" customHeight="1" x14ac:dyDescent="0.25">
      <c r="D651" s="11"/>
      <c r="E651" s="38"/>
      <c r="F651" s="39"/>
      <c r="G651" s="10"/>
    </row>
    <row r="652" spans="4:7" ht="15.75" customHeight="1" x14ac:dyDescent="0.25">
      <c r="D652" s="11"/>
      <c r="E652" s="38"/>
      <c r="F652" s="39"/>
      <c r="G652" s="10"/>
    </row>
    <row r="653" spans="4:7" ht="15.75" customHeight="1" x14ac:dyDescent="0.25">
      <c r="D653" s="11"/>
      <c r="E653" s="38"/>
      <c r="F653" s="39"/>
      <c r="G653" s="10"/>
    </row>
    <row r="654" spans="4:7" ht="15.75" customHeight="1" x14ac:dyDescent="0.25">
      <c r="D654" s="11"/>
      <c r="E654" s="38"/>
      <c r="F654" s="39"/>
      <c r="G654" s="10"/>
    </row>
    <row r="655" spans="4:7" ht="15.75" customHeight="1" x14ac:dyDescent="0.25">
      <c r="D655" s="11"/>
      <c r="E655" s="38"/>
      <c r="F655" s="39"/>
      <c r="G655" s="10"/>
    </row>
    <row r="656" spans="4:7" ht="15.75" customHeight="1" x14ac:dyDescent="0.25">
      <c r="D656" s="11"/>
      <c r="E656" s="38"/>
      <c r="F656" s="39"/>
      <c r="G656" s="10"/>
    </row>
    <row r="657" spans="4:7" ht="15.75" customHeight="1" x14ac:dyDescent="0.25">
      <c r="D657" s="11"/>
      <c r="E657" s="38"/>
      <c r="F657" s="39"/>
      <c r="G657" s="10"/>
    </row>
    <row r="658" spans="4:7" ht="15.75" customHeight="1" x14ac:dyDescent="0.25">
      <c r="D658" s="11"/>
      <c r="E658" s="38"/>
      <c r="F658" s="39"/>
      <c r="G658" s="10"/>
    </row>
    <row r="659" spans="4:7" ht="15.75" customHeight="1" x14ac:dyDescent="0.25">
      <c r="D659" s="11"/>
      <c r="E659" s="38"/>
      <c r="F659" s="39"/>
      <c r="G659" s="10"/>
    </row>
    <row r="660" spans="4:7" ht="15.75" customHeight="1" x14ac:dyDescent="0.25">
      <c r="D660" s="11"/>
      <c r="E660" s="38"/>
      <c r="F660" s="39"/>
      <c r="G660" s="10"/>
    </row>
    <row r="661" spans="4:7" ht="15.75" customHeight="1" x14ac:dyDescent="0.25">
      <c r="D661" s="11"/>
      <c r="E661" s="38"/>
      <c r="F661" s="39"/>
      <c r="G661" s="10"/>
    </row>
    <row r="662" spans="4:7" ht="15.75" customHeight="1" x14ac:dyDescent="0.25">
      <c r="D662" s="11"/>
      <c r="E662" s="38"/>
      <c r="F662" s="39"/>
      <c r="G662" s="10"/>
    </row>
    <row r="663" spans="4:7" ht="15.75" customHeight="1" x14ac:dyDescent="0.25">
      <c r="D663" s="11"/>
      <c r="E663" s="38"/>
      <c r="F663" s="39"/>
      <c r="G663" s="10"/>
    </row>
    <row r="664" spans="4:7" ht="15.75" customHeight="1" x14ac:dyDescent="0.25">
      <c r="D664" s="11"/>
      <c r="E664" s="38"/>
      <c r="F664" s="39"/>
      <c r="G664" s="10"/>
    </row>
    <row r="665" spans="4:7" ht="15.75" customHeight="1" x14ac:dyDescent="0.25">
      <c r="D665" s="11"/>
      <c r="E665" s="38"/>
      <c r="F665" s="39"/>
      <c r="G665" s="10"/>
    </row>
    <row r="666" spans="4:7" ht="15.75" customHeight="1" x14ac:dyDescent="0.25">
      <c r="D666" s="11"/>
      <c r="E666" s="38"/>
      <c r="F666" s="39"/>
      <c r="G666" s="10"/>
    </row>
    <row r="667" spans="4:7" ht="15.75" customHeight="1" x14ac:dyDescent="0.25">
      <c r="D667" s="11"/>
      <c r="E667" s="38"/>
      <c r="F667" s="39"/>
      <c r="G667" s="10"/>
    </row>
    <row r="668" spans="4:7" ht="15.75" customHeight="1" x14ac:dyDescent="0.25">
      <c r="D668" s="11"/>
      <c r="E668" s="38"/>
      <c r="F668" s="39"/>
      <c r="G668" s="10"/>
    </row>
    <row r="669" spans="4:7" ht="15.75" customHeight="1" x14ac:dyDescent="0.25">
      <c r="D669" s="11"/>
      <c r="E669" s="38"/>
      <c r="F669" s="39"/>
      <c r="G669" s="10"/>
    </row>
    <row r="670" spans="4:7" ht="15.75" customHeight="1" x14ac:dyDescent="0.25">
      <c r="D670" s="11"/>
      <c r="E670" s="38"/>
      <c r="F670" s="39"/>
      <c r="G670" s="10"/>
    </row>
    <row r="671" spans="4:7" ht="15.75" customHeight="1" x14ac:dyDescent="0.25">
      <c r="D671" s="11"/>
      <c r="E671" s="38"/>
      <c r="F671" s="39"/>
      <c r="G671" s="10"/>
    </row>
    <row r="672" spans="4:7" ht="15.75" customHeight="1" x14ac:dyDescent="0.25">
      <c r="D672" s="11"/>
      <c r="E672" s="38"/>
      <c r="F672" s="39"/>
      <c r="G672" s="10"/>
    </row>
    <row r="673" spans="4:7" ht="15.75" customHeight="1" x14ac:dyDescent="0.25">
      <c r="D673" s="11"/>
      <c r="E673" s="38"/>
      <c r="F673" s="39"/>
      <c r="G673" s="10"/>
    </row>
    <row r="674" spans="4:7" ht="15.75" customHeight="1" x14ac:dyDescent="0.25">
      <c r="D674" s="11"/>
      <c r="E674" s="38"/>
      <c r="F674" s="39"/>
      <c r="G674" s="10"/>
    </row>
    <row r="675" spans="4:7" ht="15.75" customHeight="1" x14ac:dyDescent="0.25">
      <c r="D675" s="11"/>
      <c r="E675" s="38"/>
      <c r="F675" s="39"/>
      <c r="G675" s="10"/>
    </row>
    <row r="676" spans="4:7" ht="15.75" customHeight="1" x14ac:dyDescent="0.25">
      <c r="D676" s="11"/>
      <c r="E676" s="38"/>
      <c r="F676" s="39"/>
      <c r="G676" s="10"/>
    </row>
    <row r="677" spans="4:7" ht="15.75" customHeight="1" x14ac:dyDescent="0.25">
      <c r="D677" s="11"/>
      <c r="E677" s="38"/>
      <c r="F677" s="39"/>
      <c r="G677" s="10"/>
    </row>
    <row r="678" spans="4:7" ht="15.75" customHeight="1" x14ac:dyDescent="0.25">
      <c r="D678" s="11"/>
      <c r="E678" s="38"/>
      <c r="F678" s="39"/>
      <c r="G678" s="10"/>
    </row>
    <row r="679" spans="4:7" ht="15.75" customHeight="1" x14ac:dyDescent="0.25">
      <c r="D679" s="11"/>
      <c r="E679" s="38"/>
      <c r="F679" s="39"/>
      <c r="G679" s="10"/>
    </row>
    <row r="680" spans="4:7" ht="15.75" customHeight="1" x14ac:dyDescent="0.25">
      <c r="D680" s="11"/>
      <c r="E680" s="38"/>
      <c r="F680" s="39"/>
      <c r="G680" s="10"/>
    </row>
    <row r="681" spans="4:7" ht="15.75" customHeight="1" x14ac:dyDescent="0.25">
      <c r="D681" s="11"/>
      <c r="E681" s="38"/>
      <c r="F681" s="39"/>
      <c r="G681" s="10"/>
    </row>
    <row r="682" spans="4:7" ht="15.75" customHeight="1" x14ac:dyDescent="0.25">
      <c r="D682" s="11"/>
      <c r="E682" s="38"/>
      <c r="F682" s="39"/>
      <c r="G682" s="10"/>
    </row>
    <row r="683" spans="4:7" ht="15.75" customHeight="1" x14ac:dyDescent="0.25">
      <c r="D683" s="11"/>
      <c r="E683" s="38"/>
      <c r="F683" s="39"/>
      <c r="G683" s="10"/>
    </row>
    <row r="684" spans="4:7" ht="15.75" customHeight="1" x14ac:dyDescent="0.25">
      <c r="D684" s="11"/>
      <c r="E684" s="38"/>
      <c r="F684" s="39"/>
      <c r="G684" s="10"/>
    </row>
    <row r="685" spans="4:7" ht="15.75" customHeight="1" x14ac:dyDescent="0.25">
      <c r="D685" s="11"/>
      <c r="E685" s="38"/>
      <c r="F685" s="39"/>
      <c r="G685" s="10"/>
    </row>
    <row r="686" spans="4:7" ht="15.75" customHeight="1" x14ac:dyDescent="0.25">
      <c r="D686" s="11"/>
      <c r="E686" s="38"/>
      <c r="F686" s="39"/>
      <c r="G686" s="10"/>
    </row>
    <row r="687" spans="4:7" ht="15.75" customHeight="1" x14ac:dyDescent="0.25">
      <c r="D687" s="11"/>
      <c r="E687" s="38"/>
      <c r="F687" s="39"/>
      <c r="G687" s="10"/>
    </row>
    <row r="688" spans="4:7" ht="15.75" customHeight="1" x14ac:dyDescent="0.25">
      <c r="D688" s="11"/>
      <c r="E688" s="38"/>
      <c r="F688" s="39"/>
      <c r="G688" s="10"/>
    </row>
    <row r="689" spans="4:7" ht="15.75" customHeight="1" x14ac:dyDescent="0.25">
      <c r="D689" s="11"/>
      <c r="E689" s="38"/>
      <c r="F689" s="39"/>
      <c r="G689" s="10"/>
    </row>
    <row r="690" spans="4:7" ht="15.75" customHeight="1" x14ac:dyDescent="0.25">
      <c r="D690" s="11"/>
      <c r="E690" s="38"/>
      <c r="F690" s="39"/>
      <c r="G690" s="10"/>
    </row>
    <row r="691" spans="4:7" ht="15.75" customHeight="1" x14ac:dyDescent="0.25">
      <c r="D691" s="11"/>
      <c r="E691" s="38"/>
      <c r="F691" s="39"/>
      <c r="G691" s="10"/>
    </row>
    <row r="692" spans="4:7" ht="15.75" customHeight="1" x14ac:dyDescent="0.25">
      <c r="D692" s="11"/>
      <c r="E692" s="38"/>
      <c r="F692" s="39"/>
      <c r="G692" s="10"/>
    </row>
    <row r="693" spans="4:7" ht="15.75" customHeight="1" x14ac:dyDescent="0.25">
      <c r="D693" s="11"/>
      <c r="E693" s="38"/>
      <c r="F693" s="39"/>
      <c r="G693" s="10"/>
    </row>
    <row r="694" spans="4:7" ht="15.75" customHeight="1" x14ac:dyDescent="0.25">
      <c r="D694" s="11"/>
      <c r="E694" s="38"/>
      <c r="F694" s="39"/>
      <c r="G694" s="10"/>
    </row>
    <row r="695" spans="4:7" ht="15.75" customHeight="1" x14ac:dyDescent="0.25">
      <c r="D695" s="11"/>
      <c r="E695" s="38"/>
      <c r="F695" s="39"/>
      <c r="G695" s="10"/>
    </row>
    <row r="696" spans="4:7" ht="15.75" customHeight="1" x14ac:dyDescent="0.25">
      <c r="D696" s="11"/>
      <c r="E696" s="38"/>
      <c r="F696" s="39"/>
      <c r="G696" s="10"/>
    </row>
    <row r="697" spans="4:7" ht="15.75" customHeight="1" x14ac:dyDescent="0.25">
      <c r="D697" s="11"/>
      <c r="E697" s="38"/>
      <c r="F697" s="39"/>
      <c r="G697" s="10"/>
    </row>
    <row r="698" spans="4:7" ht="15.75" customHeight="1" x14ac:dyDescent="0.25">
      <c r="D698" s="11"/>
      <c r="E698" s="38"/>
      <c r="F698" s="39"/>
      <c r="G698" s="10"/>
    </row>
    <row r="699" spans="4:7" ht="15.75" customHeight="1" x14ac:dyDescent="0.25">
      <c r="D699" s="11"/>
      <c r="E699" s="38"/>
      <c r="F699" s="39"/>
      <c r="G699" s="10"/>
    </row>
    <row r="700" spans="4:7" ht="15.75" customHeight="1" x14ac:dyDescent="0.25">
      <c r="D700" s="11"/>
      <c r="E700" s="38"/>
      <c r="F700" s="39"/>
      <c r="G700" s="10"/>
    </row>
    <row r="701" spans="4:7" ht="15.75" customHeight="1" x14ac:dyDescent="0.25">
      <c r="D701" s="11"/>
      <c r="E701" s="38"/>
      <c r="F701" s="39"/>
      <c r="G701" s="10"/>
    </row>
    <row r="702" spans="4:7" ht="15.75" customHeight="1" x14ac:dyDescent="0.25">
      <c r="D702" s="11"/>
      <c r="E702" s="38"/>
      <c r="F702" s="39"/>
      <c r="G702" s="10"/>
    </row>
    <row r="703" spans="4:7" ht="15.75" customHeight="1" x14ac:dyDescent="0.25">
      <c r="D703" s="11"/>
      <c r="E703" s="38"/>
      <c r="F703" s="39"/>
      <c r="G703" s="10"/>
    </row>
    <row r="704" spans="4:7" ht="15.75" customHeight="1" x14ac:dyDescent="0.25">
      <c r="D704" s="11"/>
      <c r="E704" s="38"/>
      <c r="F704" s="39"/>
      <c r="G704" s="10"/>
    </row>
    <row r="705" spans="4:7" ht="15.75" customHeight="1" x14ac:dyDescent="0.25">
      <c r="D705" s="11"/>
      <c r="E705" s="38"/>
      <c r="F705" s="39"/>
      <c r="G705" s="10"/>
    </row>
    <row r="706" spans="4:7" ht="15.75" customHeight="1" x14ac:dyDescent="0.25">
      <c r="D706" s="11"/>
      <c r="E706" s="38"/>
      <c r="F706" s="39"/>
      <c r="G706" s="10"/>
    </row>
    <row r="707" spans="4:7" ht="15.75" customHeight="1" x14ac:dyDescent="0.25">
      <c r="D707" s="11"/>
      <c r="E707" s="38"/>
      <c r="F707" s="39"/>
      <c r="G707" s="10"/>
    </row>
    <row r="708" spans="4:7" ht="15.75" customHeight="1" x14ac:dyDescent="0.25">
      <c r="D708" s="11"/>
      <c r="E708" s="38"/>
      <c r="F708" s="39"/>
      <c r="G708" s="10"/>
    </row>
    <row r="709" spans="4:7" ht="15.75" customHeight="1" x14ac:dyDescent="0.25">
      <c r="D709" s="11"/>
      <c r="E709" s="38"/>
      <c r="F709" s="39"/>
      <c r="G709" s="10"/>
    </row>
    <row r="710" spans="4:7" ht="15.75" customHeight="1" x14ac:dyDescent="0.25">
      <c r="D710" s="11"/>
      <c r="E710" s="38"/>
      <c r="F710" s="39"/>
      <c r="G710" s="10"/>
    </row>
    <row r="711" spans="4:7" ht="15.75" customHeight="1" x14ac:dyDescent="0.25">
      <c r="D711" s="11"/>
      <c r="E711" s="38"/>
      <c r="F711" s="39"/>
      <c r="G711" s="10"/>
    </row>
    <row r="712" spans="4:7" ht="15.75" customHeight="1" x14ac:dyDescent="0.25">
      <c r="D712" s="11"/>
      <c r="E712" s="38"/>
      <c r="F712" s="39"/>
      <c r="G712" s="10"/>
    </row>
    <row r="713" spans="4:7" ht="15.75" customHeight="1" x14ac:dyDescent="0.25">
      <c r="D713" s="11"/>
      <c r="E713" s="38"/>
      <c r="F713" s="39"/>
      <c r="G713" s="10"/>
    </row>
    <row r="714" spans="4:7" ht="15.75" customHeight="1" x14ac:dyDescent="0.25">
      <c r="D714" s="11"/>
      <c r="E714" s="38"/>
      <c r="F714" s="39"/>
      <c r="G714" s="10"/>
    </row>
    <row r="715" spans="4:7" ht="15.75" customHeight="1" x14ac:dyDescent="0.25">
      <c r="D715" s="11"/>
      <c r="E715" s="38"/>
      <c r="F715" s="39"/>
      <c r="G715" s="10"/>
    </row>
    <row r="716" spans="4:7" ht="15.75" customHeight="1" x14ac:dyDescent="0.25">
      <c r="D716" s="11"/>
      <c r="E716" s="38"/>
      <c r="F716" s="39"/>
      <c r="G716" s="10"/>
    </row>
    <row r="717" spans="4:7" ht="15.75" customHeight="1" x14ac:dyDescent="0.25">
      <c r="D717" s="11"/>
      <c r="E717" s="38"/>
      <c r="F717" s="39"/>
      <c r="G717" s="10"/>
    </row>
    <row r="718" spans="4:7" ht="15.75" customHeight="1" x14ac:dyDescent="0.25">
      <c r="D718" s="11"/>
      <c r="E718" s="38"/>
      <c r="F718" s="39"/>
      <c r="G718" s="10"/>
    </row>
    <row r="719" spans="4:7" ht="15.75" customHeight="1" x14ac:dyDescent="0.25">
      <c r="D719" s="11"/>
      <c r="E719" s="38"/>
      <c r="F719" s="39"/>
      <c r="G719" s="10"/>
    </row>
    <row r="720" spans="4:7" ht="15.75" customHeight="1" x14ac:dyDescent="0.25">
      <c r="D720" s="11"/>
      <c r="E720" s="38"/>
      <c r="F720" s="39"/>
      <c r="G720" s="10"/>
    </row>
    <row r="721" spans="4:7" ht="15.75" customHeight="1" x14ac:dyDescent="0.25">
      <c r="D721" s="11"/>
      <c r="E721" s="38"/>
      <c r="F721" s="39"/>
      <c r="G721" s="10"/>
    </row>
    <row r="722" spans="4:7" ht="15.75" customHeight="1" x14ac:dyDescent="0.25">
      <c r="D722" s="11"/>
      <c r="E722" s="38"/>
      <c r="F722" s="39"/>
      <c r="G722" s="10"/>
    </row>
    <row r="723" spans="4:7" ht="15.75" customHeight="1" x14ac:dyDescent="0.25">
      <c r="D723" s="11"/>
      <c r="E723" s="38"/>
      <c r="F723" s="39"/>
      <c r="G723" s="10"/>
    </row>
    <row r="724" spans="4:7" ht="15.75" customHeight="1" x14ac:dyDescent="0.25">
      <c r="D724" s="11"/>
      <c r="E724" s="38"/>
      <c r="F724" s="39"/>
      <c r="G724" s="10"/>
    </row>
    <row r="725" spans="4:7" ht="15.75" customHeight="1" x14ac:dyDescent="0.25">
      <c r="D725" s="11"/>
      <c r="E725" s="38"/>
      <c r="F725" s="39"/>
      <c r="G725" s="10"/>
    </row>
    <row r="726" spans="4:7" ht="15.75" customHeight="1" x14ac:dyDescent="0.25">
      <c r="D726" s="11"/>
      <c r="E726" s="38"/>
      <c r="F726" s="39"/>
      <c r="G726" s="10"/>
    </row>
    <row r="727" spans="4:7" ht="15.75" customHeight="1" x14ac:dyDescent="0.25">
      <c r="D727" s="11"/>
      <c r="E727" s="38"/>
      <c r="F727" s="39"/>
      <c r="G727" s="10"/>
    </row>
    <row r="728" spans="4:7" ht="15.75" customHeight="1" x14ac:dyDescent="0.25">
      <c r="D728" s="11"/>
      <c r="E728" s="38"/>
      <c r="F728" s="39"/>
      <c r="G728" s="10"/>
    </row>
    <row r="729" spans="4:7" ht="15.75" customHeight="1" x14ac:dyDescent="0.25">
      <c r="D729" s="11"/>
      <c r="E729" s="38"/>
      <c r="F729" s="39"/>
      <c r="G729" s="10"/>
    </row>
    <row r="730" spans="4:7" ht="15.75" customHeight="1" x14ac:dyDescent="0.25">
      <c r="D730" s="11"/>
      <c r="E730" s="38"/>
      <c r="F730" s="39"/>
      <c r="G730" s="10"/>
    </row>
    <row r="731" spans="4:7" ht="15.75" customHeight="1" x14ac:dyDescent="0.25">
      <c r="D731" s="11"/>
      <c r="E731" s="38"/>
      <c r="F731" s="39"/>
      <c r="G731" s="10"/>
    </row>
    <row r="732" spans="4:7" ht="15.75" customHeight="1" x14ac:dyDescent="0.25">
      <c r="D732" s="11"/>
      <c r="E732" s="38"/>
      <c r="F732" s="39"/>
      <c r="G732" s="10"/>
    </row>
    <row r="733" spans="4:7" ht="15.75" customHeight="1" x14ac:dyDescent="0.25">
      <c r="D733" s="11"/>
      <c r="E733" s="38"/>
      <c r="F733" s="39"/>
      <c r="G733" s="10"/>
    </row>
    <row r="734" spans="4:7" ht="15.75" customHeight="1" x14ac:dyDescent="0.25">
      <c r="D734" s="11"/>
      <c r="E734" s="38"/>
      <c r="F734" s="39"/>
      <c r="G734" s="10"/>
    </row>
    <row r="735" spans="4:7" ht="15.75" customHeight="1" x14ac:dyDescent="0.25">
      <c r="D735" s="11"/>
      <c r="E735" s="38"/>
      <c r="F735" s="39"/>
      <c r="G735" s="10"/>
    </row>
    <row r="736" spans="4:7" ht="15.75" customHeight="1" x14ac:dyDescent="0.25">
      <c r="D736" s="11"/>
      <c r="E736" s="38"/>
      <c r="F736" s="39"/>
      <c r="G736" s="10"/>
    </row>
    <row r="737" spans="4:7" ht="15.75" customHeight="1" x14ac:dyDescent="0.25">
      <c r="D737" s="11"/>
      <c r="E737" s="38"/>
      <c r="F737" s="39"/>
      <c r="G737" s="10"/>
    </row>
    <row r="738" spans="4:7" ht="15.75" customHeight="1" x14ac:dyDescent="0.25">
      <c r="D738" s="11"/>
      <c r="E738" s="38"/>
      <c r="F738" s="39"/>
      <c r="G738" s="10"/>
    </row>
    <row r="739" spans="4:7" ht="15.75" customHeight="1" x14ac:dyDescent="0.25">
      <c r="D739" s="11"/>
      <c r="E739" s="38"/>
      <c r="F739" s="39"/>
      <c r="G739" s="10"/>
    </row>
    <row r="740" spans="4:7" ht="15.75" customHeight="1" x14ac:dyDescent="0.25">
      <c r="D740" s="11"/>
      <c r="E740" s="38"/>
      <c r="F740" s="39"/>
      <c r="G740" s="10"/>
    </row>
    <row r="741" spans="4:7" ht="15.75" customHeight="1" x14ac:dyDescent="0.25">
      <c r="D741" s="11"/>
      <c r="E741" s="38"/>
      <c r="F741" s="39"/>
      <c r="G741" s="10"/>
    </row>
    <row r="742" spans="4:7" ht="15.75" customHeight="1" x14ac:dyDescent="0.25">
      <c r="D742" s="11"/>
      <c r="E742" s="38"/>
      <c r="F742" s="39"/>
      <c r="G742" s="10"/>
    </row>
    <row r="743" spans="4:7" ht="15.75" customHeight="1" x14ac:dyDescent="0.25">
      <c r="D743" s="11"/>
      <c r="E743" s="38"/>
      <c r="F743" s="39"/>
      <c r="G743" s="10"/>
    </row>
    <row r="744" spans="4:7" ht="15.75" customHeight="1" x14ac:dyDescent="0.25">
      <c r="D744" s="11"/>
      <c r="E744" s="38"/>
      <c r="F744" s="39"/>
      <c r="G744" s="10"/>
    </row>
    <row r="745" spans="4:7" ht="15.75" customHeight="1" x14ac:dyDescent="0.25">
      <c r="D745" s="11"/>
      <c r="E745" s="38"/>
      <c r="F745" s="39"/>
      <c r="G745" s="10"/>
    </row>
    <row r="746" spans="4:7" ht="15.75" customHeight="1" x14ac:dyDescent="0.25">
      <c r="D746" s="11"/>
      <c r="E746" s="38"/>
      <c r="F746" s="39"/>
      <c r="G746" s="10"/>
    </row>
    <row r="747" spans="4:7" ht="15.75" customHeight="1" x14ac:dyDescent="0.25">
      <c r="D747" s="11"/>
      <c r="E747" s="38"/>
      <c r="F747" s="39"/>
      <c r="G747" s="10"/>
    </row>
    <row r="748" spans="4:7" ht="15.75" customHeight="1" x14ac:dyDescent="0.25">
      <c r="D748" s="11"/>
      <c r="E748" s="38"/>
      <c r="F748" s="39"/>
      <c r="G748" s="10"/>
    </row>
    <row r="749" spans="4:7" ht="15.75" customHeight="1" x14ac:dyDescent="0.25">
      <c r="D749" s="11"/>
      <c r="E749" s="38"/>
      <c r="F749" s="39"/>
      <c r="G749" s="10"/>
    </row>
    <row r="750" spans="4:7" ht="15.75" customHeight="1" x14ac:dyDescent="0.25">
      <c r="D750" s="11"/>
      <c r="E750" s="38"/>
      <c r="F750" s="39"/>
      <c r="G750" s="10"/>
    </row>
    <row r="751" spans="4:7" ht="15.75" customHeight="1" x14ac:dyDescent="0.25">
      <c r="D751" s="11"/>
      <c r="E751" s="38"/>
      <c r="F751" s="39"/>
      <c r="G751" s="10"/>
    </row>
    <row r="752" spans="4:7" ht="15.75" customHeight="1" x14ac:dyDescent="0.25">
      <c r="D752" s="11"/>
      <c r="E752" s="38"/>
      <c r="F752" s="39"/>
      <c r="G752" s="10"/>
    </row>
    <row r="753" spans="4:7" ht="15.75" customHeight="1" x14ac:dyDescent="0.25">
      <c r="D753" s="11"/>
      <c r="E753" s="38"/>
      <c r="F753" s="39"/>
      <c r="G753" s="10"/>
    </row>
    <row r="754" spans="4:7" ht="15.75" customHeight="1" x14ac:dyDescent="0.25">
      <c r="D754" s="11"/>
      <c r="E754" s="38"/>
      <c r="F754" s="39"/>
      <c r="G754" s="10"/>
    </row>
    <row r="755" spans="4:7" ht="15.75" customHeight="1" x14ac:dyDescent="0.25">
      <c r="D755" s="11"/>
      <c r="E755" s="38"/>
      <c r="F755" s="39"/>
      <c r="G755" s="10"/>
    </row>
    <row r="756" spans="4:7" ht="15.75" customHeight="1" x14ac:dyDescent="0.25">
      <c r="D756" s="11"/>
      <c r="E756" s="38"/>
      <c r="F756" s="39"/>
      <c r="G756" s="10"/>
    </row>
    <row r="757" spans="4:7" ht="15.75" customHeight="1" x14ac:dyDescent="0.25">
      <c r="D757" s="11"/>
      <c r="E757" s="38"/>
      <c r="F757" s="39"/>
      <c r="G757" s="10"/>
    </row>
    <row r="758" spans="4:7" ht="15.75" customHeight="1" x14ac:dyDescent="0.25">
      <c r="D758" s="11"/>
      <c r="E758" s="38"/>
      <c r="F758" s="39"/>
      <c r="G758" s="10"/>
    </row>
    <row r="759" spans="4:7" ht="15.75" customHeight="1" x14ac:dyDescent="0.25">
      <c r="D759" s="11"/>
      <c r="E759" s="38"/>
      <c r="F759" s="39"/>
      <c r="G759" s="10"/>
    </row>
    <row r="760" spans="4:7" ht="15.75" customHeight="1" x14ac:dyDescent="0.25">
      <c r="D760" s="11"/>
      <c r="E760" s="38"/>
      <c r="F760" s="39"/>
      <c r="G760" s="10"/>
    </row>
    <row r="761" spans="4:7" ht="15.75" customHeight="1" x14ac:dyDescent="0.25">
      <c r="D761" s="11"/>
      <c r="E761" s="38"/>
      <c r="F761" s="39"/>
      <c r="G761" s="10"/>
    </row>
    <row r="762" spans="4:7" ht="15.75" customHeight="1" x14ac:dyDescent="0.25">
      <c r="D762" s="11"/>
      <c r="E762" s="38"/>
      <c r="F762" s="39"/>
      <c r="G762" s="10"/>
    </row>
    <row r="763" spans="4:7" ht="15.75" customHeight="1" x14ac:dyDescent="0.25">
      <c r="D763" s="11"/>
      <c r="E763" s="38"/>
      <c r="F763" s="39"/>
      <c r="G763" s="10"/>
    </row>
    <row r="764" spans="4:7" ht="15.75" customHeight="1" x14ac:dyDescent="0.25">
      <c r="D764" s="11"/>
      <c r="E764" s="38"/>
      <c r="F764" s="39"/>
      <c r="G764" s="10"/>
    </row>
    <row r="765" spans="4:7" ht="15.75" customHeight="1" x14ac:dyDescent="0.25">
      <c r="D765" s="11"/>
      <c r="E765" s="38"/>
      <c r="F765" s="39"/>
      <c r="G765" s="10"/>
    </row>
    <row r="766" spans="4:7" ht="15.75" customHeight="1" x14ac:dyDescent="0.25">
      <c r="D766" s="11"/>
      <c r="E766" s="38"/>
      <c r="F766" s="39"/>
      <c r="G766" s="10"/>
    </row>
    <row r="767" spans="4:7" ht="15.75" customHeight="1" x14ac:dyDescent="0.25">
      <c r="D767" s="11"/>
      <c r="E767" s="38"/>
      <c r="F767" s="39"/>
      <c r="G767" s="10"/>
    </row>
    <row r="768" spans="4:7" ht="15.75" customHeight="1" x14ac:dyDescent="0.25">
      <c r="D768" s="11"/>
      <c r="E768" s="38"/>
      <c r="F768" s="39"/>
      <c r="G768" s="10"/>
    </row>
    <row r="769" spans="4:7" ht="15.75" customHeight="1" x14ac:dyDescent="0.25">
      <c r="D769" s="11"/>
      <c r="E769" s="38"/>
      <c r="F769" s="39"/>
      <c r="G769" s="10"/>
    </row>
    <row r="770" spans="4:7" ht="15.75" customHeight="1" x14ac:dyDescent="0.25">
      <c r="D770" s="11"/>
      <c r="E770" s="38"/>
      <c r="F770" s="39"/>
      <c r="G770" s="10"/>
    </row>
    <row r="771" spans="4:7" ht="15.75" customHeight="1" x14ac:dyDescent="0.25">
      <c r="D771" s="11"/>
      <c r="E771" s="38"/>
      <c r="F771" s="39"/>
      <c r="G771" s="10"/>
    </row>
    <row r="772" spans="4:7" ht="15.75" customHeight="1" x14ac:dyDescent="0.25">
      <c r="D772" s="11"/>
      <c r="E772" s="38"/>
      <c r="F772" s="39"/>
      <c r="G772" s="10"/>
    </row>
    <row r="773" spans="4:7" ht="15.75" customHeight="1" x14ac:dyDescent="0.25">
      <c r="D773" s="11"/>
      <c r="E773" s="38"/>
      <c r="F773" s="39"/>
      <c r="G773" s="10"/>
    </row>
    <row r="774" spans="4:7" ht="15.75" customHeight="1" x14ac:dyDescent="0.25">
      <c r="D774" s="11"/>
      <c r="E774" s="38"/>
      <c r="F774" s="39"/>
      <c r="G774" s="10"/>
    </row>
    <row r="775" spans="4:7" ht="15.75" customHeight="1" x14ac:dyDescent="0.25">
      <c r="D775" s="11"/>
      <c r="E775" s="38"/>
      <c r="F775" s="39"/>
      <c r="G775" s="10"/>
    </row>
    <row r="776" spans="4:7" ht="15.75" customHeight="1" x14ac:dyDescent="0.25">
      <c r="D776" s="11"/>
      <c r="E776" s="38"/>
      <c r="F776" s="39"/>
      <c r="G776" s="10"/>
    </row>
    <row r="777" spans="4:7" ht="15.75" customHeight="1" x14ac:dyDescent="0.25">
      <c r="D777" s="11"/>
      <c r="E777" s="38"/>
      <c r="F777" s="39"/>
      <c r="G777" s="10"/>
    </row>
    <row r="778" spans="4:7" ht="15.75" customHeight="1" x14ac:dyDescent="0.25">
      <c r="D778" s="11"/>
      <c r="E778" s="38"/>
      <c r="F778" s="39"/>
      <c r="G778" s="10"/>
    </row>
    <row r="779" spans="4:7" ht="15.75" customHeight="1" x14ac:dyDescent="0.25">
      <c r="D779" s="11"/>
      <c r="E779" s="38"/>
      <c r="F779" s="39"/>
      <c r="G779" s="10"/>
    </row>
    <row r="780" spans="4:7" ht="15.75" customHeight="1" x14ac:dyDescent="0.25">
      <c r="D780" s="11"/>
      <c r="E780" s="38"/>
      <c r="F780" s="39"/>
      <c r="G780" s="10"/>
    </row>
    <row r="781" spans="4:7" ht="15.75" customHeight="1" x14ac:dyDescent="0.25">
      <c r="D781" s="11"/>
      <c r="E781" s="38"/>
      <c r="F781" s="39"/>
      <c r="G781" s="10"/>
    </row>
    <row r="782" spans="4:7" ht="15.75" customHeight="1" x14ac:dyDescent="0.25">
      <c r="D782" s="11"/>
      <c r="E782" s="38"/>
      <c r="F782" s="39"/>
      <c r="G782" s="10"/>
    </row>
    <row r="783" spans="4:7" ht="15.75" customHeight="1" x14ac:dyDescent="0.25">
      <c r="D783" s="11"/>
      <c r="E783" s="38"/>
      <c r="F783" s="39"/>
      <c r="G783" s="10"/>
    </row>
    <row r="784" spans="4:7" ht="15.75" customHeight="1" x14ac:dyDescent="0.25">
      <c r="D784" s="11"/>
      <c r="E784" s="38"/>
      <c r="F784" s="39"/>
      <c r="G784" s="10"/>
    </row>
    <row r="785" spans="4:7" ht="15.75" customHeight="1" x14ac:dyDescent="0.25">
      <c r="D785" s="11"/>
      <c r="E785" s="38"/>
      <c r="F785" s="39"/>
      <c r="G785" s="10"/>
    </row>
    <row r="786" spans="4:7" ht="15.75" customHeight="1" x14ac:dyDescent="0.25">
      <c r="D786" s="11"/>
      <c r="E786" s="38"/>
      <c r="F786" s="39"/>
      <c r="G786" s="10"/>
    </row>
    <row r="787" spans="4:7" ht="15.75" customHeight="1" x14ac:dyDescent="0.25">
      <c r="D787" s="11"/>
      <c r="E787" s="38"/>
      <c r="F787" s="39"/>
      <c r="G787" s="10"/>
    </row>
    <row r="788" spans="4:7" ht="15.75" customHeight="1" x14ac:dyDescent="0.25">
      <c r="D788" s="11"/>
      <c r="E788" s="38"/>
      <c r="F788" s="39"/>
      <c r="G788" s="10"/>
    </row>
    <row r="789" spans="4:7" ht="15.75" customHeight="1" x14ac:dyDescent="0.25">
      <c r="D789" s="11"/>
      <c r="E789" s="38"/>
      <c r="F789" s="39"/>
      <c r="G789" s="10"/>
    </row>
    <row r="790" spans="4:7" ht="15.75" customHeight="1" x14ac:dyDescent="0.25">
      <c r="D790" s="11"/>
      <c r="E790" s="38"/>
      <c r="F790" s="39"/>
      <c r="G790" s="10"/>
    </row>
    <row r="791" spans="4:7" ht="15.75" customHeight="1" x14ac:dyDescent="0.25">
      <c r="D791" s="11"/>
      <c r="E791" s="38"/>
      <c r="F791" s="39"/>
      <c r="G791" s="10"/>
    </row>
    <row r="792" spans="4:7" ht="15.75" customHeight="1" x14ac:dyDescent="0.25">
      <c r="D792" s="11"/>
      <c r="E792" s="38"/>
      <c r="F792" s="39"/>
      <c r="G792" s="10"/>
    </row>
    <row r="793" spans="4:7" ht="15.75" customHeight="1" x14ac:dyDescent="0.25">
      <c r="D793" s="11"/>
      <c r="E793" s="38"/>
      <c r="F793" s="39"/>
      <c r="G793" s="10"/>
    </row>
    <row r="794" spans="4:7" ht="15.75" customHeight="1" x14ac:dyDescent="0.25">
      <c r="D794" s="11"/>
      <c r="E794" s="38"/>
      <c r="F794" s="39"/>
      <c r="G794" s="10"/>
    </row>
    <row r="795" spans="4:7" ht="15.75" customHeight="1" x14ac:dyDescent="0.25">
      <c r="D795" s="11"/>
      <c r="E795" s="38"/>
      <c r="F795" s="39"/>
      <c r="G795" s="10"/>
    </row>
    <row r="796" spans="4:7" ht="15.75" customHeight="1" x14ac:dyDescent="0.25">
      <c r="D796" s="11"/>
      <c r="E796" s="38"/>
      <c r="F796" s="39"/>
      <c r="G796" s="10"/>
    </row>
    <row r="797" spans="4:7" ht="15.75" customHeight="1" x14ac:dyDescent="0.25">
      <c r="D797" s="11"/>
      <c r="E797" s="38"/>
      <c r="F797" s="39"/>
      <c r="G797" s="10"/>
    </row>
    <row r="798" spans="4:7" ht="15.75" customHeight="1" x14ac:dyDescent="0.25">
      <c r="D798" s="11"/>
      <c r="E798" s="38"/>
      <c r="F798" s="39"/>
      <c r="G798" s="10"/>
    </row>
    <row r="799" spans="4:7" ht="15.75" customHeight="1" x14ac:dyDescent="0.25">
      <c r="D799" s="11"/>
      <c r="E799" s="38"/>
      <c r="F799" s="39"/>
      <c r="G799" s="10"/>
    </row>
    <row r="800" spans="4:7" ht="15.75" customHeight="1" x14ac:dyDescent="0.25">
      <c r="D800" s="11"/>
      <c r="E800" s="38"/>
      <c r="F800" s="39"/>
      <c r="G800" s="10"/>
    </row>
    <row r="801" spans="4:7" ht="15.75" customHeight="1" x14ac:dyDescent="0.25">
      <c r="D801" s="11"/>
      <c r="E801" s="38"/>
      <c r="F801" s="39"/>
      <c r="G801" s="10"/>
    </row>
    <row r="802" spans="4:7" ht="15.75" customHeight="1" x14ac:dyDescent="0.25">
      <c r="D802" s="11"/>
      <c r="E802" s="38"/>
      <c r="F802" s="39"/>
      <c r="G802" s="10"/>
    </row>
    <row r="803" spans="4:7" ht="15.75" customHeight="1" x14ac:dyDescent="0.25">
      <c r="D803" s="11"/>
      <c r="E803" s="38"/>
      <c r="F803" s="39"/>
      <c r="G803" s="10"/>
    </row>
    <row r="804" spans="4:7" ht="15.75" customHeight="1" x14ac:dyDescent="0.25">
      <c r="D804" s="11"/>
      <c r="E804" s="38"/>
      <c r="F804" s="39"/>
      <c r="G804" s="10"/>
    </row>
    <row r="805" spans="4:7" ht="15.75" customHeight="1" x14ac:dyDescent="0.25">
      <c r="D805" s="11"/>
      <c r="E805" s="38"/>
      <c r="F805" s="39"/>
      <c r="G805" s="10"/>
    </row>
    <row r="806" spans="4:7" ht="15.75" customHeight="1" x14ac:dyDescent="0.25">
      <c r="D806" s="11"/>
      <c r="E806" s="38"/>
      <c r="F806" s="39"/>
      <c r="G806" s="10"/>
    </row>
    <row r="807" spans="4:7" ht="15.75" customHeight="1" x14ac:dyDescent="0.25">
      <c r="D807" s="11"/>
      <c r="E807" s="38"/>
      <c r="F807" s="39"/>
      <c r="G807" s="10"/>
    </row>
    <row r="808" spans="4:7" ht="15.75" customHeight="1" x14ac:dyDescent="0.25">
      <c r="D808" s="11"/>
      <c r="E808" s="38"/>
      <c r="F808" s="39"/>
      <c r="G808" s="10"/>
    </row>
    <row r="809" spans="4:7" ht="15.75" customHeight="1" x14ac:dyDescent="0.25">
      <c r="D809" s="11"/>
      <c r="E809" s="38"/>
      <c r="F809" s="39"/>
      <c r="G809" s="10"/>
    </row>
    <row r="810" spans="4:7" ht="15.75" customHeight="1" x14ac:dyDescent="0.25">
      <c r="D810" s="11"/>
      <c r="E810" s="38"/>
      <c r="F810" s="39"/>
      <c r="G810" s="10"/>
    </row>
    <row r="811" spans="4:7" ht="15.75" customHeight="1" x14ac:dyDescent="0.25">
      <c r="D811" s="11"/>
      <c r="E811" s="38"/>
      <c r="F811" s="39"/>
      <c r="G811" s="10"/>
    </row>
    <row r="812" spans="4:7" ht="15.75" customHeight="1" x14ac:dyDescent="0.25">
      <c r="D812" s="11"/>
      <c r="E812" s="38"/>
      <c r="F812" s="39"/>
      <c r="G812" s="10"/>
    </row>
    <row r="813" spans="4:7" ht="15.75" customHeight="1" x14ac:dyDescent="0.25">
      <c r="D813" s="11"/>
      <c r="E813" s="38"/>
      <c r="F813" s="39"/>
      <c r="G813" s="10"/>
    </row>
    <row r="814" spans="4:7" ht="15.75" customHeight="1" x14ac:dyDescent="0.25">
      <c r="D814" s="11"/>
      <c r="E814" s="38"/>
      <c r="F814" s="39"/>
      <c r="G814" s="10"/>
    </row>
    <row r="815" spans="4:7" ht="15.75" customHeight="1" x14ac:dyDescent="0.25">
      <c r="D815" s="11"/>
      <c r="E815" s="38"/>
      <c r="F815" s="39"/>
      <c r="G815" s="10"/>
    </row>
    <row r="816" spans="4:7" ht="15.75" customHeight="1" x14ac:dyDescent="0.25">
      <c r="D816" s="11"/>
      <c r="E816" s="38"/>
      <c r="F816" s="39"/>
      <c r="G816" s="10"/>
    </row>
    <row r="817" spans="4:7" ht="15.75" customHeight="1" x14ac:dyDescent="0.25">
      <c r="D817" s="11"/>
      <c r="E817" s="38"/>
      <c r="F817" s="39"/>
      <c r="G817" s="10"/>
    </row>
    <row r="818" spans="4:7" ht="15.75" customHeight="1" x14ac:dyDescent="0.25">
      <c r="D818" s="11"/>
      <c r="E818" s="38"/>
      <c r="F818" s="39"/>
      <c r="G818" s="10"/>
    </row>
    <row r="819" spans="4:7" ht="15.75" customHeight="1" x14ac:dyDescent="0.25">
      <c r="D819" s="11"/>
      <c r="E819" s="38"/>
      <c r="F819" s="39"/>
      <c r="G819" s="10"/>
    </row>
    <row r="820" spans="4:7" ht="15.75" customHeight="1" x14ac:dyDescent="0.25">
      <c r="D820" s="11"/>
      <c r="E820" s="38"/>
      <c r="F820" s="39"/>
      <c r="G820" s="10"/>
    </row>
    <row r="821" spans="4:7" ht="15.75" customHeight="1" x14ac:dyDescent="0.25">
      <c r="D821" s="11"/>
      <c r="E821" s="38"/>
      <c r="F821" s="39"/>
      <c r="G821" s="10"/>
    </row>
    <row r="822" spans="4:7" ht="15.75" customHeight="1" x14ac:dyDescent="0.25">
      <c r="D822" s="11"/>
      <c r="E822" s="38"/>
      <c r="F822" s="39"/>
      <c r="G822" s="10"/>
    </row>
    <row r="823" spans="4:7" ht="15.75" customHeight="1" x14ac:dyDescent="0.25">
      <c r="D823" s="11"/>
      <c r="E823" s="38"/>
      <c r="F823" s="39"/>
      <c r="G823" s="10"/>
    </row>
    <row r="824" spans="4:7" ht="15.75" customHeight="1" x14ac:dyDescent="0.25">
      <c r="D824" s="11"/>
      <c r="E824" s="38"/>
      <c r="F824" s="39"/>
      <c r="G824" s="10"/>
    </row>
    <row r="825" spans="4:7" ht="15.75" customHeight="1" x14ac:dyDescent="0.25">
      <c r="D825" s="11"/>
      <c r="E825" s="38"/>
      <c r="F825" s="39"/>
      <c r="G825" s="10"/>
    </row>
    <row r="826" spans="4:7" ht="15.75" customHeight="1" x14ac:dyDescent="0.25">
      <c r="D826" s="11"/>
      <c r="E826" s="38"/>
      <c r="F826" s="39"/>
      <c r="G826" s="10"/>
    </row>
    <row r="827" spans="4:7" ht="15.75" customHeight="1" x14ac:dyDescent="0.25">
      <c r="D827" s="11"/>
      <c r="E827" s="38"/>
      <c r="F827" s="39"/>
      <c r="G827" s="10"/>
    </row>
    <row r="828" spans="4:7" ht="15.75" customHeight="1" x14ac:dyDescent="0.25">
      <c r="D828" s="11"/>
      <c r="E828" s="38"/>
      <c r="F828" s="39"/>
      <c r="G828" s="10"/>
    </row>
    <row r="829" spans="4:7" ht="15.75" customHeight="1" x14ac:dyDescent="0.25">
      <c r="D829" s="11"/>
      <c r="E829" s="38"/>
      <c r="F829" s="39"/>
      <c r="G829" s="10"/>
    </row>
    <row r="830" spans="4:7" ht="15.75" customHeight="1" x14ac:dyDescent="0.25">
      <c r="D830" s="11"/>
      <c r="E830" s="38"/>
      <c r="F830" s="39"/>
      <c r="G830" s="10"/>
    </row>
    <row r="831" spans="4:7" ht="15.75" customHeight="1" x14ac:dyDescent="0.25">
      <c r="D831" s="11"/>
      <c r="E831" s="38"/>
      <c r="F831" s="39"/>
      <c r="G831" s="10"/>
    </row>
    <row r="832" spans="4:7" ht="15.75" customHeight="1" x14ac:dyDescent="0.25">
      <c r="D832" s="11"/>
      <c r="E832" s="38"/>
      <c r="F832" s="39"/>
      <c r="G832" s="10"/>
    </row>
    <row r="833" spans="4:7" ht="15.75" customHeight="1" x14ac:dyDescent="0.25">
      <c r="D833" s="11"/>
      <c r="E833" s="38"/>
      <c r="F833" s="39"/>
      <c r="G833" s="10"/>
    </row>
    <row r="834" spans="4:7" ht="15.75" customHeight="1" x14ac:dyDescent="0.25">
      <c r="D834" s="11"/>
      <c r="E834" s="38"/>
      <c r="F834" s="39"/>
      <c r="G834" s="10"/>
    </row>
    <row r="835" spans="4:7" ht="15.75" customHeight="1" x14ac:dyDescent="0.25">
      <c r="D835" s="11"/>
      <c r="E835" s="38"/>
      <c r="F835" s="39"/>
      <c r="G835" s="10"/>
    </row>
    <row r="836" spans="4:7" ht="15.75" customHeight="1" x14ac:dyDescent="0.25">
      <c r="D836" s="11"/>
      <c r="E836" s="38"/>
      <c r="F836" s="39"/>
      <c r="G836" s="10"/>
    </row>
    <row r="837" spans="4:7" ht="15.75" customHeight="1" x14ac:dyDescent="0.25">
      <c r="D837" s="11"/>
      <c r="E837" s="38"/>
      <c r="F837" s="39"/>
      <c r="G837" s="10"/>
    </row>
    <row r="838" spans="4:7" ht="15.75" customHeight="1" x14ac:dyDescent="0.25">
      <c r="D838" s="11"/>
      <c r="E838" s="38"/>
      <c r="F838" s="39"/>
      <c r="G838" s="10"/>
    </row>
    <row r="839" spans="4:7" ht="15.75" customHeight="1" x14ac:dyDescent="0.25">
      <c r="D839" s="11"/>
      <c r="E839" s="38"/>
      <c r="F839" s="39"/>
      <c r="G839" s="10"/>
    </row>
    <row r="840" spans="4:7" ht="15.75" customHeight="1" x14ac:dyDescent="0.25">
      <c r="D840" s="11"/>
      <c r="E840" s="38"/>
      <c r="F840" s="39"/>
      <c r="G840" s="10"/>
    </row>
    <row r="841" spans="4:7" ht="15.75" customHeight="1" x14ac:dyDescent="0.25">
      <c r="D841" s="11"/>
      <c r="E841" s="38"/>
      <c r="F841" s="39"/>
      <c r="G841" s="10"/>
    </row>
    <row r="842" spans="4:7" ht="15.75" customHeight="1" x14ac:dyDescent="0.25">
      <c r="D842" s="11"/>
      <c r="E842" s="38"/>
      <c r="F842" s="39"/>
      <c r="G842" s="10"/>
    </row>
    <row r="843" spans="4:7" ht="15.75" customHeight="1" x14ac:dyDescent="0.25">
      <c r="D843" s="11"/>
      <c r="E843" s="38"/>
      <c r="F843" s="39"/>
      <c r="G843" s="10"/>
    </row>
    <row r="844" spans="4:7" ht="15.75" customHeight="1" x14ac:dyDescent="0.25">
      <c r="D844" s="11"/>
      <c r="E844" s="38"/>
      <c r="F844" s="39"/>
      <c r="G844" s="10"/>
    </row>
    <row r="845" spans="4:7" ht="15.75" customHeight="1" x14ac:dyDescent="0.25">
      <c r="D845" s="11"/>
      <c r="E845" s="38"/>
      <c r="F845" s="39"/>
      <c r="G845" s="10"/>
    </row>
    <row r="846" spans="4:7" ht="15.75" customHeight="1" x14ac:dyDescent="0.25">
      <c r="D846" s="11"/>
      <c r="E846" s="38"/>
      <c r="F846" s="39"/>
      <c r="G846" s="10"/>
    </row>
    <row r="847" spans="4:7" ht="15.75" customHeight="1" x14ac:dyDescent="0.25">
      <c r="D847" s="11"/>
      <c r="E847" s="38"/>
      <c r="F847" s="39"/>
      <c r="G847" s="10"/>
    </row>
    <row r="848" spans="4:7" ht="15.75" customHeight="1" x14ac:dyDescent="0.25">
      <c r="D848" s="11"/>
      <c r="E848" s="38"/>
      <c r="F848" s="39"/>
      <c r="G848" s="10"/>
    </row>
    <row r="849" spans="4:7" ht="15.75" customHeight="1" x14ac:dyDescent="0.25">
      <c r="D849" s="11"/>
      <c r="E849" s="38"/>
      <c r="F849" s="39"/>
      <c r="G849" s="10"/>
    </row>
    <row r="850" spans="4:7" ht="15.75" customHeight="1" x14ac:dyDescent="0.25">
      <c r="D850" s="11"/>
      <c r="E850" s="38"/>
      <c r="F850" s="39"/>
      <c r="G850" s="10"/>
    </row>
    <row r="851" spans="4:7" ht="15.75" customHeight="1" x14ac:dyDescent="0.25">
      <c r="D851" s="11"/>
      <c r="E851" s="38"/>
      <c r="F851" s="39"/>
      <c r="G851" s="10"/>
    </row>
    <row r="852" spans="4:7" ht="15.75" customHeight="1" x14ac:dyDescent="0.25">
      <c r="D852" s="11"/>
      <c r="E852" s="38"/>
      <c r="F852" s="39"/>
      <c r="G852" s="10"/>
    </row>
    <row r="853" spans="4:7" ht="15.75" customHeight="1" x14ac:dyDescent="0.25">
      <c r="D853" s="11"/>
      <c r="E853" s="38"/>
      <c r="F853" s="39"/>
      <c r="G853" s="10"/>
    </row>
    <row r="854" spans="4:7" ht="15.75" customHeight="1" x14ac:dyDescent="0.25">
      <c r="D854" s="11"/>
      <c r="E854" s="38"/>
      <c r="F854" s="39"/>
      <c r="G854" s="10"/>
    </row>
    <row r="855" spans="4:7" ht="15.75" customHeight="1" x14ac:dyDescent="0.25">
      <c r="D855" s="11"/>
      <c r="E855" s="38"/>
      <c r="F855" s="39"/>
      <c r="G855" s="10"/>
    </row>
    <row r="856" spans="4:7" ht="15.75" customHeight="1" x14ac:dyDescent="0.25">
      <c r="D856" s="11"/>
      <c r="E856" s="38"/>
      <c r="F856" s="39"/>
      <c r="G856" s="10"/>
    </row>
    <row r="857" spans="4:7" ht="15.75" customHeight="1" x14ac:dyDescent="0.25">
      <c r="D857" s="11"/>
      <c r="E857" s="38"/>
      <c r="F857" s="39"/>
      <c r="G857" s="10"/>
    </row>
    <row r="858" spans="4:7" ht="15.75" customHeight="1" x14ac:dyDescent="0.25">
      <c r="D858" s="11"/>
      <c r="E858" s="38"/>
      <c r="F858" s="39"/>
      <c r="G858" s="10"/>
    </row>
    <row r="859" spans="4:7" ht="15.75" customHeight="1" x14ac:dyDescent="0.25">
      <c r="D859" s="11"/>
      <c r="E859" s="38"/>
      <c r="F859" s="39"/>
      <c r="G859" s="10"/>
    </row>
    <row r="860" spans="4:7" ht="15.75" customHeight="1" x14ac:dyDescent="0.25">
      <c r="D860" s="11"/>
      <c r="E860" s="38"/>
      <c r="F860" s="39"/>
      <c r="G860" s="10"/>
    </row>
    <row r="861" spans="4:7" ht="15.75" customHeight="1" x14ac:dyDescent="0.25">
      <c r="D861" s="11"/>
      <c r="E861" s="38"/>
      <c r="F861" s="39"/>
      <c r="G861" s="10"/>
    </row>
    <row r="862" spans="4:7" ht="15.75" customHeight="1" x14ac:dyDescent="0.25">
      <c r="D862" s="11"/>
      <c r="E862" s="38"/>
      <c r="F862" s="39"/>
      <c r="G862" s="10"/>
    </row>
    <row r="863" spans="4:7" ht="15.75" customHeight="1" x14ac:dyDescent="0.25">
      <c r="D863" s="11"/>
      <c r="E863" s="38"/>
      <c r="F863" s="39"/>
      <c r="G863" s="10"/>
    </row>
    <row r="864" spans="4:7" ht="15.75" customHeight="1" x14ac:dyDescent="0.25">
      <c r="D864" s="11"/>
      <c r="E864" s="38"/>
      <c r="F864" s="39"/>
      <c r="G864" s="10"/>
    </row>
    <row r="865" spans="4:7" ht="15.75" customHeight="1" x14ac:dyDescent="0.25">
      <c r="D865" s="11"/>
      <c r="E865" s="38"/>
      <c r="F865" s="39"/>
      <c r="G865" s="10"/>
    </row>
    <row r="866" spans="4:7" ht="15.75" customHeight="1" x14ac:dyDescent="0.25">
      <c r="D866" s="11"/>
      <c r="E866" s="38"/>
      <c r="F866" s="39"/>
      <c r="G866" s="10"/>
    </row>
    <row r="867" spans="4:7" ht="15.75" customHeight="1" x14ac:dyDescent="0.25">
      <c r="D867" s="11"/>
      <c r="E867" s="38"/>
      <c r="F867" s="39"/>
      <c r="G867" s="10"/>
    </row>
    <row r="868" spans="4:7" ht="15.75" customHeight="1" x14ac:dyDescent="0.25">
      <c r="D868" s="11"/>
      <c r="E868" s="38"/>
      <c r="F868" s="39"/>
      <c r="G868" s="10"/>
    </row>
    <row r="869" spans="4:7" ht="15.75" customHeight="1" x14ac:dyDescent="0.25">
      <c r="D869" s="11"/>
      <c r="E869" s="38"/>
      <c r="F869" s="39"/>
      <c r="G869" s="10"/>
    </row>
    <row r="870" spans="4:7" ht="15.75" customHeight="1" x14ac:dyDescent="0.25">
      <c r="D870" s="11"/>
      <c r="E870" s="38"/>
      <c r="F870" s="39"/>
      <c r="G870" s="10"/>
    </row>
    <row r="871" spans="4:7" ht="15.75" customHeight="1" x14ac:dyDescent="0.25">
      <c r="D871" s="11"/>
      <c r="E871" s="38"/>
      <c r="F871" s="39"/>
      <c r="G871" s="10"/>
    </row>
    <row r="872" spans="4:7" ht="15.75" customHeight="1" x14ac:dyDescent="0.25">
      <c r="D872" s="11"/>
      <c r="E872" s="38"/>
      <c r="F872" s="39"/>
      <c r="G872" s="10"/>
    </row>
    <row r="873" spans="4:7" ht="15.75" customHeight="1" x14ac:dyDescent="0.25">
      <c r="D873" s="11"/>
      <c r="E873" s="38"/>
      <c r="F873" s="39"/>
      <c r="G873" s="10"/>
    </row>
    <row r="874" spans="4:7" ht="15.75" customHeight="1" x14ac:dyDescent="0.25">
      <c r="D874" s="11"/>
      <c r="E874" s="38"/>
      <c r="F874" s="39"/>
      <c r="G874" s="10"/>
    </row>
    <row r="875" spans="4:7" ht="15.75" customHeight="1" x14ac:dyDescent="0.25">
      <c r="D875" s="11"/>
      <c r="E875" s="38"/>
      <c r="F875" s="39"/>
      <c r="G875" s="10"/>
    </row>
    <row r="876" spans="4:7" ht="15.75" customHeight="1" x14ac:dyDescent="0.25">
      <c r="D876" s="11"/>
      <c r="E876" s="38"/>
      <c r="F876" s="39"/>
      <c r="G876" s="10"/>
    </row>
    <row r="877" spans="4:7" ht="15.75" customHeight="1" x14ac:dyDescent="0.25">
      <c r="D877" s="11"/>
      <c r="E877" s="38"/>
      <c r="F877" s="39"/>
      <c r="G877" s="10"/>
    </row>
    <row r="878" spans="4:7" ht="15.75" customHeight="1" x14ac:dyDescent="0.25">
      <c r="D878" s="11"/>
      <c r="E878" s="38"/>
      <c r="F878" s="39"/>
      <c r="G878" s="10"/>
    </row>
    <row r="879" spans="4:7" ht="15.75" customHeight="1" x14ac:dyDescent="0.25">
      <c r="D879" s="11"/>
      <c r="E879" s="38"/>
      <c r="F879" s="39"/>
      <c r="G879" s="10"/>
    </row>
    <row r="880" spans="4:7" ht="15.75" customHeight="1" x14ac:dyDescent="0.25">
      <c r="D880" s="11"/>
      <c r="E880" s="38"/>
      <c r="F880" s="39"/>
      <c r="G880" s="10"/>
    </row>
    <row r="881" spans="4:7" ht="15.75" customHeight="1" x14ac:dyDescent="0.25">
      <c r="D881" s="11"/>
      <c r="E881" s="38"/>
      <c r="F881" s="39"/>
      <c r="G881" s="10"/>
    </row>
    <row r="882" spans="4:7" ht="15.75" customHeight="1" x14ac:dyDescent="0.25">
      <c r="D882" s="11"/>
      <c r="E882" s="38"/>
      <c r="F882" s="39"/>
      <c r="G882" s="10"/>
    </row>
    <row r="883" spans="4:7" ht="15.75" customHeight="1" x14ac:dyDescent="0.25">
      <c r="D883" s="11"/>
      <c r="E883" s="38"/>
      <c r="F883" s="39"/>
      <c r="G883" s="10"/>
    </row>
    <row r="884" spans="4:7" ht="15.75" customHeight="1" x14ac:dyDescent="0.25">
      <c r="D884" s="11"/>
      <c r="E884" s="38"/>
      <c r="F884" s="39"/>
      <c r="G884" s="10"/>
    </row>
    <row r="885" spans="4:7" ht="15.75" customHeight="1" x14ac:dyDescent="0.25">
      <c r="D885" s="11"/>
      <c r="E885" s="38"/>
      <c r="F885" s="39"/>
      <c r="G885" s="10"/>
    </row>
    <row r="886" spans="4:7" ht="15.75" customHeight="1" x14ac:dyDescent="0.25">
      <c r="D886" s="11"/>
      <c r="E886" s="38"/>
      <c r="F886" s="39"/>
      <c r="G886" s="10"/>
    </row>
    <row r="887" spans="4:7" ht="15.75" customHeight="1" x14ac:dyDescent="0.25">
      <c r="D887" s="11"/>
      <c r="E887" s="38"/>
      <c r="F887" s="39"/>
      <c r="G887" s="10"/>
    </row>
    <row r="888" spans="4:7" ht="15.75" customHeight="1" x14ac:dyDescent="0.25">
      <c r="D888" s="11"/>
      <c r="E888" s="38"/>
      <c r="F888" s="39"/>
      <c r="G888" s="10"/>
    </row>
    <row r="889" spans="4:7" ht="15.75" customHeight="1" x14ac:dyDescent="0.25">
      <c r="D889" s="11"/>
      <c r="E889" s="38"/>
      <c r="F889" s="39"/>
      <c r="G889" s="10"/>
    </row>
    <row r="890" spans="4:7" ht="15.75" customHeight="1" x14ac:dyDescent="0.25">
      <c r="D890" s="11"/>
      <c r="E890" s="38"/>
      <c r="F890" s="39"/>
      <c r="G890" s="10"/>
    </row>
    <row r="891" spans="4:7" ht="15.75" customHeight="1" x14ac:dyDescent="0.25">
      <c r="D891" s="11"/>
      <c r="E891" s="38"/>
      <c r="F891" s="39"/>
      <c r="G891" s="10"/>
    </row>
    <row r="892" spans="4:7" ht="15.75" customHeight="1" x14ac:dyDescent="0.25">
      <c r="D892" s="11"/>
      <c r="E892" s="38"/>
      <c r="F892" s="39"/>
      <c r="G892" s="10"/>
    </row>
    <row r="893" spans="4:7" ht="15.75" customHeight="1" x14ac:dyDescent="0.25">
      <c r="D893" s="11"/>
      <c r="E893" s="38"/>
      <c r="F893" s="39"/>
      <c r="G893" s="10"/>
    </row>
    <row r="894" spans="4:7" ht="15.75" customHeight="1" x14ac:dyDescent="0.25">
      <c r="D894" s="11"/>
      <c r="E894" s="38"/>
      <c r="F894" s="39"/>
      <c r="G894" s="10"/>
    </row>
    <row r="895" spans="4:7" ht="15.75" customHeight="1" x14ac:dyDescent="0.25">
      <c r="D895" s="11"/>
      <c r="E895" s="38"/>
      <c r="F895" s="39"/>
      <c r="G895" s="10"/>
    </row>
    <row r="896" spans="4:7" ht="15.75" customHeight="1" x14ac:dyDescent="0.25">
      <c r="D896" s="11"/>
      <c r="E896" s="38"/>
      <c r="F896" s="39"/>
      <c r="G896" s="10"/>
    </row>
    <row r="897" spans="4:7" ht="15.75" customHeight="1" x14ac:dyDescent="0.25">
      <c r="D897" s="11"/>
      <c r="E897" s="38"/>
      <c r="F897" s="39"/>
      <c r="G897" s="10"/>
    </row>
    <row r="898" spans="4:7" ht="15.75" customHeight="1" x14ac:dyDescent="0.25">
      <c r="D898" s="11"/>
      <c r="E898" s="38"/>
      <c r="F898" s="39"/>
      <c r="G898" s="10"/>
    </row>
    <row r="899" spans="4:7" ht="15.75" customHeight="1" x14ac:dyDescent="0.25">
      <c r="D899" s="11"/>
      <c r="E899" s="38"/>
      <c r="F899" s="39"/>
      <c r="G899" s="10"/>
    </row>
    <row r="900" spans="4:7" ht="15.75" customHeight="1" x14ac:dyDescent="0.25">
      <c r="D900" s="11"/>
      <c r="E900" s="38"/>
      <c r="F900" s="39"/>
      <c r="G900" s="10"/>
    </row>
    <row r="901" spans="4:7" ht="15.75" customHeight="1" x14ac:dyDescent="0.25">
      <c r="D901" s="11"/>
      <c r="E901" s="38"/>
      <c r="F901" s="39"/>
      <c r="G901" s="10"/>
    </row>
    <row r="902" spans="4:7" ht="15.75" customHeight="1" x14ac:dyDescent="0.25">
      <c r="D902" s="11"/>
      <c r="E902" s="38"/>
      <c r="F902" s="39"/>
      <c r="G902" s="10"/>
    </row>
    <row r="903" spans="4:7" ht="15.75" customHeight="1" x14ac:dyDescent="0.25">
      <c r="D903" s="11"/>
      <c r="E903" s="38"/>
      <c r="F903" s="39"/>
      <c r="G903" s="10"/>
    </row>
    <row r="904" spans="4:7" ht="15.75" customHeight="1" x14ac:dyDescent="0.25">
      <c r="D904" s="11"/>
      <c r="E904" s="38"/>
      <c r="F904" s="39"/>
      <c r="G904" s="10"/>
    </row>
    <row r="905" spans="4:7" ht="15.75" customHeight="1" x14ac:dyDescent="0.25">
      <c r="D905" s="11"/>
      <c r="E905" s="38"/>
      <c r="F905" s="39"/>
      <c r="G905" s="10"/>
    </row>
    <row r="906" spans="4:7" ht="15.75" customHeight="1" x14ac:dyDescent="0.25">
      <c r="D906" s="11"/>
      <c r="E906" s="38"/>
      <c r="F906" s="39"/>
      <c r="G906" s="10"/>
    </row>
    <row r="907" spans="4:7" ht="15.75" customHeight="1" x14ac:dyDescent="0.25">
      <c r="D907" s="11"/>
      <c r="E907" s="38"/>
      <c r="F907" s="39"/>
      <c r="G907" s="10"/>
    </row>
    <row r="908" spans="4:7" ht="15.75" customHeight="1" x14ac:dyDescent="0.25">
      <c r="D908" s="11"/>
      <c r="E908" s="38"/>
      <c r="F908" s="39"/>
      <c r="G908" s="10"/>
    </row>
    <row r="909" spans="4:7" ht="15.75" customHeight="1" x14ac:dyDescent="0.25">
      <c r="D909" s="11"/>
      <c r="E909" s="38"/>
      <c r="F909" s="39"/>
      <c r="G909" s="10"/>
    </row>
    <row r="910" spans="4:7" ht="15.75" customHeight="1" x14ac:dyDescent="0.25">
      <c r="D910" s="11"/>
      <c r="E910" s="38"/>
      <c r="F910" s="39"/>
      <c r="G910" s="10"/>
    </row>
    <row r="911" spans="4:7" ht="15.75" customHeight="1" x14ac:dyDescent="0.25">
      <c r="D911" s="11"/>
      <c r="E911" s="38"/>
      <c r="F911" s="39"/>
      <c r="G911" s="10"/>
    </row>
    <row r="912" spans="4:7" ht="15.75" customHeight="1" x14ac:dyDescent="0.25">
      <c r="D912" s="11"/>
      <c r="E912" s="38"/>
      <c r="F912" s="39"/>
      <c r="G912" s="10"/>
    </row>
    <row r="913" spans="4:7" ht="15.75" customHeight="1" x14ac:dyDescent="0.25">
      <c r="D913" s="11"/>
      <c r="E913" s="38"/>
      <c r="F913" s="39"/>
      <c r="G913" s="10"/>
    </row>
    <row r="914" spans="4:7" ht="15.75" customHeight="1" x14ac:dyDescent="0.25">
      <c r="D914" s="11"/>
      <c r="E914" s="38"/>
      <c r="F914" s="39"/>
      <c r="G914" s="10"/>
    </row>
    <row r="915" spans="4:7" ht="15.75" customHeight="1" x14ac:dyDescent="0.25">
      <c r="D915" s="11"/>
      <c r="E915" s="38"/>
      <c r="F915" s="39"/>
      <c r="G915" s="10"/>
    </row>
    <row r="916" spans="4:7" ht="15.75" customHeight="1" x14ac:dyDescent="0.25">
      <c r="D916" s="11"/>
      <c r="E916" s="38"/>
      <c r="F916" s="39"/>
      <c r="G916" s="10"/>
    </row>
    <row r="917" spans="4:7" ht="15.75" customHeight="1" x14ac:dyDescent="0.25">
      <c r="D917" s="11"/>
      <c r="E917" s="38"/>
      <c r="F917" s="39"/>
      <c r="G917" s="10"/>
    </row>
    <row r="918" spans="4:7" ht="15.75" customHeight="1" x14ac:dyDescent="0.25">
      <c r="D918" s="11"/>
      <c r="E918" s="38"/>
      <c r="F918" s="39"/>
      <c r="G918" s="10"/>
    </row>
    <row r="919" spans="4:7" ht="15.75" customHeight="1" x14ac:dyDescent="0.25">
      <c r="D919" s="11"/>
      <c r="E919" s="38"/>
      <c r="F919" s="39"/>
      <c r="G919" s="10"/>
    </row>
    <row r="920" spans="4:7" ht="15.75" customHeight="1" x14ac:dyDescent="0.25">
      <c r="D920" s="11"/>
      <c r="E920" s="38"/>
      <c r="F920" s="39"/>
      <c r="G920" s="10"/>
    </row>
    <row r="921" spans="4:7" ht="15.75" customHeight="1" x14ac:dyDescent="0.25">
      <c r="D921" s="11"/>
      <c r="E921" s="38"/>
      <c r="F921" s="39"/>
      <c r="G921" s="10"/>
    </row>
    <row r="922" spans="4:7" ht="15.75" customHeight="1" x14ac:dyDescent="0.25">
      <c r="D922" s="11"/>
      <c r="E922" s="38"/>
      <c r="F922" s="39"/>
      <c r="G922" s="10"/>
    </row>
    <row r="923" spans="4:7" ht="15.75" customHeight="1" x14ac:dyDescent="0.25">
      <c r="D923" s="11"/>
      <c r="E923" s="38"/>
      <c r="F923" s="39"/>
      <c r="G923" s="10"/>
    </row>
    <row r="924" spans="4:7" ht="15.75" customHeight="1" x14ac:dyDescent="0.25">
      <c r="D924" s="11"/>
      <c r="E924" s="38"/>
      <c r="F924" s="39"/>
      <c r="G924" s="10"/>
    </row>
    <row r="925" spans="4:7" ht="15.75" customHeight="1" x14ac:dyDescent="0.25">
      <c r="D925" s="11"/>
      <c r="E925" s="38"/>
      <c r="F925" s="39"/>
      <c r="G925" s="10"/>
    </row>
    <row r="926" spans="4:7" ht="15.75" customHeight="1" x14ac:dyDescent="0.25">
      <c r="D926" s="11"/>
      <c r="E926" s="38"/>
      <c r="F926" s="39"/>
      <c r="G926" s="10"/>
    </row>
    <row r="927" spans="4:7" ht="15.75" customHeight="1" x14ac:dyDescent="0.25">
      <c r="D927" s="11"/>
      <c r="E927" s="38"/>
      <c r="F927" s="39"/>
      <c r="G927" s="10"/>
    </row>
    <row r="928" spans="4:7" ht="15.75" customHeight="1" x14ac:dyDescent="0.25">
      <c r="D928" s="11"/>
      <c r="E928" s="38"/>
      <c r="F928" s="39"/>
      <c r="G928" s="10"/>
    </row>
    <row r="929" spans="4:7" ht="15.75" customHeight="1" x14ac:dyDescent="0.25">
      <c r="D929" s="11"/>
      <c r="E929" s="38"/>
      <c r="F929" s="39"/>
      <c r="G929" s="10"/>
    </row>
    <row r="930" spans="4:7" ht="15.75" customHeight="1" x14ac:dyDescent="0.25">
      <c r="D930" s="11"/>
      <c r="E930" s="38"/>
      <c r="F930" s="39"/>
      <c r="G930" s="10"/>
    </row>
    <row r="931" spans="4:7" ht="15.75" customHeight="1" x14ac:dyDescent="0.25">
      <c r="D931" s="11"/>
      <c r="E931" s="38"/>
      <c r="F931" s="39"/>
      <c r="G931" s="10"/>
    </row>
    <row r="932" spans="4:7" ht="15.75" customHeight="1" x14ac:dyDescent="0.25">
      <c r="D932" s="11"/>
      <c r="E932" s="38"/>
      <c r="F932" s="39"/>
      <c r="G932" s="10"/>
    </row>
    <row r="933" spans="4:7" ht="15.75" customHeight="1" x14ac:dyDescent="0.25">
      <c r="D933" s="11"/>
      <c r="E933" s="38"/>
      <c r="F933" s="39"/>
      <c r="G933" s="10"/>
    </row>
    <row r="934" spans="4:7" ht="15.75" customHeight="1" x14ac:dyDescent="0.25">
      <c r="D934" s="11"/>
      <c r="E934" s="38"/>
      <c r="F934" s="39"/>
      <c r="G934" s="10"/>
    </row>
    <row r="935" spans="4:7" ht="15.75" customHeight="1" x14ac:dyDescent="0.25">
      <c r="D935" s="11"/>
      <c r="E935" s="38"/>
      <c r="F935" s="39"/>
      <c r="G935" s="10"/>
    </row>
    <row r="936" spans="4:7" ht="15.75" customHeight="1" x14ac:dyDescent="0.25">
      <c r="D936" s="11"/>
      <c r="E936" s="38"/>
      <c r="F936" s="39"/>
      <c r="G936" s="10"/>
    </row>
    <row r="937" spans="4:7" ht="15.75" customHeight="1" x14ac:dyDescent="0.25">
      <c r="D937" s="11"/>
      <c r="E937" s="38"/>
      <c r="F937" s="39"/>
      <c r="G937" s="10"/>
    </row>
    <row r="938" spans="4:7" ht="15.75" customHeight="1" x14ac:dyDescent="0.25">
      <c r="D938" s="11"/>
      <c r="E938" s="38"/>
      <c r="F938" s="39"/>
      <c r="G938" s="10"/>
    </row>
    <row r="939" spans="4:7" ht="15.75" customHeight="1" x14ac:dyDescent="0.25">
      <c r="D939" s="11"/>
      <c r="E939" s="38"/>
      <c r="F939" s="39"/>
      <c r="G939" s="10"/>
    </row>
    <row r="940" spans="4:7" ht="15.75" customHeight="1" x14ac:dyDescent="0.25">
      <c r="D940" s="11"/>
      <c r="E940" s="38"/>
      <c r="F940" s="39"/>
      <c r="G940" s="10"/>
    </row>
    <row r="941" spans="4:7" ht="15.75" customHeight="1" x14ac:dyDescent="0.25">
      <c r="D941" s="11"/>
      <c r="E941" s="38"/>
      <c r="F941" s="39"/>
      <c r="G941" s="10"/>
    </row>
    <row r="942" spans="4:7" ht="15.75" customHeight="1" x14ac:dyDescent="0.25">
      <c r="D942" s="11"/>
      <c r="E942" s="38"/>
      <c r="F942" s="39"/>
      <c r="G942" s="10"/>
    </row>
    <row r="943" spans="4:7" ht="15.75" customHeight="1" x14ac:dyDescent="0.25">
      <c r="D943" s="11"/>
      <c r="E943" s="38"/>
      <c r="F943" s="39"/>
      <c r="G943" s="10"/>
    </row>
    <row r="944" spans="4:7" ht="15.75" customHeight="1" x14ac:dyDescent="0.25">
      <c r="D944" s="11"/>
      <c r="E944" s="38"/>
      <c r="F944" s="39"/>
      <c r="G944" s="10"/>
    </row>
    <row r="945" spans="4:7" ht="15.75" customHeight="1" x14ac:dyDescent="0.25">
      <c r="D945" s="11"/>
      <c r="E945" s="38"/>
      <c r="F945" s="39"/>
      <c r="G945" s="10"/>
    </row>
    <row r="946" spans="4:7" ht="15.75" customHeight="1" x14ac:dyDescent="0.25">
      <c r="D946" s="11"/>
      <c r="E946" s="38"/>
      <c r="F946" s="39"/>
      <c r="G946" s="10"/>
    </row>
    <row r="947" spans="4:7" ht="15.75" customHeight="1" x14ac:dyDescent="0.25">
      <c r="D947" s="11"/>
      <c r="E947" s="38"/>
      <c r="F947" s="39"/>
      <c r="G947" s="10"/>
    </row>
    <row r="948" spans="4:7" ht="15.75" customHeight="1" x14ac:dyDescent="0.25">
      <c r="D948" s="11"/>
      <c r="E948" s="38"/>
      <c r="F948" s="39"/>
      <c r="G948" s="10"/>
    </row>
    <row r="949" spans="4:7" ht="15.75" customHeight="1" x14ac:dyDescent="0.25">
      <c r="D949" s="11"/>
      <c r="E949" s="38"/>
      <c r="F949" s="39"/>
      <c r="G949" s="10"/>
    </row>
    <row r="950" spans="4:7" ht="15.75" customHeight="1" x14ac:dyDescent="0.25">
      <c r="D950" s="11"/>
      <c r="E950" s="38"/>
      <c r="F950" s="39"/>
      <c r="G950" s="10"/>
    </row>
    <row r="951" spans="4:7" ht="15.75" customHeight="1" x14ac:dyDescent="0.25">
      <c r="D951" s="11"/>
      <c r="E951" s="38"/>
      <c r="F951" s="39"/>
      <c r="G951" s="10"/>
    </row>
    <row r="952" spans="4:7" ht="15.75" customHeight="1" x14ac:dyDescent="0.25">
      <c r="D952" s="11"/>
      <c r="E952" s="38"/>
      <c r="F952" s="39"/>
      <c r="G952" s="10"/>
    </row>
    <row r="953" spans="4:7" ht="15.75" customHeight="1" x14ac:dyDescent="0.25">
      <c r="D953" s="11"/>
      <c r="E953" s="38"/>
      <c r="F953" s="39"/>
      <c r="G953" s="10"/>
    </row>
    <row r="954" spans="4:7" ht="15.75" customHeight="1" x14ac:dyDescent="0.25">
      <c r="D954" s="11"/>
      <c r="E954" s="38"/>
      <c r="F954" s="39"/>
      <c r="G954" s="10"/>
    </row>
    <row r="955" spans="4:7" ht="15.75" customHeight="1" x14ac:dyDescent="0.25">
      <c r="D955" s="11"/>
      <c r="E955" s="38"/>
      <c r="F955" s="39"/>
      <c r="G955" s="10"/>
    </row>
    <row r="956" spans="4:7" ht="15.75" customHeight="1" x14ac:dyDescent="0.25">
      <c r="D956" s="11"/>
      <c r="E956" s="38"/>
      <c r="F956" s="39"/>
      <c r="G956" s="10"/>
    </row>
    <row r="957" spans="4:7" ht="15.75" customHeight="1" x14ac:dyDescent="0.25">
      <c r="D957" s="11"/>
      <c r="E957" s="38"/>
      <c r="F957" s="39"/>
      <c r="G957" s="10"/>
    </row>
    <row r="958" spans="4:7" ht="15.75" customHeight="1" x14ac:dyDescent="0.25">
      <c r="D958" s="11"/>
      <c r="E958" s="38"/>
      <c r="F958" s="39"/>
      <c r="G958" s="10"/>
    </row>
    <row r="959" spans="4:7" ht="15.75" customHeight="1" x14ac:dyDescent="0.25">
      <c r="D959" s="11"/>
      <c r="E959" s="38"/>
      <c r="F959" s="39"/>
      <c r="G959" s="10"/>
    </row>
    <row r="960" spans="4:7" ht="15.75" customHeight="1" x14ac:dyDescent="0.25">
      <c r="D960" s="11"/>
      <c r="E960" s="38"/>
      <c r="F960" s="39"/>
      <c r="G960" s="10"/>
    </row>
    <row r="961" spans="4:7" ht="15.75" customHeight="1" x14ac:dyDescent="0.25">
      <c r="D961" s="11"/>
      <c r="E961" s="38"/>
      <c r="F961" s="39"/>
      <c r="G961" s="10"/>
    </row>
    <row r="962" spans="4:7" ht="15.75" customHeight="1" x14ac:dyDescent="0.25">
      <c r="D962" s="11"/>
      <c r="E962" s="38"/>
      <c r="F962" s="39"/>
      <c r="G962" s="10"/>
    </row>
    <row r="963" spans="4:7" ht="15.75" customHeight="1" x14ac:dyDescent="0.25">
      <c r="D963" s="11"/>
      <c r="E963" s="38"/>
      <c r="F963" s="39"/>
      <c r="G963" s="10"/>
    </row>
    <row r="964" spans="4:7" ht="15.75" customHeight="1" x14ac:dyDescent="0.25">
      <c r="D964" s="11"/>
      <c r="E964" s="38"/>
      <c r="F964" s="39"/>
      <c r="G964" s="10"/>
    </row>
    <row r="965" spans="4:7" ht="15.75" customHeight="1" x14ac:dyDescent="0.25">
      <c r="D965" s="11"/>
      <c r="E965" s="38"/>
      <c r="F965" s="39"/>
      <c r="G965" s="10"/>
    </row>
    <row r="966" spans="4:7" ht="15.75" customHeight="1" x14ac:dyDescent="0.25">
      <c r="D966" s="11"/>
      <c r="E966" s="38"/>
      <c r="F966" s="39"/>
      <c r="G966" s="10"/>
    </row>
    <row r="967" spans="4:7" ht="15.75" customHeight="1" x14ac:dyDescent="0.25">
      <c r="D967" s="11"/>
      <c r="E967" s="38"/>
      <c r="F967" s="39"/>
      <c r="G967" s="10"/>
    </row>
    <row r="968" spans="4:7" ht="15.75" customHeight="1" x14ac:dyDescent="0.25">
      <c r="D968" s="11"/>
      <c r="E968" s="38"/>
      <c r="F968" s="39"/>
      <c r="G968" s="10"/>
    </row>
    <row r="969" spans="4:7" ht="15.75" customHeight="1" x14ac:dyDescent="0.25">
      <c r="D969" s="11"/>
      <c r="E969" s="38"/>
      <c r="F969" s="39"/>
      <c r="G969" s="10"/>
    </row>
    <row r="970" spans="4:7" ht="15.75" customHeight="1" x14ac:dyDescent="0.25">
      <c r="D970" s="11"/>
      <c r="E970" s="38"/>
      <c r="F970" s="39"/>
      <c r="G970" s="10"/>
    </row>
    <row r="971" spans="4:7" ht="15.75" customHeight="1" x14ac:dyDescent="0.25">
      <c r="D971" s="11"/>
      <c r="E971" s="38"/>
      <c r="F971" s="39"/>
      <c r="G971" s="10"/>
    </row>
    <row r="972" spans="4:7" ht="15.75" customHeight="1" x14ac:dyDescent="0.25">
      <c r="D972" s="11"/>
      <c r="E972" s="38"/>
      <c r="F972" s="39"/>
      <c r="G972" s="10"/>
    </row>
    <row r="973" spans="4:7" ht="15.75" customHeight="1" x14ac:dyDescent="0.25">
      <c r="D973" s="11"/>
      <c r="E973" s="38"/>
      <c r="F973" s="39"/>
      <c r="G973" s="10"/>
    </row>
    <row r="974" spans="4:7" ht="15.75" customHeight="1" x14ac:dyDescent="0.25">
      <c r="D974" s="11"/>
      <c r="E974" s="38"/>
      <c r="F974" s="39"/>
      <c r="G974" s="10"/>
    </row>
    <row r="975" spans="4:7" ht="15.75" customHeight="1" x14ac:dyDescent="0.25">
      <c r="D975" s="11"/>
      <c r="E975" s="38"/>
      <c r="F975" s="39"/>
      <c r="G975" s="10"/>
    </row>
    <row r="976" spans="4:7" ht="15.75" customHeight="1" x14ac:dyDescent="0.25">
      <c r="D976" s="11"/>
      <c r="E976" s="38"/>
      <c r="F976" s="39"/>
      <c r="G976" s="10"/>
    </row>
    <row r="977" spans="4:7" ht="15.75" customHeight="1" x14ac:dyDescent="0.25">
      <c r="D977" s="11"/>
      <c r="E977" s="38"/>
      <c r="F977" s="39"/>
      <c r="G977" s="10"/>
    </row>
    <row r="978" spans="4:7" ht="15.75" customHeight="1" x14ac:dyDescent="0.25">
      <c r="D978" s="11"/>
      <c r="E978" s="38"/>
      <c r="F978" s="39"/>
      <c r="G978" s="10"/>
    </row>
    <row r="979" spans="4:7" ht="15.75" customHeight="1" x14ac:dyDescent="0.25">
      <c r="D979" s="11"/>
      <c r="E979" s="38"/>
      <c r="F979" s="39"/>
      <c r="G979" s="10"/>
    </row>
    <row r="980" spans="4:7" ht="15.75" customHeight="1" x14ac:dyDescent="0.25">
      <c r="D980" s="11"/>
      <c r="E980" s="38"/>
      <c r="F980" s="39"/>
      <c r="G980" s="10"/>
    </row>
    <row r="981" spans="4:7" ht="15.75" customHeight="1" x14ac:dyDescent="0.25">
      <c r="D981" s="11"/>
      <c r="E981" s="38"/>
      <c r="F981" s="39"/>
      <c r="G981" s="10"/>
    </row>
    <row r="982" spans="4:7" ht="15.75" customHeight="1" x14ac:dyDescent="0.25">
      <c r="D982" s="11"/>
      <c r="E982" s="38"/>
      <c r="F982" s="39"/>
      <c r="G982" s="10"/>
    </row>
    <row r="983" spans="4:7" ht="15.75" customHeight="1" x14ac:dyDescent="0.25">
      <c r="D983" s="11"/>
      <c r="E983" s="38"/>
      <c r="F983" s="39"/>
      <c r="G983" s="10"/>
    </row>
    <row r="984" spans="4:7" ht="15.75" customHeight="1" x14ac:dyDescent="0.25">
      <c r="D984" s="11"/>
      <c r="E984" s="38"/>
      <c r="F984" s="39"/>
      <c r="G984" s="10"/>
    </row>
    <row r="985" spans="4:7" ht="15.75" customHeight="1" x14ac:dyDescent="0.25">
      <c r="D985" s="11"/>
      <c r="E985" s="38"/>
      <c r="F985" s="39"/>
      <c r="G985" s="10"/>
    </row>
    <row r="986" spans="4:7" ht="15.75" customHeight="1" x14ac:dyDescent="0.25">
      <c r="D986" s="11"/>
      <c r="E986" s="38"/>
      <c r="F986" s="39"/>
      <c r="G986" s="10"/>
    </row>
    <row r="987" spans="4:7" ht="15.75" customHeight="1" x14ac:dyDescent="0.25">
      <c r="D987" s="11"/>
      <c r="E987" s="38"/>
      <c r="F987" s="39"/>
      <c r="G987" s="10"/>
    </row>
    <row r="988" spans="4:7" ht="15.75" customHeight="1" x14ac:dyDescent="0.25">
      <c r="D988" s="11"/>
      <c r="E988" s="38"/>
      <c r="F988" s="39"/>
      <c r="G988" s="10"/>
    </row>
    <row r="989" spans="4:7" ht="15.75" customHeight="1" x14ac:dyDescent="0.25">
      <c r="D989" s="11"/>
      <c r="E989" s="38"/>
      <c r="F989" s="39"/>
      <c r="G989" s="10"/>
    </row>
    <row r="990" spans="4:7" ht="15.75" customHeight="1" x14ac:dyDescent="0.25">
      <c r="D990" s="11"/>
      <c r="E990" s="38"/>
      <c r="F990" s="39"/>
      <c r="G990" s="10"/>
    </row>
    <row r="991" spans="4:7" ht="15.75" customHeight="1" x14ac:dyDescent="0.25">
      <c r="D991" s="11"/>
      <c r="E991" s="38"/>
      <c r="F991" s="39"/>
      <c r="G991" s="10"/>
    </row>
    <row r="992" spans="4:7" ht="15.75" customHeight="1" x14ac:dyDescent="0.25">
      <c r="D992" s="11"/>
      <c r="E992" s="38"/>
      <c r="F992" s="39"/>
      <c r="G992" s="10"/>
    </row>
    <row r="993" spans="4:7" ht="15.75" customHeight="1" x14ac:dyDescent="0.25">
      <c r="D993" s="11"/>
      <c r="E993" s="38"/>
      <c r="F993" s="39"/>
      <c r="G993" s="10"/>
    </row>
    <row r="994" spans="4:7" ht="15.75" customHeight="1" x14ac:dyDescent="0.25">
      <c r="D994" s="11"/>
      <c r="E994" s="38"/>
      <c r="F994" s="39"/>
      <c r="G994" s="10"/>
    </row>
    <row r="995" spans="4:7" ht="15.75" customHeight="1" x14ac:dyDescent="0.25">
      <c r="D995" s="11"/>
      <c r="E995" s="38"/>
      <c r="F995" s="39"/>
      <c r="G995" s="10"/>
    </row>
    <row r="996" spans="4:7" ht="15.75" customHeight="1" x14ac:dyDescent="0.25">
      <c r="D996" s="11"/>
      <c r="E996" s="38"/>
      <c r="F996" s="39"/>
      <c r="G996" s="10"/>
    </row>
    <row r="997" spans="4:7" ht="15.75" customHeight="1" x14ac:dyDescent="0.25">
      <c r="D997" s="11"/>
      <c r="E997" s="38"/>
      <c r="F997" s="39"/>
      <c r="G997" s="10"/>
    </row>
    <row r="998" spans="4:7" ht="15.75" customHeight="1" x14ac:dyDescent="0.25">
      <c r="D998" s="11"/>
      <c r="E998" s="38"/>
      <c r="F998" s="39"/>
      <c r="G998" s="10"/>
    </row>
    <row r="999" spans="4:7" ht="15.75" customHeight="1" x14ac:dyDescent="0.25">
      <c r="D999" s="11"/>
      <c r="E999" s="38"/>
      <c r="F999" s="39"/>
      <c r="G999" s="10"/>
    </row>
    <row r="1000" spans="4:7" ht="15.75" customHeight="1" x14ac:dyDescent="0.25">
      <c r="D1000" s="11"/>
      <c r="E1000" s="38"/>
      <c r="F1000" s="39"/>
      <c r="G1000" s="10"/>
    </row>
  </sheetData>
  <mergeCells count="15">
    <mergeCell ref="A1:G1"/>
    <mergeCell ref="A2:A3"/>
    <mergeCell ref="B2:B3"/>
    <mergeCell ref="C2:C3"/>
    <mergeCell ref="D2:D3"/>
    <mergeCell ref="E2:E3"/>
    <mergeCell ref="G2:G3"/>
    <mergeCell ref="F2:F3"/>
    <mergeCell ref="A52:F52"/>
    <mergeCell ref="A53:A54"/>
    <mergeCell ref="B53:B54"/>
    <mergeCell ref="C53:C54"/>
    <mergeCell ref="D53:D54"/>
    <mergeCell ref="E53:E54"/>
    <mergeCell ref="F53:F54"/>
  </mergeCells>
  <pageMargins left="0.511811024" right="0.511811024" top="0.78740157499999996" bottom="0.78740157499999996" header="0" footer="0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0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7" ht="39" customHeight="1" x14ac:dyDescent="0.25">
      <c r="A1" s="238" t="s">
        <v>427</v>
      </c>
      <c r="B1" s="182"/>
      <c r="C1" s="182"/>
      <c r="D1" s="182"/>
      <c r="E1" s="182"/>
      <c r="F1" s="182"/>
      <c r="G1" s="183"/>
    </row>
    <row r="2" spans="1:7" ht="38.25" customHeight="1" x14ac:dyDescent="0.25">
      <c r="A2" s="239" t="s">
        <v>1</v>
      </c>
      <c r="B2" s="182"/>
      <c r="C2" s="182"/>
      <c r="D2" s="182"/>
      <c r="E2" s="182"/>
      <c r="F2" s="182"/>
      <c r="G2" s="183"/>
    </row>
    <row r="3" spans="1:7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</row>
    <row r="4" spans="1:7" ht="28.5" customHeight="1" x14ac:dyDescent="0.25">
      <c r="A4" s="197"/>
      <c r="B4" s="197"/>
      <c r="C4" s="197"/>
      <c r="D4" s="197"/>
      <c r="E4" s="197"/>
      <c r="F4" s="197"/>
      <c r="G4" s="197"/>
    </row>
    <row r="5" spans="1:7" ht="27" customHeight="1" x14ac:dyDescent="0.25">
      <c r="A5" s="3" t="s">
        <v>20</v>
      </c>
      <c r="B5" s="4">
        <v>121</v>
      </c>
      <c r="C5" s="3" t="s">
        <v>21</v>
      </c>
      <c r="D5" s="3" t="s">
        <v>22</v>
      </c>
      <c r="E5" s="36">
        <v>0</v>
      </c>
      <c r="F5" s="37">
        <v>1500</v>
      </c>
      <c r="G5" s="49">
        <f t="shared" ref="G5:G49" si="0">E5+F5</f>
        <v>1500</v>
      </c>
    </row>
    <row r="6" spans="1:7" ht="27.75" customHeight="1" x14ac:dyDescent="0.25">
      <c r="A6" s="3" t="s">
        <v>26</v>
      </c>
      <c r="B6" s="4">
        <v>127</v>
      </c>
      <c r="C6" s="3" t="s">
        <v>27</v>
      </c>
      <c r="D6" s="3" t="s">
        <v>28</v>
      </c>
      <c r="E6" s="36">
        <v>640.97</v>
      </c>
      <c r="F6" s="37">
        <v>1500</v>
      </c>
      <c r="G6" s="49">
        <f t="shared" si="0"/>
        <v>2140.9700000000003</v>
      </c>
    </row>
    <row r="7" spans="1:7" ht="27" customHeight="1" x14ac:dyDescent="0.25">
      <c r="A7" s="3" t="s">
        <v>31</v>
      </c>
      <c r="B7" s="4">
        <v>67</v>
      </c>
      <c r="C7" s="3" t="s">
        <v>21</v>
      </c>
      <c r="D7" s="3" t="s">
        <v>32</v>
      </c>
      <c r="E7" s="36">
        <v>0</v>
      </c>
      <c r="F7" s="37">
        <v>1500</v>
      </c>
      <c r="G7" s="49">
        <f t="shared" si="0"/>
        <v>1500</v>
      </c>
    </row>
    <row r="8" spans="1:7" ht="27" customHeight="1" x14ac:dyDescent="0.25">
      <c r="A8" s="3" t="s">
        <v>35</v>
      </c>
      <c r="B8" s="4">
        <v>102</v>
      </c>
      <c r="C8" s="3" t="s">
        <v>36</v>
      </c>
      <c r="D8" s="3" t="s">
        <v>37</v>
      </c>
      <c r="E8" s="36">
        <v>0</v>
      </c>
      <c r="F8" s="37">
        <v>1500</v>
      </c>
      <c r="G8" s="49">
        <f t="shared" si="0"/>
        <v>1500</v>
      </c>
    </row>
    <row r="9" spans="1:7" ht="27" customHeight="1" x14ac:dyDescent="0.25">
      <c r="A9" s="3" t="s">
        <v>40</v>
      </c>
      <c r="B9" s="4">
        <v>91</v>
      </c>
      <c r="C9" s="3" t="s">
        <v>21</v>
      </c>
      <c r="D9" s="3" t="s">
        <v>41</v>
      </c>
      <c r="E9" s="36">
        <v>0</v>
      </c>
      <c r="F9" s="37">
        <v>1500</v>
      </c>
      <c r="G9" s="49">
        <f t="shared" si="0"/>
        <v>1500</v>
      </c>
    </row>
    <row r="10" spans="1:7" ht="27" customHeight="1" x14ac:dyDescent="0.25">
      <c r="A10" s="3" t="s">
        <v>44</v>
      </c>
      <c r="B10" s="4">
        <v>33</v>
      </c>
      <c r="C10" s="3" t="s">
        <v>21</v>
      </c>
      <c r="D10" s="3" t="s">
        <v>32</v>
      </c>
      <c r="E10" s="36">
        <v>1350</v>
      </c>
      <c r="F10" s="37">
        <v>1500</v>
      </c>
      <c r="G10" s="49">
        <f t="shared" si="0"/>
        <v>2850</v>
      </c>
    </row>
    <row r="11" spans="1:7" ht="27" customHeight="1" x14ac:dyDescent="0.25">
      <c r="A11" s="3" t="s">
        <v>47</v>
      </c>
      <c r="B11" s="4">
        <v>83</v>
      </c>
      <c r="C11" s="3" t="s">
        <v>48</v>
      </c>
      <c r="D11" s="3" t="s">
        <v>49</v>
      </c>
      <c r="E11" s="36">
        <v>1166.27</v>
      </c>
      <c r="F11" s="37">
        <v>1500</v>
      </c>
      <c r="G11" s="49">
        <f t="shared" si="0"/>
        <v>2666.27</v>
      </c>
    </row>
    <row r="12" spans="1:7" ht="27" customHeight="1" x14ac:dyDescent="0.25">
      <c r="A12" s="3" t="s">
        <v>52</v>
      </c>
      <c r="B12" s="4">
        <v>97</v>
      </c>
      <c r="C12" s="3" t="s">
        <v>53</v>
      </c>
      <c r="D12" s="3" t="s">
        <v>54</v>
      </c>
      <c r="E12" s="36">
        <v>1300.21</v>
      </c>
      <c r="F12" s="37">
        <v>1500</v>
      </c>
      <c r="G12" s="49">
        <f t="shared" si="0"/>
        <v>2800.21</v>
      </c>
    </row>
    <row r="13" spans="1:7" ht="27" customHeight="1" x14ac:dyDescent="0.25">
      <c r="A13" s="3" t="s">
        <v>56</v>
      </c>
      <c r="B13" s="4">
        <v>28</v>
      </c>
      <c r="C13" s="3" t="s">
        <v>21</v>
      </c>
      <c r="D13" s="3" t="s">
        <v>22</v>
      </c>
      <c r="E13" s="36">
        <f>1345.36+117.84</f>
        <v>1463.1999999999998</v>
      </c>
      <c r="F13" s="37">
        <v>1500</v>
      </c>
      <c r="G13" s="49">
        <f t="shared" si="0"/>
        <v>2963.2</v>
      </c>
    </row>
    <row r="14" spans="1:7" ht="27" customHeight="1" x14ac:dyDescent="0.25">
      <c r="A14" s="3" t="s">
        <v>58</v>
      </c>
      <c r="B14" s="4">
        <v>134</v>
      </c>
      <c r="C14" s="3" t="s">
        <v>260</v>
      </c>
      <c r="D14" s="3" t="s">
        <v>60</v>
      </c>
      <c r="E14" s="36">
        <f>1312.58+138.5</f>
        <v>1451.08</v>
      </c>
      <c r="F14" s="37">
        <v>1500</v>
      </c>
      <c r="G14" s="49">
        <f t="shared" si="0"/>
        <v>2951.08</v>
      </c>
    </row>
    <row r="15" spans="1:7" ht="26.25" customHeight="1" x14ac:dyDescent="0.25">
      <c r="A15" s="3" t="s">
        <v>63</v>
      </c>
      <c r="B15" s="4">
        <v>87</v>
      </c>
      <c r="C15" s="3" t="s">
        <v>59</v>
      </c>
      <c r="D15" s="3" t="s">
        <v>64</v>
      </c>
      <c r="E15" s="36">
        <f>1239.55+150</f>
        <v>1389.55</v>
      </c>
      <c r="F15" s="37">
        <v>1500</v>
      </c>
      <c r="G15" s="49">
        <f t="shared" si="0"/>
        <v>2889.55</v>
      </c>
    </row>
    <row r="16" spans="1:7" ht="27" customHeight="1" x14ac:dyDescent="0.25">
      <c r="A16" s="3" t="s">
        <v>67</v>
      </c>
      <c r="B16" s="4">
        <v>110</v>
      </c>
      <c r="C16" s="3" t="s">
        <v>68</v>
      </c>
      <c r="D16" s="3" t="s">
        <v>60</v>
      </c>
      <c r="E16" s="36">
        <f>1350+68</f>
        <v>1418</v>
      </c>
      <c r="F16" s="37">
        <v>1500</v>
      </c>
      <c r="G16" s="49">
        <f t="shared" si="0"/>
        <v>2918</v>
      </c>
    </row>
    <row r="17" spans="1:7" ht="27" customHeight="1" x14ac:dyDescent="0.25">
      <c r="A17" s="3" t="s">
        <v>194</v>
      </c>
      <c r="B17" s="4">
        <v>139</v>
      </c>
      <c r="C17" s="3" t="s">
        <v>27</v>
      </c>
      <c r="D17" s="3" t="s">
        <v>28</v>
      </c>
      <c r="E17" s="36">
        <v>0</v>
      </c>
      <c r="F17" s="37">
        <v>545.45000000000005</v>
      </c>
      <c r="G17" s="49">
        <f t="shared" si="0"/>
        <v>545.45000000000005</v>
      </c>
    </row>
    <row r="18" spans="1:7" ht="27" customHeight="1" x14ac:dyDescent="0.25">
      <c r="A18" s="3" t="s">
        <v>73</v>
      </c>
      <c r="B18" s="4">
        <v>107</v>
      </c>
      <c r="C18" s="3" t="s">
        <v>59</v>
      </c>
      <c r="D18" s="3" t="s">
        <v>74</v>
      </c>
      <c r="E18" s="36">
        <f>800.57</f>
        <v>800.57</v>
      </c>
      <c r="F18" s="37">
        <v>1500</v>
      </c>
      <c r="G18" s="49">
        <f t="shared" si="0"/>
        <v>2300.5700000000002</v>
      </c>
    </row>
    <row r="19" spans="1:7" ht="27" customHeight="1" x14ac:dyDescent="0.25">
      <c r="A19" s="3" t="s">
        <v>76</v>
      </c>
      <c r="B19" s="4">
        <v>118</v>
      </c>
      <c r="C19" s="3" t="s">
        <v>36</v>
      </c>
      <c r="D19" s="3" t="s">
        <v>77</v>
      </c>
      <c r="E19" s="36">
        <v>848.75</v>
      </c>
      <c r="F19" s="37">
        <v>1500</v>
      </c>
      <c r="G19" s="49">
        <f t="shared" si="0"/>
        <v>2348.75</v>
      </c>
    </row>
    <row r="20" spans="1:7" ht="27" customHeight="1" x14ac:dyDescent="0.25">
      <c r="A20" s="3" t="s">
        <v>79</v>
      </c>
      <c r="B20" s="4">
        <v>76</v>
      </c>
      <c r="C20" s="3" t="s">
        <v>36</v>
      </c>
      <c r="D20" s="3" t="s">
        <v>32</v>
      </c>
      <c r="E20" s="36">
        <v>1350</v>
      </c>
      <c r="F20" s="37">
        <v>1500</v>
      </c>
      <c r="G20" s="49">
        <f t="shared" si="0"/>
        <v>2850</v>
      </c>
    </row>
    <row r="21" spans="1:7" ht="26.25" customHeight="1" x14ac:dyDescent="0.25">
      <c r="A21" s="3" t="s">
        <v>81</v>
      </c>
      <c r="B21" s="4">
        <v>101</v>
      </c>
      <c r="C21" s="3" t="s">
        <v>36</v>
      </c>
      <c r="D21" s="3" t="s">
        <v>64</v>
      </c>
      <c r="E21" s="36">
        <v>1111.3</v>
      </c>
      <c r="F21" s="37">
        <v>1500</v>
      </c>
      <c r="G21" s="49">
        <f t="shared" si="0"/>
        <v>2611.3000000000002</v>
      </c>
    </row>
    <row r="22" spans="1:7" ht="27" customHeight="1" x14ac:dyDescent="0.25">
      <c r="A22" s="3" t="s">
        <v>83</v>
      </c>
      <c r="B22" s="4">
        <v>48</v>
      </c>
      <c r="C22" s="3" t="s">
        <v>36</v>
      </c>
      <c r="D22" s="3" t="s">
        <v>22</v>
      </c>
      <c r="E22" s="36">
        <v>0</v>
      </c>
      <c r="F22" s="37">
        <v>1500</v>
      </c>
      <c r="G22" s="49">
        <f t="shared" si="0"/>
        <v>1500</v>
      </c>
    </row>
    <row r="23" spans="1:7" ht="27" customHeight="1" x14ac:dyDescent="0.25">
      <c r="A23" s="3" t="s">
        <v>85</v>
      </c>
      <c r="B23" s="4">
        <v>125</v>
      </c>
      <c r="C23" s="3" t="s">
        <v>86</v>
      </c>
      <c r="D23" s="3" t="s">
        <v>87</v>
      </c>
      <c r="E23" s="36">
        <v>0</v>
      </c>
      <c r="F23" s="37">
        <v>0</v>
      </c>
      <c r="G23" s="49">
        <f t="shared" si="0"/>
        <v>0</v>
      </c>
    </row>
    <row r="24" spans="1:7" ht="27" customHeight="1" x14ac:dyDescent="0.25">
      <c r="A24" s="3" t="s">
        <v>90</v>
      </c>
      <c r="B24" s="4">
        <v>137</v>
      </c>
      <c r="C24" s="3" t="s">
        <v>91</v>
      </c>
      <c r="D24" s="3" t="s">
        <v>92</v>
      </c>
      <c r="E24" s="36">
        <v>1163.83</v>
      </c>
      <c r="F24" s="37">
        <v>1500</v>
      </c>
      <c r="G24" s="49">
        <f t="shared" si="0"/>
        <v>2663.83</v>
      </c>
    </row>
    <row r="25" spans="1:7" ht="27" customHeight="1" x14ac:dyDescent="0.25">
      <c r="A25" s="3" t="s">
        <v>94</v>
      </c>
      <c r="B25" s="4">
        <v>50</v>
      </c>
      <c r="C25" s="3" t="s">
        <v>36</v>
      </c>
      <c r="D25" s="8" t="s">
        <v>41</v>
      </c>
      <c r="E25" s="36">
        <v>1350</v>
      </c>
      <c r="F25" s="37">
        <f>272.72*2</f>
        <v>545.44000000000005</v>
      </c>
      <c r="G25" s="49">
        <f t="shared" si="0"/>
        <v>1895.44</v>
      </c>
    </row>
    <row r="26" spans="1:7" ht="27" customHeight="1" x14ac:dyDescent="0.25">
      <c r="A26" s="3" t="s">
        <v>97</v>
      </c>
      <c r="B26" s="4">
        <v>27</v>
      </c>
      <c r="C26" s="3" t="s">
        <v>36</v>
      </c>
      <c r="D26" s="3" t="s">
        <v>41</v>
      </c>
      <c r="E26" s="36">
        <v>1350</v>
      </c>
      <c r="F26" s="37">
        <v>1500</v>
      </c>
      <c r="G26" s="49">
        <f t="shared" si="0"/>
        <v>2850</v>
      </c>
    </row>
    <row r="27" spans="1:7" ht="27" customHeight="1" x14ac:dyDescent="0.25">
      <c r="A27" s="3" t="s">
        <v>99</v>
      </c>
      <c r="B27" s="4">
        <v>65</v>
      </c>
      <c r="C27" s="3" t="s">
        <v>14</v>
      </c>
      <c r="D27" s="3" t="s">
        <v>15</v>
      </c>
      <c r="E27" s="36">
        <v>1032.99</v>
      </c>
      <c r="F27" s="37">
        <v>1500</v>
      </c>
      <c r="G27" s="49">
        <f t="shared" si="0"/>
        <v>2532.9899999999998</v>
      </c>
    </row>
    <row r="28" spans="1:7" ht="27" customHeight="1" x14ac:dyDescent="0.25">
      <c r="A28" s="3" t="s">
        <v>101</v>
      </c>
      <c r="B28" s="4">
        <v>129</v>
      </c>
      <c r="C28" s="3" t="s">
        <v>91</v>
      </c>
      <c r="D28" s="3" t="s">
        <v>92</v>
      </c>
      <c r="E28" s="36">
        <v>0</v>
      </c>
      <c r="F28" s="37">
        <v>1500</v>
      </c>
      <c r="G28" s="49">
        <f t="shared" si="0"/>
        <v>1500</v>
      </c>
    </row>
    <row r="29" spans="1:7" ht="27" customHeight="1" x14ac:dyDescent="0.25">
      <c r="A29" s="3" t="s">
        <v>103</v>
      </c>
      <c r="B29" s="4">
        <v>106</v>
      </c>
      <c r="C29" s="3" t="s">
        <v>36</v>
      </c>
      <c r="D29" s="3" t="s">
        <v>32</v>
      </c>
      <c r="E29" s="36">
        <v>0</v>
      </c>
      <c r="F29" s="37">
        <f>238.64*2</f>
        <v>477.28</v>
      </c>
      <c r="G29" s="49">
        <f t="shared" si="0"/>
        <v>477.28</v>
      </c>
    </row>
    <row r="30" spans="1:7" ht="27" customHeight="1" x14ac:dyDescent="0.25">
      <c r="A30" s="3" t="s">
        <v>120</v>
      </c>
      <c r="B30" s="4">
        <v>135</v>
      </c>
      <c r="C30" s="3" t="s">
        <v>121</v>
      </c>
      <c r="D30" s="3" t="s">
        <v>122</v>
      </c>
      <c r="E30" s="36">
        <v>1263.6500000000001</v>
      </c>
      <c r="F30" s="37">
        <v>1500</v>
      </c>
      <c r="G30" s="49">
        <f t="shared" si="0"/>
        <v>2763.65</v>
      </c>
    </row>
    <row r="31" spans="1:7" ht="27" customHeight="1" x14ac:dyDescent="0.25">
      <c r="A31" s="3" t="s">
        <v>124</v>
      </c>
      <c r="B31" s="4">
        <v>53</v>
      </c>
      <c r="C31" s="3" t="s">
        <v>53</v>
      </c>
      <c r="D31" s="3" t="s">
        <v>125</v>
      </c>
      <c r="E31" s="36">
        <v>1096.22</v>
      </c>
      <c r="F31" s="37">
        <v>1500</v>
      </c>
      <c r="G31" s="49">
        <f t="shared" si="0"/>
        <v>2596.2200000000003</v>
      </c>
    </row>
    <row r="32" spans="1:7" ht="27" customHeight="1" x14ac:dyDescent="0.25">
      <c r="A32" s="3" t="s">
        <v>127</v>
      </c>
      <c r="B32" s="4">
        <v>14</v>
      </c>
      <c r="C32" s="3" t="s">
        <v>36</v>
      </c>
      <c r="D32" s="3" t="s">
        <v>22</v>
      </c>
      <c r="E32" s="36">
        <f>1277.32+113.98</f>
        <v>1391.3</v>
      </c>
      <c r="F32" s="37">
        <v>1500</v>
      </c>
      <c r="G32" s="49">
        <f t="shared" si="0"/>
        <v>2891.3</v>
      </c>
    </row>
    <row r="33" spans="1:7" ht="33" customHeight="1" x14ac:dyDescent="0.25">
      <c r="A33" s="3" t="s">
        <v>129</v>
      </c>
      <c r="B33" s="4">
        <v>89</v>
      </c>
      <c r="C33" s="3" t="s">
        <v>14</v>
      </c>
      <c r="D33" s="3" t="s">
        <v>130</v>
      </c>
      <c r="E33" s="36">
        <v>1350</v>
      </c>
      <c r="F33" s="37">
        <v>1500</v>
      </c>
      <c r="G33" s="49">
        <f t="shared" si="0"/>
        <v>2850</v>
      </c>
    </row>
    <row r="34" spans="1:7" ht="27" customHeight="1" x14ac:dyDescent="0.25">
      <c r="A34" s="3" t="s">
        <v>132</v>
      </c>
      <c r="B34" s="4">
        <v>120</v>
      </c>
      <c r="C34" s="3" t="s">
        <v>68</v>
      </c>
      <c r="D34" s="3" t="s">
        <v>64</v>
      </c>
      <c r="E34" s="36">
        <f>608.14+35.84</f>
        <v>643.98</v>
      </c>
      <c r="F34" s="37">
        <v>1500</v>
      </c>
      <c r="G34" s="49">
        <f t="shared" si="0"/>
        <v>2143.98</v>
      </c>
    </row>
    <row r="35" spans="1:7" ht="27" customHeight="1" x14ac:dyDescent="0.25">
      <c r="A35" s="3" t="s">
        <v>135</v>
      </c>
      <c r="B35" s="4">
        <v>124</v>
      </c>
      <c r="C35" s="3" t="s">
        <v>136</v>
      </c>
      <c r="D35" s="3" t="s">
        <v>137</v>
      </c>
      <c r="E35" s="36">
        <v>0</v>
      </c>
      <c r="F35" s="37">
        <v>1500</v>
      </c>
      <c r="G35" s="49">
        <f t="shared" si="0"/>
        <v>1500</v>
      </c>
    </row>
    <row r="36" spans="1:7" ht="27" customHeight="1" x14ac:dyDescent="0.25">
      <c r="A36" s="3" t="s">
        <v>139</v>
      </c>
      <c r="B36" s="4">
        <v>49</v>
      </c>
      <c r="C36" s="3" t="s">
        <v>36</v>
      </c>
      <c r="D36" s="3" t="s">
        <v>41</v>
      </c>
      <c r="E36" s="36">
        <v>0</v>
      </c>
      <c r="F36" s="37">
        <v>1500</v>
      </c>
      <c r="G36" s="49">
        <f t="shared" si="0"/>
        <v>1500</v>
      </c>
    </row>
    <row r="37" spans="1:7" ht="27" customHeight="1" x14ac:dyDescent="0.25">
      <c r="A37" s="3" t="s">
        <v>141</v>
      </c>
      <c r="B37" s="4">
        <v>128</v>
      </c>
      <c r="C37" s="3" t="s">
        <v>86</v>
      </c>
      <c r="D37" s="3" t="s">
        <v>87</v>
      </c>
      <c r="E37" s="36">
        <v>0</v>
      </c>
      <c r="F37" s="37">
        <v>0</v>
      </c>
      <c r="G37" s="49">
        <f t="shared" si="0"/>
        <v>0</v>
      </c>
    </row>
    <row r="38" spans="1:7" ht="27" customHeight="1" x14ac:dyDescent="0.25">
      <c r="A38" s="3" t="s">
        <v>143</v>
      </c>
      <c r="B38" s="4">
        <v>138</v>
      </c>
      <c r="C38" s="3" t="s">
        <v>144</v>
      </c>
      <c r="D38" s="3" t="s">
        <v>145</v>
      </c>
      <c r="E38" s="36">
        <v>1204.96</v>
      </c>
      <c r="F38" s="37">
        <v>1500</v>
      </c>
      <c r="G38" s="49">
        <f t="shared" si="0"/>
        <v>2704.96</v>
      </c>
    </row>
    <row r="39" spans="1:7" ht="27" customHeight="1" x14ac:dyDescent="0.25">
      <c r="A39" s="3" t="s">
        <v>147</v>
      </c>
      <c r="B39" s="4">
        <v>80</v>
      </c>
      <c r="C39" s="3" t="s">
        <v>14</v>
      </c>
      <c r="D39" s="3" t="s">
        <v>148</v>
      </c>
      <c r="E39" s="36">
        <v>1350</v>
      </c>
      <c r="F39" s="37">
        <v>1500</v>
      </c>
      <c r="G39" s="49">
        <f t="shared" si="0"/>
        <v>2850</v>
      </c>
    </row>
    <row r="40" spans="1:7" ht="27" customHeight="1" x14ac:dyDescent="0.25">
      <c r="A40" s="3" t="s">
        <v>150</v>
      </c>
      <c r="B40" s="4">
        <v>36</v>
      </c>
      <c r="C40" s="3" t="s">
        <v>36</v>
      </c>
      <c r="D40" s="3" t="s">
        <v>41</v>
      </c>
      <c r="E40" s="36">
        <f>361.28+113.98</f>
        <v>475.26</v>
      </c>
      <c r="F40" s="37">
        <v>1500</v>
      </c>
      <c r="G40" s="49">
        <f t="shared" si="0"/>
        <v>1975.26</v>
      </c>
    </row>
    <row r="41" spans="1:7" ht="27" customHeight="1" x14ac:dyDescent="0.25">
      <c r="A41" s="3" t="s">
        <v>152</v>
      </c>
      <c r="B41" s="4">
        <v>109</v>
      </c>
      <c r="C41" s="3" t="s">
        <v>36</v>
      </c>
      <c r="D41" s="3" t="s">
        <v>153</v>
      </c>
      <c r="E41" s="36">
        <v>951.19</v>
      </c>
      <c r="F41" s="37">
        <v>1500</v>
      </c>
      <c r="G41" s="49">
        <f t="shared" si="0"/>
        <v>2451.19</v>
      </c>
    </row>
    <row r="42" spans="1:7" ht="27" customHeight="1" x14ac:dyDescent="0.25">
      <c r="A42" s="3" t="s">
        <v>155</v>
      </c>
      <c r="B42" s="4">
        <v>42</v>
      </c>
      <c r="C42" s="3" t="s">
        <v>36</v>
      </c>
      <c r="D42" s="8" t="s">
        <v>41</v>
      </c>
      <c r="E42" s="36">
        <f>1350+150</f>
        <v>1500</v>
      </c>
      <c r="F42" s="37">
        <v>1500</v>
      </c>
      <c r="G42" s="49">
        <f t="shared" si="0"/>
        <v>3000</v>
      </c>
    </row>
    <row r="43" spans="1:7" ht="27" customHeight="1" x14ac:dyDescent="0.25">
      <c r="A43" s="3" t="s">
        <v>157</v>
      </c>
      <c r="B43" s="4">
        <v>122</v>
      </c>
      <c r="C43" s="3" t="s">
        <v>53</v>
      </c>
      <c r="D43" s="3" t="s">
        <v>158</v>
      </c>
      <c r="E43" s="36">
        <v>1350</v>
      </c>
      <c r="F43" s="37">
        <v>1500</v>
      </c>
      <c r="G43" s="49">
        <f t="shared" si="0"/>
        <v>2850</v>
      </c>
    </row>
    <row r="44" spans="1:7" ht="26.25" customHeight="1" x14ac:dyDescent="0.25">
      <c r="A44" s="3" t="s">
        <v>160</v>
      </c>
      <c r="B44" s="4">
        <v>136</v>
      </c>
      <c r="C44" s="3" t="s">
        <v>161</v>
      </c>
      <c r="D44" s="3" t="s">
        <v>137</v>
      </c>
      <c r="E44" s="36">
        <v>1150.8800000000001</v>
      </c>
      <c r="F44" s="37">
        <v>1500</v>
      </c>
      <c r="G44" s="49">
        <f t="shared" si="0"/>
        <v>2650.88</v>
      </c>
    </row>
    <row r="45" spans="1:7" ht="27" customHeight="1" x14ac:dyDescent="0.25">
      <c r="A45" s="3" t="s">
        <v>163</v>
      </c>
      <c r="B45" s="4">
        <v>126</v>
      </c>
      <c r="C45" s="3" t="s">
        <v>36</v>
      </c>
      <c r="D45" s="3" t="s">
        <v>22</v>
      </c>
      <c r="E45" s="36">
        <v>758.4</v>
      </c>
      <c r="F45" s="37">
        <v>1500</v>
      </c>
      <c r="G45" s="49">
        <f t="shared" si="0"/>
        <v>2258.4</v>
      </c>
    </row>
    <row r="46" spans="1:7" ht="27" customHeight="1" x14ac:dyDescent="0.25">
      <c r="A46" s="3" t="s">
        <v>165</v>
      </c>
      <c r="B46" s="4">
        <v>58</v>
      </c>
      <c r="C46" s="3" t="s">
        <v>36</v>
      </c>
      <c r="D46" s="3" t="s">
        <v>32</v>
      </c>
      <c r="E46" s="36">
        <v>735.53</v>
      </c>
      <c r="F46" s="37">
        <v>1500</v>
      </c>
      <c r="G46" s="49">
        <f t="shared" si="0"/>
        <v>2235.5299999999997</v>
      </c>
    </row>
    <row r="47" spans="1:7" ht="27" customHeight="1" x14ac:dyDescent="0.25">
      <c r="A47" s="3" t="s">
        <v>167</v>
      </c>
      <c r="B47" s="4">
        <v>133</v>
      </c>
      <c r="C47" s="3" t="s">
        <v>168</v>
      </c>
      <c r="D47" s="3" t="s">
        <v>169</v>
      </c>
      <c r="E47" s="36">
        <v>0</v>
      </c>
      <c r="F47" s="37">
        <v>1500</v>
      </c>
      <c r="G47" s="49">
        <f t="shared" si="0"/>
        <v>1500</v>
      </c>
    </row>
    <row r="48" spans="1:7" ht="27" customHeight="1" x14ac:dyDescent="0.25">
      <c r="A48" s="3" t="s">
        <v>171</v>
      </c>
      <c r="B48" s="4">
        <v>43</v>
      </c>
      <c r="C48" s="3" t="s">
        <v>36</v>
      </c>
      <c r="D48" s="3" t="s">
        <v>137</v>
      </c>
      <c r="E48" s="36">
        <f>1032.99+125.38</f>
        <v>1158.3699999999999</v>
      </c>
      <c r="F48" s="37">
        <v>1500</v>
      </c>
      <c r="G48" s="49">
        <f t="shared" si="0"/>
        <v>2658.37</v>
      </c>
    </row>
    <row r="49" spans="1:7" ht="27" customHeight="1" x14ac:dyDescent="0.25">
      <c r="A49" s="3" t="s">
        <v>173</v>
      </c>
      <c r="B49" s="4">
        <v>73</v>
      </c>
      <c r="C49" s="3" t="s">
        <v>36</v>
      </c>
      <c r="D49" s="3" t="s">
        <v>32</v>
      </c>
      <c r="E49" s="36">
        <f>1166.37+150</f>
        <v>1316.37</v>
      </c>
      <c r="F49" s="37">
        <v>1500</v>
      </c>
      <c r="G49" s="49">
        <f t="shared" si="0"/>
        <v>2816.37</v>
      </c>
    </row>
    <row r="50" spans="1:7" ht="15.75" customHeight="1" x14ac:dyDescent="0.25">
      <c r="D50" s="11"/>
      <c r="E50" s="38"/>
      <c r="F50" s="39"/>
      <c r="G50" s="10"/>
    </row>
    <row r="51" spans="1:7" ht="39" customHeight="1" x14ac:dyDescent="0.25">
      <c r="A51" s="235" t="s">
        <v>253</v>
      </c>
      <c r="B51" s="182"/>
      <c r="C51" s="182"/>
      <c r="D51" s="182"/>
      <c r="E51" s="182"/>
      <c r="F51" s="183"/>
      <c r="G51" s="55"/>
    </row>
    <row r="52" spans="1:7" ht="15.75" customHeight="1" x14ac:dyDescent="0.25">
      <c r="A52" s="236" t="s">
        <v>3</v>
      </c>
      <c r="B52" s="236" t="s">
        <v>4</v>
      </c>
      <c r="C52" s="236" t="s">
        <v>5</v>
      </c>
      <c r="D52" s="237" t="s">
        <v>423</v>
      </c>
      <c r="E52" s="237" t="s">
        <v>424</v>
      </c>
      <c r="F52" s="237" t="s">
        <v>425</v>
      </c>
      <c r="G52" s="10"/>
    </row>
    <row r="53" spans="1:7" ht="28.5" customHeight="1" x14ac:dyDescent="0.25">
      <c r="A53" s="197"/>
      <c r="B53" s="197"/>
      <c r="C53" s="197"/>
      <c r="D53" s="197"/>
      <c r="E53" s="197"/>
      <c r="F53" s="197"/>
      <c r="G53" s="10"/>
    </row>
    <row r="54" spans="1:7" ht="27" customHeight="1" x14ac:dyDescent="0.25">
      <c r="A54" s="3" t="s">
        <v>177</v>
      </c>
      <c r="B54" s="4">
        <v>75</v>
      </c>
      <c r="C54" s="3" t="s">
        <v>178</v>
      </c>
      <c r="D54" s="36">
        <v>1224.6500000000001</v>
      </c>
      <c r="E54" s="37">
        <v>1500</v>
      </c>
      <c r="F54" s="49">
        <f>D54+E54</f>
        <v>2724.65</v>
      </c>
      <c r="G54" s="10"/>
    </row>
    <row r="55" spans="1:7" ht="27" customHeight="1" x14ac:dyDescent="0.25">
      <c r="A55" s="3" t="s">
        <v>181</v>
      </c>
      <c r="B55" s="4" t="s">
        <v>24</v>
      </c>
      <c r="C55" s="3" t="s">
        <v>426</v>
      </c>
      <c r="D55" s="37" t="s">
        <v>270</v>
      </c>
      <c r="E55" s="37" t="s">
        <v>270</v>
      </c>
      <c r="F55" s="56" t="s">
        <v>270</v>
      </c>
      <c r="G55" s="10"/>
    </row>
    <row r="56" spans="1:7" ht="27" customHeight="1" x14ac:dyDescent="0.25">
      <c r="A56" s="3" t="s">
        <v>186</v>
      </c>
      <c r="B56" s="4">
        <v>132</v>
      </c>
      <c r="C56" s="3" t="s">
        <v>187</v>
      </c>
      <c r="D56" s="36">
        <v>1350</v>
      </c>
      <c r="E56" s="37">
        <v>1500</v>
      </c>
      <c r="F56" s="49">
        <f t="shared" ref="F56:F57" si="1">D56+E56</f>
        <v>2850</v>
      </c>
      <c r="G56" s="10"/>
    </row>
    <row r="57" spans="1:7" ht="27" customHeight="1" x14ac:dyDescent="0.25">
      <c r="A57" s="3" t="s">
        <v>189</v>
      </c>
      <c r="B57" s="4">
        <v>131</v>
      </c>
      <c r="C57" s="3" t="s">
        <v>190</v>
      </c>
      <c r="D57" s="36">
        <f>796.2+150</f>
        <v>946.2</v>
      </c>
      <c r="E57" s="37">
        <v>1500</v>
      </c>
      <c r="F57" s="49">
        <f t="shared" si="1"/>
        <v>2446.1999999999998</v>
      </c>
      <c r="G57" s="10"/>
    </row>
    <row r="58" spans="1:7" ht="15.75" customHeight="1" x14ac:dyDescent="0.25">
      <c r="D58" s="11"/>
      <c r="E58" s="38"/>
      <c r="F58" s="39"/>
      <c r="G58" s="10"/>
    </row>
    <row r="59" spans="1:7" ht="15.75" customHeight="1" x14ac:dyDescent="0.25">
      <c r="D59" s="11"/>
      <c r="E59" s="38"/>
      <c r="F59" s="39"/>
      <c r="G59" s="10"/>
    </row>
    <row r="60" spans="1:7" ht="15.75" customHeight="1" x14ac:dyDescent="0.25">
      <c r="D60" s="11"/>
      <c r="E60" s="38"/>
      <c r="F60" s="39"/>
      <c r="G60" s="10"/>
    </row>
    <row r="61" spans="1:7" ht="15.75" customHeight="1" x14ac:dyDescent="0.25">
      <c r="D61" s="11"/>
      <c r="E61" s="38"/>
      <c r="F61" s="39"/>
      <c r="G61" s="10"/>
    </row>
    <row r="62" spans="1:7" ht="15.75" customHeight="1" x14ac:dyDescent="0.25">
      <c r="D62" s="11"/>
      <c r="E62" s="38"/>
      <c r="F62" s="39"/>
      <c r="G62" s="10"/>
    </row>
    <row r="63" spans="1:7" ht="15.75" customHeight="1" x14ac:dyDescent="0.25">
      <c r="D63" s="11"/>
      <c r="E63" s="38"/>
      <c r="F63" s="39"/>
      <c r="G63" s="10"/>
    </row>
    <row r="64" spans="1:7" ht="15.75" customHeight="1" x14ac:dyDescent="0.25">
      <c r="D64" s="11"/>
      <c r="E64" s="38"/>
      <c r="F64" s="39"/>
      <c r="G64" s="10"/>
    </row>
    <row r="65" spans="4:7" ht="15.75" customHeight="1" x14ac:dyDescent="0.25">
      <c r="D65" s="11"/>
      <c r="E65" s="38"/>
      <c r="F65" s="39"/>
      <c r="G65" s="10"/>
    </row>
    <row r="66" spans="4:7" ht="15.75" customHeight="1" x14ac:dyDescent="0.25">
      <c r="D66" s="11"/>
      <c r="E66" s="38"/>
      <c r="F66" s="39"/>
      <c r="G66" s="10"/>
    </row>
    <row r="67" spans="4:7" ht="15.75" customHeight="1" x14ac:dyDescent="0.25">
      <c r="D67" s="11"/>
      <c r="E67" s="38"/>
      <c r="F67" s="39"/>
      <c r="G67" s="10"/>
    </row>
    <row r="68" spans="4:7" ht="15.75" customHeight="1" x14ac:dyDescent="0.25">
      <c r="D68" s="11"/>
      <c r="E68" s="38"/>
      <c r="F68" s="39"/>
      <c r="G68" s="10"/>
    </row>
    <row r="69" spans="4:7" ht="15.75" customHeight="1" x14ac:dyDescent="0.25">
      <c r="D69" s="11"/>
      <c r="E69" s="38"/>
      <c r="F69" s="39"/>
      <c r="G69" s="10"/>
    </row>
    <row r="70" spans="4:7" ht="15.75" customHeight="1" x14ac:dyDescent="0.25">
      <c r="D70" s="11"/>
      <c r="E70" s="38"/>
      <c r="F70" s="39"/>
      <c r="G70" s="10"/>
    </row>
    <row r="71" spans="4:7" ht="15.75" customHeight="1" x14ac:dyDescent="0.25">
      <c r="D71" s="11"/>
      <c r="E71" s="38"/>
      <c r="F71" s="39"/>
      <c r="G71" s="10"/>
    </row>
    <row r="72" spans="4:7" ht="15.75" customHeight="1" x14ac:dyDescent="0.25">
      <c r="D72" s="11"/>
      <c r="E72" s="38"/>
      <c r="F72" s="39"/>
      <c r="G72" s="10"/>
    </row>
    <row r="73" spans="4:7" ht="15.75" customHeight="1" x14ac:dyDescent="0.25">
      <c r="D73" s="11"/>
      <c r="E73" s="38"/>
      <c r="F73" s="39"/>
      <c r="G73" s="10"/>
    </row>
    <row r="74" spans="4:7" ht="15.75" customHeight="1" x14ac:dyDescent="0.25">
      <c r="D74" s="11"/>
      <c r="E74" s="38"/>
      <c r="F74" s="39"/>
      <c r="G74" s="10"/>
    </row>
    <row r="75" spans="4:7" ht="15.75" customHeight="1" x14ac:dyDescent="0.25">
      <c r="D75" s="11"/>
      <c r="E75" s="38"/>
      <c r="F75" s="39"/>
      <c r="G75" s="10"/>
    </row>
    <row r="76" spans="4:7" ht="15.75" customHeight="1" x14ac:dyDescent="0.25">
      <c r="D76" s="11"/>
      <c r="E76" s="38"/>
      <c r="F76" s="39"/>
      <c r="G76" s="10"/>
    </row>
    <row r="77" spans="4:7" ht="15.75" customHeight="1" x14ac:dyDescent="0.25">
      <c r="D77" s="11"/>
      <c r="E77" s="38"/>
      <c r="F77" s="39"/>
      <c r="G77" s="10"/>
    </row>
    <row r="78" spans="4:7" ht="15.75" customHeight="1" x14ac:dyDescent="0.25">
      <c r="D78" s="11"/>
      <c r="E78" s="38"/>
      <c r="F78" s="39"/>
      <c r="G78" s="10"/>
    </row>
    <row r="79" spans="4:7" ht="15.75" customHeight="1" x14ac:dyDescent="0.25">
      <c r="D79" s="11"/>
      <c r="E79" s="38"/>
      <c r="F79" s="39"/>
      <c r="G79" s="10"/>
    </row>
    <row r="80" spans="4:7" ht="15.75" customHeight="1" x14ac:dyDescent="0.25">
      <c r="D80" s="11"/>
      <c r="E80" s="38"/>
      <c r="F80" s="39"/>
      <c r="G80" s="10"/>
    </row>
    <row r="81" spans="4:7" ht="15.75" customHeight="1" x14ac:dyDescent="0.25">
      <c r="D81" s="11"/>
      <c r="E81" s="38"/>
      <c r="F81" s="39"/>
      <c r="G81" s="10"/>
    </row>
    <row r="82" spans="4:7" ht="15.75" customHeight="1" x14ac:dyDescent="0.25">
      <c r="D82" s="11"/>
      <c r="E82" s="38"/>
      <c r="F82" s="39"/>
      <c r="G82" s="10"/>
    </row>
    <row r="83" spans="4:7" ht="15.75" customHeight="1" x14ac:dyDescent="0.25">
      <c r="D83" s="11"/>
      <c r="E83" s="38"/>
      <c r="F83" s="39"/>
      <c r="G83" s="10"/>
    </row>
    <row r="84" spans="4:7" ht="15.75" customHeight="1" x14ac:dyDescent="0.25">
      <c r="D84" s="11"/>
      <c r="E84" s="38"/>
      <c r="F84" s="39"/>
      <c r="G84" s="10"/>
    </row>
    <row r="85" spans="4:7" ht="15.75" customHeight="1" x14ac:dyDescent="0.25">
      <c r="D85" s="11"/>
      <c r="E85" s="38"/>
      <c r="F85" s="39"/>
      <c r="G85" s="10"/>
    </row>
    <row r="86" spans="4:7" ht="15.75" customHeight="1" x14ac:dyDescent="0.25">
      <c r="D86" s="11"/>
      <c r="E86" s="38"/>
      <c r="F86" s="39"/>
      <c r="G86" s="10"/>
    </row>
    <row r="87" spans="4:7" ht="15.75" customHeight="1" x14ac:dyDescent="0.25">
      <c r="D87" s="11"/>
      <c r="E87" s="38"/>
      <c r="F87" s="39"/>
      <c r="G87" s="10"/>
    </row>
    <row r="88" spans="4:7" ht="15.75" customHeight="1" x14ac:dyDescent="0.25">
      <c r="D88" s="11"/>
      <c r="E88" s="38"/>
      <c r="F88" s="39"/>
      <c r="G88" s="10"/>
    </row>
    <row r="89" spans="4:7" ht="15.75" customHeight="1" x14ac:dyDescent="0.25">
      <c r="D89" s="11"/>
      <c r="E89" s="38"/>
      <c r="F89" s="39"/>
      <c r="G89" s="10"/>
    </row>
    <row r="90" spans="4:7" ht="15.75" customHeight="1" x14ac:dyDescent="0.25">
      <c r="D90" s="11"/>
      <c r="E90" s="38"/>
      <c r="F90" s="39"/>
      <c r="G90" s="10"/>
    </row>
    <row r="91" spans="4:7" ht="15.75" customHeight="1" x14ac:dyDescent="0.25">
      <c r="D91" s="11"/>
      <c r="E91" s="38"/>
      <c r="F91" s="39"/>
      <c r="G91" s="10"/>
    </row>
    <row r="92" spans="4:7" ht="15.75" customHeight="1" x14ac:dyDescent="0.25">
      <c r="D92" s="11"/>
      <c r="E92" s="38"/>
      <c r="F92" s="39"/>
      <c r="G92" s="10"/>
    </row>
    <row r="93" spans="4:7" ht="15.75" customHeight="1" x14ac:dyDescent="0.25">
      <c r="D93" s="11"/>
      <c r="E93" s="38"/>
      <c r="F93" s="39"/>
      <c r="G93" s="10"/>
    </row>
    <row r="94" spans="4:7" ht="15.75" customHeight="1" x14ac:dyDescent="0.25">
      <c r="D94" s="11"/>
      <c r="E94" s="38"/>
      <c r="F94" s="39"/>
      <c r="G94" s="10"/>
    </row>
    <row r="95" spans="4:7" ht="15.75" customHeight="1" x14ac:dyDescent="0.25">
      <c r="D95" s="11"/>
      <c r="E95" s="38"/>
      <c r="F95" s="39"/>
      <c r="G95" s="10"/>
    </row>
    <row r="96" spans="4:7" ht="15.75" customHeight="1" x14ac:dyDescent="0.25">
      <c r="D96" s="11"/>
      <c r="E96" s="38"/>
      <c r="F96" s="39"/>
      <c r="G96" s="10"/>
    </row>
    <row r="97" spans="4:7" ht="15.75" customHeight="1" x14ac:dyDescent="0.25">
      <c r="D97" s="11"/>
      <c r="E97" s="38"/>
      <c r="F97" s="39"/>
      <c r="G97" s="10"/>
    </row>
    <row r="98" spans="4:7" ht="15.75" customHeight="1" x14ac:dyDescent="0.25">
      <c r="D98" s="11"/>
      <c r="E98" s="38"/>
      <c r="F98" s="39"/>
      <c r="G98" s="10"/>
    </row>
    <row r="99" spans="4:7" ht="15.75" customHeight="1" x14ac:dyDescent="0.25">
      <c r="D99" s="11"/>
      <c r="E99" s="38"/>
      <c r="F99" s="39"/>
      <c r="G99" s="10"/>
    </row>
    <row r="100" spans="4:7" ht="15.75" customHeight="1" x14ac:dyDescent="0.25">
      <c r="D100" s="11"/>
      <c r="E100" s="38"/>
      <c r="F100" s="39"/>
      <c r="G100" s="10"/>
    </row>
    <row r="101" spans="4:7" ht="15.75" customHeight="1" x14ac:dyDescent="0.25">
      <c r="D101" s="11"/>
      <c r="E101" s="38"/>
      <c r="F101" s="39"/>
      <c r="G101" s="10"/>
    </row>
    <row r="102" spans="4:7" ht="15.75" customHeight="1" x14ac:dyDescent="0.25">
      <c r="D102" s="11"/>
      <c r="E102" s="38"/>
      <c r="F102" s="39"/>
      <c r="G102" s="10"/>
    </row>
    <row r="103" spans="4:7" ht="15.75" customHeight="1" x14ac:dyDescent="0.25">
      <c r="D103" s="11"/>
      <c r="E103" s="38"/>
      <c r="F103" s="39"/>
      <c r="G103" s="10"/>
    </row>
    <row r="104" spans="4:7" ht="15.75" customHeight="1" x14ac:dyDescent="0.25">
      <c r="D104" s="11"/>
      <c r="E104" s="38"/>
      <c r="F104" s="39"/>
      <c r="G104" s="10"/>
    </row>
    <row r="105" spans="4:7" ht="15.75" customHeight="1" x14ac:dyDescent="0.25">
      <c r="D105" s="11"/>
      <c r="E105" s="38"/>
      <c r="F105" s="39"/>
      <c r="G105" s="10"/>
    </row>
    <row r="106" spans="4:7" ht="15.75" customHeight="1" x14ac:dyDescent="0.25">
      <c r="D106" s="11"/>
      <c r="E106" s="38"/>
      <c r="F106" s="39"/>
      <c r="G106" s="10"/>
    </row>
    <row r="107" spans="4:7" ht="15.75" customHeight="1" x14ac:dyDescent="0.25">
      <c r="D107" s="11"/>
      <c r="E107" s="38"/>
      <c r="F107" s="39"/>
      <c r="G107" s="10"/>
    </row>
    <row r="108" spans="4:7" ht="15.75" customHeight="1" x14ac:dyDescent="0.25">
      <c r="D108" s="11"/>
      <c r="E108" s="38"/>
      <c r="F108" s="39"/>
      <c r="G108" s="10"/>
    </row>
    <row r="109" spans="4:7" ht="15.75" customHeight="1" x14ac:dyDescent="0.25">
      <c r="D109" s="11"/>
      <c r="E109" s="38"/>
      <c r="F109" s="39"/>
      <c r="G109" s="10"/>
    </row>
    <row r="110" spans="4:7" ht="15.75" customHeight="1" x14ac:dyDescent="0.25">
      <c r="D110" s="11"/>
      <c r="E110" s="38"/>
      <c r="F110" s="39"/>
      <c r="G110" s="10"/>
    </row>
    <row r="111" spans="4:7" ht="15.75" customHeight="1" x14ac:dyDescent="0.25">
      <c r="D111" s="11"/>
      <c r="E111" s="38"/>
      <c r="F111" s="39"/>
      <c r="G111" s="10"/>
    </row>
    <row r="112" spans="4:7" ht="15.75" customHeight="1" x14ac:dyDescent="0.25">
      <c r="D112" s="11"/>
      <c r="E112" s="38"/>
      <c r="F112" s="39"/>
      <c r="G112" s="10"/>
    </row>
    <row r="113" spans="4:7" ht="15.75" customHeight="1" x14ac:dyDescent="0.25">
      <c r="D113" s="11"/>
      <c r="E113" s="38"/>
      <c r="F113" s="39"/>
      <c r="G113" s="10"/>
    </row>
    <row r="114" spans="4:7" ht="15.75" customHeight="1" x14ac:dyDescent="0.25">
      <c r="D114" s="11"/>
      <c r="E114" s="38"/>
      <c r="F114" s="39"/>
      <c r="G114" s="10"/>
    </row>
    <row r="115" spans="4:7" ht="15.75" customHeight="1" x14ac:dyDescent="0.25">
      <c r="D115" s="11"/>
      <c r="E115" s="38"/>
      <c r="F115" s="39"/>
      <c r="G115" s="10"/>
    </row>
    <row r="116" spans="4:7" ht="15.75" customHeight="1" x14ac:dyDescent="0.25">
      <c r="D116" s="11"/>
      <c r="E116" s="38"/>
      <c r="F116" s="39"/>
      <c r="G116" s="10"/>
    </row>
    <row r="117" spans="4:7" ht="15.75" customHeight="1" x14ac:dyDescent="0.25">
      <c r="D117" s="11"/>
      <c r="E117" s="38"/>
      <c r="F117" s="39"/>
      <c r="G117" s="10"/>
    </row>
    <row r="118" spans="4:7" ht="15.75" customHeight="1" x14ac:dyDescent="0.25">
      <c r="D118" s="11"/>
      <c r="E118" s="38"/>
      <c r="F118" s="39"/>
      <c r="G118" s="10"/>
    </row>
    <row r="119" spans="4:7" ht="15.75" customHeight="1" x14ac:dyDescent="0.25">
      <c r="D119" s="11"/>
      <c r="E119" s="38"/>
      <c r="F119" s="39"/>
      <c r="G119" s="10"/>
    </row>
    <row r="120" spans="4:7" ht="15.75" customHeight="1" x14ac:dyDescent="0.25">
      <c r="D120" s="11"/>
      <c r="E120" s="38"/>
      <c r="F120" s="39"/>
      <c r="G120" s="10"/>
    </row>
    <row r="121" spans="4:7" ht="15.75" customHeight="1" x14ac:dyDescent="0.25">
      <c r="D121" s="11"/>
      <c r="E121" s="38"/>
      <c r="F121" s="39"/>
      <c r="G121" s="10"/>
    </row>
    <row r="122" spans="4:7" ht="15.75" customHeight="1" x14ac:dyDescent="0.25">
      <c r="D122" s="11"/>
      <c r="E122" s="38"/>
      <c r="F122" s="39"/>
      <c r="G122" s="10"/>
    </row>
    <row r="123" spans="4:7" ht="15.75" customHeight="1" x14ac:dyDescent="0.25">
      <c r="D123" s="11"/>
      <c r="E123" s="38"/>
      <c r="F123" s="39"/>
      <c r="G123" s="10"/>
    </row>
    <row r="124" spans="4:7" ht="15.75" customHeight="1" x14ac:dyDescent="0.25">
      <c r="D124" s="11"/>
      <c r="E124" s="38"/>
      <c r="F124" s="39"/>
      <c r="G124" s="10"/>
    </row>
    <row r="125" spans="4:7" ht="15.75" customHeight="1" x14ac:dyDescent="0.25">
      <c r="D125" s="11"/>
      <c r="E125" s="38"/>
      <c r="F125" s="39"/>
      <c r="G125" s="10"/>
    </row>
    <row r="126" spans="4:7" ht="15.75" customHeight="1" x14ac:dyDescent="0.25">
      <c r="D126" s="11"/>
      <c r="E126" s="38"/>
      <c r="F126" s="39"/>
      <c r="G126" s="10"/>
    </row>
    <row r="127" spans="4:7" ht="15.75" customHeight="1" x14ac:dyDescent="0.25">
      <c r="D127" s="11"/>
      <c r="E127" s="38"/>
      <c r="F127" s="39"/>
      <c r="G127" s="10"/>
    </row>
    <row r="128" spans="4:7" ht="15.75" customHeight="1" x14ac:dyDescent="0.25">
      <c r="D128" s="11"/>
      <c r="E128" s="38"/>
      <c r="F128" s="39"/>
      <c r="G128" s="10"/>
    </row>
    <row r="129" spans="4:7" ht="15.75" customHeight="1" x14ac:dyDescent="0.25">
      <c r="D129" s="11"/>
      <c r="E129" s="38"/>
      <c r="F129" s="39"/>
      <c r="G129" s="10"/>
    </row>
    <row r="130" spans="4:7" ht="15.75" customHeight="1" x14ac:dyDescent="0.25">
      <c r="D130" s="11"/>
      <c r="E130" s="38"/>
      <c r="F130" s="39"/>
      <c r="G130" s="10"/>
    </row>
    <row r="131" spans="4:7" ht="15.75" customHeight="1" x14ac:dyDescent="0.25">
      <c r="D131" s="11"/>
      <c r="E131" s="38"/>
      <c r="F131" s="39"/>
      <c r="G131" s="10"/>
    </row>
    <row r="132" spans="4:7" ht="15.75" customHeight="1" x14ac:dyDescent="0.25">
      <c r="D132" s="11"/>
      <c r="E132" s="38"/>
      <c r="F132" s="39"/>
      <c r="G132" s="10"/>
    </row>
    <row r="133" spans="4:7" ht="15.75" customHeight="1" x14ac:dyDescent="0.25">
      <c r="D133" s="11"/>
      <c r="E133" s="38"/>
      <c r="F133" s="39"/>
      <c r="G133" s="10"/>
    </row>
    <row r="134" spans="4:7" ht="15.75" customHeight="1" x14ac:dyDescent="0.25">
      <c r="D134" s="11"/>
      <c r="E134" s="38"/>
      <c r="F134" s="39"/>
      <c r="G134" s="10"/>
    </row>
    <row r="135" spans="4:7" ht="15.75" customHeight="1" x14ac:dyDescent="0.25">
      <c r="D135" s="11"/>
      <c r="E135" s="38"/>
      <c r="F135" s="39"/>
      <c r="G135" s="10"/>
    </row>
    <row r="136" spans="4:7" ht="15.75" customHeight="1" x14ac:dyDescent="0.25">
      <c r="D136" s="11"/>
      <c r="E136" s="38"/>
      <c r="F136" s="39"/>
      <c r="G136" s="10"/>
    </row>
    <row r="137" spans="4:7" ht="15.75" customHeight="1" x14ac:dyDescent="0.25">
      <c r="D137" s="11"/>
      <c r="E137" s="38"/>
      <c r="F137" s="39"/>
      <c r="G137" s="10"/>
    </row>
    <row r="138" spans="4:7" ht="15.75" customHeight="1" x14ac:dyDescent="0.25">
      <c r="D138" s="11"/>
      <c r="E138" s="38"/>
      <c r="F138" s="39"/>
      <c r="G138" s="10"/>
    </row>
    <row r="139" spans="4:7" ht="15.75" customHeight="1" x14ac:dyDescent="0.25">
      <c r="D139" s="11"/>
      <c r="E139" s="38"/>
      <c r="F139" s="39"/>
      <c r="G139" s="10"/>
    </row>
    <row r="140" spans="4:7" ht="15.75" customHeight="1" x14ac:dyDescent="0.25">
      <c r="D140" s="11"/>
      <c r="E140" s="38"/>
      <c r="F140" s="39"/>
      <c r="G140" s="10"/>
    </row>
    <row r="141" spans="4:7" ht="15.75" customHeight="1" x14ac:dyDescent="0.25">
      <c r="D141" s="11"/>
      <c r="E141" s="38"/>
      <c r="F141" s="39"/>
      <c r="G141" s="10"/>
    </row>
    <row r="142" spans="4:7" ht="15.75" customHeight="1" x14ac:dyDescent="0.25">
      <c r="D142" s="11"/>
      <c r="E142" s="38"/>
      <c r="F142" s="39"/>
      <c r="G142" s="10"/>
    </row>
    <row r="143" spans="4:7" ht="15.75" customHeight="1" x14ac:dyDescent="0.25">
      <c r="D143" s="11"/>
      <c r="E143" s="38"/>
      <c r="F143" s="39"/>
      <c r="G143" s="10"/>
    </row>
    <row r="144" spans="4:7" ht="15.75" customHeight="1" x14ac:dyDescent="0.25">
      <c r="D144" s="11"/>
      <c r="E144" s="38"/>
      <c r="F144" s="39"/>
      <c r="G144" s="10"/>
    </row>
    <row r="145" spans="4:7" ht="15.75" customHeight="1" x14ac:dyDescent="0.25">
      <c r="D145" s="11"/>
      <c r="E145" s="38"/>
      <c r="F145" s="39"/>
      <c r="G145" s="10"/>
    </row>
    <row r="146" spans="4:7" ht="15.75" customHeight="1" x14ac:dyDescent="0.25">
      <c r="D146" s="11"/>
      <c r="E146" s="38"/>
      <c r="F146" s="39"/>
      <c r="G146" s="10"/>
    </row>
    <row r="147" spans="4:7" ht="15.75" customHeight="1" x14ac:dyDescent="0.25">
      <c r="D147" s="11"/>
      <c r="E147" s="38"/>
      <c r="F147" s="39"/>
      <c r="G147" s="10"/>
    </row>
    <row r="148" spans="4:7" ht="15.75" customHeight="1" x14ac:dyDescent="0.25">
      <c r="D148" s="11"/>
      <c r="E148" s="38"/>
      <c r="F148" s="39"/>
      <c r="G148" s="10"/>
    </row>
    <row r="149" spans="4:7" ht="15.75" customHeight="1" x14ac:dyDescent="0.25">
      <c r="D149" s="11"/>
      <c r="E149" s="38"/>
      <c r="F149" s="39"/>
      <c r="G149" s="10"/>
    </row>
    <row r="150" spans="4:7" ht="15.75" customHeight="1" x14ac:dyDescent="0.25">
      <c r="D150" s="11"/>
      <c r="E150" s="38"/>
      <c r="F150" s="39"/>
      <c r="G150" s="10"/>
    </row>
    <row r="151" spans="4:7" ht="15.75" customHeight="1" x14ac:dyDescent="0.25">
      <c r="D151" s="11"/>
      <c r="E151" s="38"/>
      <c r="F151" s="39"/>
      <c r="G151" s="10"/>
    </row>
    <row r="152" spans="4:7" ht="15.75" customHeight="1" x14ac:dyDescent="0.25">
      <c r="D152" s="11"/>
      <c r="E152" s="38"/>
      <c r="F152" s="39"/>
      <c r="G152" s="10"/>
    </row>
    <row r="153" spans="4:7" ht="15.75" customHeight="1" x14ac:dyDescent="0.25">
      <c r="D153" s="11"/>
      <c r="E153" s="38"/>
      <c r="F153" s="39"/>
      <c r="G153" s="10"/>
    </row>
    <row r="154" spans="4:7" ht="15.75" customHeight="1" x14ac:dyDescent="0.25">
      <c r="D154" s="11"/>
      <c r="E154" s="38"/>
      <c r="F154" s="39"/>
      <c r="G154" s="10"/>
    </row>
    <row r="155" spans="4:7" ht="15.75" customHeight="1" x14ac:dyDescent="0.25">
      <c r="D155" s="11"/>
      <c r="E155" s="38"/>
      <c r="F155" s="39"/>
      <c r="G155" s="10"/>
    </row>
    <row r="156" spans="4:7" ht="15.75" customHeight="1" x14ac:dyDescent="0.25">
      <c r="D156" s="11"/>
      <c r="E156" s="38"/>
      <c r="F156" s="39"/>
      <c r="G156" s="10"/>
    </row>
    <row r="157" spans="4:7" ht="15.75" customHeight="1" x14ac:dyDescent="0.25">
      <c r="D157" s="11"/>
      <c r="E157" s="38"/>
      <c r="F157" s="39"/>
      <c r="G157" s="10"/>
    </row>
    <row r="158" spans="4:7" ht="15.75" customHeight="1" x14ac:dyDescent="0.25">
      <c r="D158" s="11"/>
      <c r="E158" s="38"/>
      <c r="F158" s="39"/>
      <c r="G158" s="10"/>
    </row>
    <row r="159" spans="4:7" ht="15.75" customHeight="1" x14ac:dyDescent="0.25">
      <c r="D159" s="11"/>
      <c r="E159" s="38"/>
      <c r="F159" s="39"/>
      <c r="G159" s="10"/>
    </row>
    <row r="160" spans="4:7" ht="15.75" customHeight="1" x14ac:dyDescent="0.25">
      <c r="D160" s="11"/>
      <c r="E160" s="38"/>
      <c r="F160" s="39"/>
      <c r="G160" s="10"/>
    </row>
    <row r="161" spans="4:7" ht="15.75" customHeight="1" x14ac:dyDescent="0.25">
      <c r="D161" s="11"/>
      <c r="E161" s="38"/>
      <c r="F161" s="39"/>
      <c r="G161" s="10"/>
    </row>
    <row r="162" spans="4:7" ht="15.75" customHeight="1" x14ac:dyDescent="0.25">
      <c r="D162" s="11"/>
      <c r="E162" s="38"/>
      <c r="F162" s="39"/>
      <c r="G162" s="10"/>
    </row>
    <row r="163" spans="4:7" ht="15.75" customHeight="1" x14ac:dyDescent="0.25">
      <c r="D163" s="11"/>
      <c r="E163" s="38"/>
      <c r="F163" s="39"/>
      <c r="G163" s="10"/>
    </row>
    <row r="164" spans="4:7" ht="15.75" customHeight="1" x14ac:dyDescent="0.25">
      <c r="D164" s="11"/>
      <c r="E164" s="38"/>
      <c r="F164" s="39"/>
      <c r="G164" s="10"/>
    </row>
    <row r="165" spans="4:7" ht="15.75" customHeight="1" x14ac:dyDescent="0.25">
      <c r="D165" s="11"/>
      <c r="E165" s="38"/>
      <c r="F165" s="39"/>
      <c r="G165" s="10"/>
    </row>
    <row r="166" spans="4:7" ht="15.75" customHeight="1" x14ac:dyDescent="0.25">
      <c r="D166" s="11"/>
      <c r="E166" s="38"/>
      <c r="F166" s="39"/>
      <c r="G166" s="10"/>
    </row>
    <row r="167" spans="4:7" ht="15.75" customHeight="1" x14ac:dyDescent="0.25">
      <c r="D167" s="11"/>
      <c r="E167" s="38"/>
      <c r="F167" s="39"/>
      <c r="G167" s="10"/>
    </row>
    <row r="168" spans="4:7" ht="15.75" customHeight="1" x14ac:dyDescent="0.25">
      <c r="D168" s="11"/>
      <c r="E168" s="38"/>
      <c r="F168" s="39"/>
      <c r="G168" s="10"/>
    </row>
    <row r="169" spans="4:7" ht="15.75" customHeight="1" x14ac:dyDescent="0.25">
      <c r="D169" s="11"/>
      <c r="E169" s="38"/>
      <c r="F169" s="39"/>
      <c r="G169" s="10"/>
    </row>
    <row r="170" spans="4:7" ht="15.75" customHeight="1" x14ac:dyDescent="0.25">
      <c r="D170" s="11"/>
      <c r="E170" s="38"/>
      <c r="F170" s="39"/>
      <c r="G170" s="10"/>
    </row>
    <row r="171" spans="4:7" ht="15.75" customHeight="1" x14ac:dyDescent="0.25">
      <c r="D171" s="11"/>
      <c r="E171" s="38"/>
      <c r="F171" s="39"/>
      <c r="G171" s="10"/>
    </row>
    <row r="172" spans="4:7" ht="15.75" customHeight="1" x14ac:dyDescent="0.25">
      <c r="D172" s="11"/>
      <c r="E172" s="38"/>
      <c r="F172" s="39"/>
      <c r="G172" s="10"/>
    </row>
    <row r="173" spans="4:7" ht="15.75" customHeight="1" x14ac:dyDescent="0.25">
      <c r="D173" s="11"/>
      <c r="E173" s="38"/>
      <c r="F173" s="39"/>
      <c r="G173" s="10"/>
    </row>
    <row r="174" spans="4:7" ht="15.75" customHeight="1" x14ac:dyDescent="0.25">
      <c r="D174" s="11"/>
      <c r="E174" s="38"/>
      <c r="F174" s="39"/>
      <c r="G174" s="10"/>
    </row>
    <row r="175" spans="4:7" ht="15.75" customHeight="1" x14ac:dyDescent="0.25">
      <c r="D175" s="11"/>
      <c r="E175" s="38"/>
      <c r="F175" s="39"/>
      <c r="G175" s="10"/>
    </row>
    <row r="176" spans="4:7" ht="15.75" customHeight="1" x14ac:dyDescent="0.25">
      <c r="D176" s="11"/>
      <c r="E176" s="38"/>
      <c r="F176" s="39"/>
      <c r="G176" s="10"/>
    </row>
    <row r="177" spans="4:7" ht="15.75" customHeight="1" x14ac:dyDescent="0.25">
      <c r="D177" s="11"/>
      <c r="E177" s="38"/>
      <c r="F177" s="39"/>
      <c r="G177" s="10"/>
    </row>
    <row r="178" spans="4:7" ht="15.75" customHeight="1" x14ac:dyDescent="0.25">
      <c r="D178" s="11"/>
      <c r="E178" s="38"/>
      <c r="F178" s="39"/>
      <c r="G178" s="10"/>
    </row>
    <row r="179" spans="4:7" ht="15.75" customHeight="1" x14ac:dyDescent="0.25">
      <c r="D179" s="11"/>
      <c r="E179" s="38"/>
      <c r="F179" s="39"/>
      <c r="G179" s="10"/>
    </row>
    <row r="180" spans="4:7" ht="15.75" customHeight="1" x14ac:dyDescent="0.25">
      <c r="D180" s="11"/>
      <c r="E180" s="38"/>
      <c r="F180" s="39"/>
      <c r="G180" s="10"/>
    </row>
    <row r="181" spans="4:7" ht="15.75" customHeight="1" x14ac:dyDescent="0.25">
      <c r="D181" s="11"/>
      <c r="E181" s="38"/>
      <c r="F181" s="39"/>
      <c r="G181" s="10"/>
    </row>
    <row r="182" spans="4:7" ht="15.75" customHeight="1" x14ac:dyDescent="0.25">
      <c r="D182" s="11"/>
      <c r="E182" s="38"/>
      <c r="F182" s="39"/>
      <c r="G182" s="10"/>
    </row>
    <row r="183" spans="4:7" ht="15.75" customHeight="1" x14ac:dyDescent="0.25">
      <c r="D183" s="11"/>
      <c r="E183" s="38"/>
      <c r="F183" s="39"/>
      <c r="G183" s="10"/>
    </row>
    <row r="184" spans="4:7" ht="15.75" customHeight="1" x14ac:dyDescent="0.25">
      <c r="D184" s="11"/>
      <c r="E184" s="38"/>
      <c r="F184" s="39"/>
      <c r="G184" s="10"/>
    </row>
    <row r="185" spans="4:7" ht="15.75" customHeight="1" x14ac:dyDescent="0.25">
      <c r="D185" s="11"/>
      <c r="E185" s="38"/>
      <c r="F185" s="39"/>
      <c r="G185" s="10"/>
    </row>
    <row r="186" spans="4:7" ht="15.75" customHeight="1" x14ac:dyDescent="0.25">
      <c r="D186" s="11"/>
      <c r="E186" s="38"/>
      <c r="F186" s="39"/>
      <c r="G186" s="10"/>
    </row>
    <row r="187" spans="4:7" ht="15.75" customHeight="1" x14ac:dyDescent="0.25">
      <c r="D187" s="11"/>
      <c r="E187" s="38"/>
      <c r="F187" s="39"/>
      <c r="G187" s="10"/>
    </row>
    <row r="188" spans="4:7" ht="15.75" customHeight="1" x14ac:dyDescent="0.25">
      <c r="D188" s="11"/>
      <c r="E188" s="38"/>
      <c r="F188" s="39"/>
      <c r="G188" s="10"/>
    </row>
    <row r="189" spans="4:7" ht="15.75" customHeight="1" x14ac:dyDescent="0.25">
      <c r="D189" s="11"/>
      <c r="E189" s="38"/>
      <c r="F189" s="39"/>
      <c r="G189" s="10"/>
    </row>
    <row r="190" spans="4:7" ht="15.75" customHeight="1" x14ac:dyDescent="0.25">
      <c r="D190" s="11"/>
      <c r="E190" s="38"/>
      <c r="F190" s="39"/>
      <c r="G190" s="10"/>
    </row>
    <row r="191" spans="4:7" ht="15.75" customHeight="1" x14ac:dyDescent="0.25">
      <c r="D191" s="11"/>
      <c r="E191" s="38"/>
      <c r="F191" s="39"/>
      <c r="G191" s="10"/>
    </row>
    <row r="192" spans="4:7" ht="15.75" customHeight="1" x14ac:dyDescent="0.25">
      <c r="D192" s="11"/>
      <c r="E192" s="38"/>
      <c r="F192" s="39"/>
      <c r="G192" s="10"/>
    </row>
    <row r="193" spans="4:7" ht="15.75" customHeight="1" x14ac:dyDescent="0.25">
      <c r="D193" s="11"/>
      <c r="E193" s="38"/>
      <c r="F193" s="39"/>
      <c r="G193" s="10"/>
    </row>
    <row r="194" spans="4:7" ht="15.75" customHeight="1" x14ac:dyDescent="0.25">
      <c r="D194" s="11"/>
      <c r="E194" s="38"/>
      <c r="F194" s="39"/>
      <c r="G194" s="10"/>
    </row>
    <row r="195" spans="4:7" ht="15.75" customHeight="1" x14ac:dyDescent="0.25">
      <c r="D195" s="11"/>
      <c r="E195" s="38"/>
      <c r="F195" s="39"/>
      <c r="G195" s="10"/>
    </row>
    <row r="196" spans="4:7" ht="15.75" customHeight="1" x14ac:dyDescent="0.25">
      <c r="D196" s="11"/>
      <c r="E196" s="38"/>
      <c r="F196" s="39"/>
      <c r="G196" s="10"/>
    </row>
    <row r="197" spans="4:7" ht="15.75" customHeight="1" x14ac:dyDescent="0.25">
      <c r="D197" s="11"/>
      <c r="E197" s="38"/>
      <c r="F197" s="39"/>
      <c r="G197" s="10"/>
    </row>
    <row r="198" spans="4:7" ht="15.75" customHeight="1" x14ac:dyDescent="0.25">
      <c r="D198" s="11"/>
      <c r="E198" s="38"/>
      <c r="F198" s="39"/>
      <c r="G198" s="10"/>
    </row>
    <row r="199" spans="4:7" ht="15.75" customHeight="1" x14ac:dyDescent="0.25">
      <c r="D199" s="11"/>
      <c r="E199" s="38"/>
      <c r="F199" s="39"/>
      <c r="G199" s="10"/>
    </row>
    <row r="200" spans="4:7" ht="15.75" customHeight="1" x14ac:dyDescent="0.25">
      <c r="D200" s="11"/>
      <c r="E200" s="38"/>
      <c r="F200" s="39"/>
      <c r="G200" s="10"/>
    </row>
    <row r="201" spans="4:7" ht="15.75" customHeight="1" x14ac:dyDescent="0.25">
      <c r="D201" s="11"/>
      <c r="E201" s="38"/>
      <c r="F201" s="39"/>
      <c r="G201" s="10"/>
    </row>
    <row r="202" spans="4:7" ht="15.75" customHeight="1" x14ac:dyDescent="0.25">
      <c r="D202" s="11"/>
      <c r="E202" s="38"/>
      <c r="F202" s="39"/>
      <c r="G202" s="10"/>
    </row>
    <row r="203" spans="4:7" ht="15.75" customHeight="1" x14ac:dyDescent="0.25">
      <c r="D203" s="11"/>
      <c r="E203" s="38"/>
      <c r="F203" s="39"/>
      <c r="G203" s="10"/>
    </row>
    <row r="204" spans="4:7" ht="15.75" customHeight="1" x14ac:dyDescent="0.25">
      <c r="D204" s="11"/>
      <c r="E204" s="38"/>
      <c r="F204" s="39"/>
      <c r="G204" s="10"/>
    </row>
    <row r="205" spans="4:7" ht="15.75" customHeight="1" x14ac:dyDescent="0.25">
      <c r="D205" s="11"/>
      <c r="E205" s="38"/>
      <c r="F205" s="39"/>
      <c r="G205" s="10"/>
    </row>
    <row r="206" spans="4:7" ht="15.75" customHeight="1" x14ac:dyDescent="0.25">
      <c r="D206" s="11"/>
      <c r="E206" s="38"/>
      <c r="F206" s="39"/>
      <c r="G206" s="10"/>
    </row>
    <row r="207" spans="4:7" ht="15.75" customHeight="1" x14ac:dyDescent="0.25">
      <c r="D207" s="11"/>
      <c r="E207" s="38"/>
      <c r="F207" s="39"/>
      <c r="G207" s="10"/>
    </row>
    <row r="208" spans="4:7" ht="15.75" customHeight="1" x14ac:dyDescent="0.25">
      <c r="D208" s="11"/>
      <c r="E208" s="38"/>
      <c r="F208" s="39"/>
      <c r="G208" s="10"/>
    </row>
    <row r="209" spans="4:7" ht="15.75" customHeight="1" x14ac:dyDescent="0.25">
      <c r="D209" s="11"/>
      <c r="E209" s="38"/>
      <c r="F209" s="39"/>
      <c r="G209" s="10"/>
    </row>
    <row r="210" spans="4:7" ht="15.75" customHeight="1" x14ac:dyDescent="0.25">
      <c r="D210" s="11"/>
      <c r="E210" s="38"/>
      <c r="F210" s="39"/>
      <c r="G210" s="10"/>
    </row>
    <row r="211" spans="4:7" ht="15.75" customHeight="1" x14ac:dyDescent="0.25">
      <c r="D211" s="11"/>
      <c r="E211" s="38"/>
      <c r="F211" s="39"/>
      <c r="G211" s="10"/>
    </row>
    <row r="212" spans="4:7" ht="15.75" customHeight="1" x14ac:dyDescent="0.25">
      <c r="D212" s="11"/>
      <c r="E212" s="38"/>
      <c r="F212" s="39"/>
      <c r="G212" s="10"/>
    </row>
    <row r="213" spans="4:7" ht="15.75" customHeight="1" x14ac:dyDescent="0.25">
      <c r="D213" s="11"/>
      <c r="E213" s="38"/>
      <c r="F213" s="39"/>
      <c r="G213" s="10"/>
    </row>
    <row r="214" spans="4:7" ht="15.75" customHeight="1" x14ac:dyDescent="0.25">
      <c r="D214" s="11"/>
      <c r="E214" s="38"/>
      <c r="F214" s="39"/>
      <c r="G214" s="10"/>
    </row>
    <row r="215" spans="4:7" ht="15.75" customHeight="1" x14ac:dyDescent="0.25">
      <c r="D215" s="11"/>
      <c r="E215" s="38"/>
      <c r="F215" s="39"/>
      <c r="G215" s="10"/>
    </row>
    <row r="216" spans="4:7" ht="15.75" customHeight="1" x14ac:dyDescent="0.25">
      <c r="D216" s="11"/>
      <c r="E216" s="38"/>
      <c r="F216" s="39"/>
      <c r="G216" s="10"/>
    </row>
    <row r="217" spans="4:7" ht="15.75" customHeight="1" x14ac:dyDescent="0.25">
      <c r="D217" s="11"/>
      <c r="E217" s="38"/>
      <c r="F217" s="39"/>
      <c r="G217" s="10"/>
    </row>
    <row r="218" spans="4:7" ht="15.75" customHeight="1" x14ac:dyDescent="0.25">
      <c r="D218" s="11"/>
      <c r="E218" s="38"/>
      <c r="F218" s="39"/>
      <c r="G218" s="10"/>
    </row>
    <row r="219" spans="4:7" ht="15.75" customHeight="1" x14ac:dyDescent="0.25">
      <c r="D219" s="11"/>
      <c r="E219" s="38"/>
      <c r="F219" s="39"/>
      <c r="G219" s="10"/>
    </row>
    <row r="220" spans="4:7" ht="15.75" customHeight="1" x14ac:dyDescent="0.25">
      <c r="D220" s="11"/>
      <c r="E220" s="38"/>
      <c r="F220" s="39"/>
      <c r="G220" s="10"/>
    </row>
    <row r="221" spans="4:7" ht="15.75" customHeight="1" x14ac:dyDescent="0.25">
      <c r="D221" s="11"/>
      <c r="E221" s="38"/>
      <c r="F221" s="39"/>
      <c r="G221" s="10"/>
    </row>
    <row r="222" spans="4:7" ht="15.75" customHeight="1" x14ac:dyDescent="0.25">
      <c r="D222" s="11"/>
      <c r="E222" s="38"/>
      <c r="F222" s="39"/>
      <c r="G222" s="10"/>
    </row>
    <row r="223" spans="4:7" ht="15.75" customHeight="1" x14ac:dyDescent="0.25">
      <c r="D223" s="11"/>
      <c r="E223" s="38"/>
      <c r="F223" s="39"/>
      <c r="G223" s="10"/>
    </row>
    <row r="224" spans="4:7" ht="15.75" customHeight="1" x14ac:dyDescent="0.25">
      <c r="D224" s="11"/>
      <c r="E224" s="38"/>
      <c r="F224" s="39"/>
      <c r="G224" s="10"/>
    </row>
    <row r="225" spans="4:7" ht="15.75" customHeight="1" x14ac:dyDescent="0.25">
      <c r="D225" s="11"/>
      <c r="E225" s="38"/>
      <c r="F225" s="39"/>
      <c r="G225" s="10"/>
    </row>
    <row r="226" spans="4:7" ht="15.75" customHeight="1" x14ac:dyDescent="0.25">
      <c r="D226" s="11"/>
      <c r="E226" s="38"/>
      <c r="F226" s="39"/>
      <c r="G226" s="10"/>
    </row>
    <row r="227" spans="4:7" ht="15.75" customHeight="1" x14ac:dyDescent="0.25">
      <c r="D227" s="11"/>
      <c r="E227" s="38"/>
      <c r="F227" s="39"/>
      <c r="G227" s="10"/>
    </row>
    <row r="228" spans="4:7" ht="15.75" customHeight="1" x14ac:dyDescent="0.25">
      <c r="D228" s="11"/>
      <c r="E228" s="38"/>
      <c r="F228" s="39"/>
      <c r="G228" s="10"/>
    </row>
    <row r="229" spans="4:7" ht="15.75" customHeight="1" x14ac:dyDescent="0.25">
      <c r="D229" s="11"/>
      <c r="E229" s="38"/>
      <c r="F229" s="39"/>
      <c r="G229" s="10"/>
    </row>
    <row r="230" spans="4:7" ht="15.75" customHeight="1" x14ac:dyDescent="0.25">
      <c r="D230" s="11"/>
      <c r="E230" s="38"/>
      <c r="F230" s="39"/>
      <c r="G230" s="10"/>
    </row>
    <row r="231" spans="4:7" ht="15.75" customHeight="1" x14ac:dyDescent="0.25">
      <c r="D231" s="11"/>
      <c r="E231" s="38"/>
      <c r="F231" s="39"/>
      <c r="G231" s="10"/>
    </row>
    <row r="232" spans="4:7" ht="15.75" customHeight="1" x14ac:dyDescent="0.25">
      <c r="D232" s="11"/>
      <c r="E232" s="38"/>
      <c r="F232" s="39"/>
      <c r="G232" s="10"/>
    </row>
    <row r="233" spans="4:7" ht="15.75" customHeight="1" x14ac:dyDescent="0.25">
      <c r="D233" s="11"/>
      <c r="E233" s="38"/>
      <c r="F233" s="39"/>
      <c r="G233" s="10"/>
    </row>
    <row r="234" spans="4:7" ht="15.75" customHeight="1" x14ac:dyDescent="0.25">
      <c r="D234" s="11"/>
      <c r="E234" s="38"/>
      <c r="F234" s="39"/>
      <c r="G234" s="10"/>
    </row>
    <row r="235" spans="4:7" ht="15.75" customHeight="1" x14ac:dyDescent="0.25">
      <c r="D235" s="11"/>
      <c r="E235" s="38"/>
      <c r="F235" s="39"/>
      <c r="G235" s="10"/>
    </row>
    <row r="236" spans="4:7" ht="15.75" customHeight="1" x14ac:dyDescent="0.25">
      <c r="D236" s="11"/>
      <c r="E236" s="38"/>
      <c r="F236" s="39"/>
      <c r="G236" s="10"/>
    </row>
    <row r="237" spans="4:7" ht="15.75" customHeight="1" x14ac:dyDescent="0.25">
      <c r="D237" s="11"/>
      <c r="E237" s="38"/>
      <c r="F237" s="39"/>
      <c r="G237" s="10"/>
    </row>
    <row r="238" spans="4:7" ht="15.75" customHeight="1" x14ac:dyDescent="0.25">
      <c r="D238" s="11"/>
      <c r="E238" s="38"/>
      <c r="F238" s="39"/>
      <c r="G238" s="10"/>
    </row>
    <row r="239" spans="4:7" ht="15.75" customHeight="1" x14ac:dyDescent="0.25">
      <c r="D239" s="11"/>
      <c r="E239" s="38"/>
      <c r="F239" s="39"/>
      <c r="G239" s="10"/>
    </row>
    <row r="240" spans="4:7" ht="15.75" customHeight="1" x14ac:dyDescent="0.25">
      <c r="D240" s="11"/>
      <c r="E240" s="38"/>
      <c r="F240" s="39"/>
      <c r="G240" s="10"/>
    </row>
    <row r="241" spans="4:7" ht="15.75" customHeight="1" x14ac:dyDescent="0.25">
      <c r="D241" s="11"/>
      <c r="E241" s="38"/>
      <c r="F241" s="39"/>
      <c r="G241" s="10"/>
    </row>
    <row r="242" spans="4:7" ht="15.75" customHeight="1" x14ac:dyDescent="0.25">
      <c r="D242" s="11"/>
      <c r="E242" s="38"/>
      <c r="F242" s="39"/>
      <c r="G242" s="10"/>
    </row>
    <row r="243" spans="4:7" ht="15.75" customHeight="1" x14ac:dyDescent="0.25">
      <c r="D243" s="11"/>
      <c r="E243" s="38"/>
      <c r="F243" s="39"/>
      <c r="G243" s="10"/>
    </row>
    <row r="244" spans="4:7" ht="15.75" customHeight="1" x14ac:dyDescent="0.25">
      <c r="D244" s="11"/>
      <c r="E244" s="38"/>
      <c r="F244" s="39"/>
      <c r="G244" s="10"/>
    </row>
    <row r="245" spans="4:7" ht="15.75" customHeight="1" x14ac:dyDescent="0.25">
      <c r="D245" s="11"/>
      <c r="E245" s="38"/>
      <c r="F245" s="39"/>
      <c r="G245" s="10"/>
    </row>
    <row r="246" spans="4:7" ht="15.75" customHeight="1" x14ac:dyDescent="0.25">
      <c r="D246" s="11"/>
      <c r="E246" s="38"/>
      <c r="F246" s="39"/>
      <c r="G246" s="10"/>
    </row>
    <row r="247" spans="4:7" ht="15.75" customHeight="1" x14ac:dyDescent="0.25">
      <c r="D247" s="11"/>
      <c r="E247" s="38"/>
      <c r="F247" s="39"/>
      <c r="G247" s="10"/>
    </row>
    <row r="248" spans="4:7" ht="15.75" customHeight="1" x14ac:dyDescent="0.25">
      <c r="D248" s="11"/>
      <c r="E248" s="38"/>
      <c r="F248" s="39"/>
      <c r="G248" s="10"/>
    </row>
    <row r="249" spans="4:7" ht="15.75" customHeight="1" x14ac:dyDescent="0.25">
      <c r="D249" s="11"/>
      <c r="E249" s="38"/>
      <c r="F249" s="39"/>
      <c r="G249" s="10"/>
    </row>
    <row r="250" spans="4:7" ht="15.75" customHeight="1" x14ac:dyDescent="0.25">
      <c r="D250" s="11"/>
      <c r="E250" s="38"/>
      <c r="F250" s="39"/>
      <c r="G250" s="10"/>
    </row>
    <row r="251" spans="4:7" ht="15.75" customHeight="1" x14ac:dyDescent="0.25">
      <c r="D251" s="11"/>
      <c r="E251" s="38"/>
      <c r="F251" s="39"/>
      <c r="G251" s="10"/>
    </row>
    <row r="252" spans="4:7" ht="15.75" customHeight="1" x14ac:dyDescent="0.25">
      <c r="D252" s="11"/>
      <c r="E252" s="38"/>
      <c r="F252" s="39"/>
      <c r="G252" s="10"/>
    </row>
    <row r="253" spans="4:7" ht="15.75" customHeight="1" x14ac:dyDescent="0.25">
      <c r="D253" s="11"/>
      <c r="E253" s="38"/>
      <c r="F253" s="39"/>
      <c r="G253" s="10"/>
    </row>
    <row r="254" spans="4:7" ht="15.75" customHeight="1" x14ac:dyDescent="0.25">
      <c r="D254" s="11"/>
      <c r="E254" s="38"/>
      <c r="F254" s="39"/>
      <c r="G254" s="10"/>
    </row>
    <row r="255" spans="4:7" ht="15.75" customHeight="1" x14ac:dyDescent="0.25">
      <c r="D255" s="11"/>
      <c r="E255" s="38"/>
      <c r="F255" s="39"/>
      <c r="G255" s="10"/>
    </row>
    <row r="256" spans="4:7" ht="15.75" customHeight="1" x14ac:dyDescent="0.25">
      <c r="D256" s="11"/>
      <c r="E256" s="38"/>
      <c r="F256" s="39"/>
      <c r="G256" s="10"/>
    </row>
    <row r="257" spans="4:7" ht="15.75" customHeight="1" x14ac:dyDescent="0.25">
      <c r="D257" s="11"/>
      <c r="E257" s="38"/>
      <c r="F257" s="39"/>
      <c r="G257" s="10"/>
    </row>
    <row r="258" spans="4:7" ht="15.75" customHeight="1" x14ac:dyDescent="0.25">
      <c r="D258" s="11"/>
      <c r="E258" s="38"/>
      <c r="F258" s="39"/>
      <c r="G258" s="10"/>
    </row>
    <row r="259" spans="4:7" ht="15.75" customHeight="1" x14ac:dyDescent="0.25">
      <c r="D259" s="11"/>
      <c r="E259" s="38"/>
      <c r="F259" s="39"/>
      <c r="G259" s="10"/>
    </row>
    <row r="260" spans="4:7" ht="15.75" customHeight="1" x14ac:dyDescent="0.25">
      <c r="D260" s="11"/>
      <c r="E260" s="38"/>
      <c r="F260" s="39"/>
      <c r="G260" s="10"/>
    </row>
    <row r="261" spans="4:7" ht="15.75" customHeight="1" x14ac:dyDescent="0.25">
      <c r="D261" s="11"/>
      <c r="E261" s="38"/>
      <c r="F261" s="39"/>
      <c r="G261" s="10"/>
    </row>
    <row r="262" spans="4:7" ht="15.75" customHeight="1" x14ac:dyDescent="0.25">
      <c r="D262" s="11"/>
      <c r="E262" s="38"/>
      <c r="F262" s="39"/>
      <c r="G262" s="10"/>
    </row>
    <row r="263" spans="4:7" ht="15.75" customHeight="1" x14ac:dyDescent="0.25">
      <c r="D263" s="11"/>
      <c r="E263" s="38"/>
      <c r="F263" s="39"/>
      <c r="G263" s="10"/>
    </row>
    <row r="264" spans="4:7" ht="15.75" customHeight="1" x14ac:dyDescent="0.25">
      <c r="D264" s="11"/>
      <c r="E264" s="38"/>
      <c r="F264" s="39"/>
      <c r="G264" s="10"/>
    </row>
    <row r="265" spans="4:7" ht="15.75" customHeight="1" x14ac:dyDescent="0.25">
      <c r="D265" s="11"/>
      <c r="E265" s="38"/>
      <c r="F265" s="39"/>
      <c r="G265" s="10"/>
    </row>
    <row r="266" spans="4:7" ht="15.75" customHeight="1" x14ac:dyDescent="0.25">
      <c r="D266" s="11"/>
      <c r="E266" s="38"/>
      <c r="F266" s="39"/>
      <c r="G266" s="10"/>
    </row>
    <row r="267" spans="4:7" ht="15.75" customHeight="1" x14ac:dyDescent="0.25">
      <c r="D267" s="11"/>
      <c r="E267" s="38"/>
      <c r="F267" s="39"/>
      <c r="G267" s="10"/>
    </row>
    <row r="268" spans="4:7" ht="15.75" customHeight="1" x14ac:dyDescent="0.25">
      <c r="D268" s="11"/>
      <c r="E268" s="38"/>
      <c r="F268" s="39"/>
      <c r="G268" s="10"/>
    </row>
    <row r="269" spans="4:7" ht="15.75" customHeight="1" x14ac:dyDescent="0.25">
      <c r="D269" s="11"/>
      <c r="E269" s="38"/>
      <c r="F269" s="39"/>
      <c r="G269" s="10"/>
    </row>
    <row r="270" spans="4:7" ht="15.75" customHeight="1" x14ac:dyDescent="0.25">
      <c r="D270" s="11"/>
      <c r="E270" s="38"/>
      <c r="F270" s="39"/>
      <c r="G270" s="10"/>
    </row>
    <row r="271" spans="4:7" ht="15.75" customHeight="1" x14ac:dyDescent="0.25">
      <c r="D271" s="11"/>
      <c r="E271" s="38"/>
      <c r="F271" s="39"/>
      <c r="G271" s="10"/>
    </row>
    <row r="272" spans="4:7" ht="15.75" customHeight="1" x14ac:dyDescent="0.25">
      <c r="D272" s="11"/>
      <c r="E272" s="38"/>
      <c r="F272" s="39"/>
      <c r="G272" s="10"/>
    </row>
    <row r="273" spans="4:7" ht="15.75" customHeight="1" x14ac:dyDescent="0.25">
      <c r="D273" s="11"/>
      <c r="E273" s="38"/>
      <c r="F273" s="39"/>
      <c r="G273" s="10"/>
    </row>
    <row r="274" spans="4:7" ht="15.75" customHeight="1" x14ac:dyDescent="0.25">
      <c r="D274" s="11"/>
      <c r="E274" s="38"/>
      <c r="F274" s="39"/>
      <c r="G274" s="10"/>
    </row>
    <row r="275" spans="4:7" ht="15.75" customHeight="1" x14ac:dyDescent="0.25">
      <c r="D275" s="11"/>
      <c r="E275" s="38"/>
      <c r="F275" s="39"/>
      <c r="G275" s="10"/>
    </row>
    <row r="276" spans="4:7" ht="15.75" customHeight="1" x14ac:dyDescent="0.25">
      <c r="D276" s="11"/>
      <c r="E276" s="38"/>
      <c r="F276" s="39"/>
      <c r="G276" s="10"/>
    </row>
    <row r="277" spans="4:7" ht="15.75" customHeight="1" x14ac:dyDescent="0.25">
      <c r="D277" s="11"/>
      <c r="E277" s="38"/>
      <c r="F277" s="39"/>
      <c r="G277" s="10"/>
    </row>
    <row r="278" spans="4:7" ht="15.75" customHeight="1" x14ac:dyDescent="0.25">
      <c r="D278" s="11"/>
      <c r="E278" s="38"/>
      <c r="F278" s="39"/>
      <c r="G278" s="10"/>
    </row>
    <row r="279" spans="4:7" ht="15.75" customHeight="1" x14ac:dyDescent="0.25">
      <c r="D279" s="11"/>
      <c r="E279" s="38"/>
      <c r="F279" s="39"/>
      <c r="G279" s="10"/>
    </row>
    <row r="280" spans="4:7" ht="15.75" customHeight="1" x14ac:dyDescent="0.25">
      <c r="D280" s="11"/>
      <c r="E280" s="38"/>
      <c r="F280" s="39"/>
      <c r="G280" s="10"/>
    </row>
    <row r="281" spans="4:7" ht="15.75" customHeight="1" x14ac:dyDescent="0.25">
      <c r="D281" s="11"/>
      <c r="E281" s="38"/>
      <c r="F281" s="39"/>
      <c r="G281" s="10"/>
    </row>
    <row r="282" spans="4:7" ht="15.75" customHeight="1" x14ac:dyDescent="0.25">
      <c r="D282" s="11"/>
      <c r="E282" s="38"/>
      <c r="F282" s="39"/>
      <c r="G282" s="10"/>
    </row>
    <row r="283" spans="4:7" ht="15.75" customHeight="1" x14ac:dyDescent="0.25">
      <c r="D283" s="11"/>
      <c r="E283" s="38"/>
      <c r="F283" s="39"/>
      <c r="G283" s="10"/>
    </row>
    <row r="284" spans="4:7" ht="15.75" customHeight="1" x14ac:dyDescent="0.25">
      <c r="D284" s="11"/>
      <c r="E284" s="38"/>
      <c r="F284" s="39"/>
      <c r="G284" s="10"/>
    </row>
    <row r="285" spans="4:7" ht="15.75" customHeight="1" x14ac:dyDescent="0.25">
      <c r="D285" s="11"/>
      <c r="E285" s="38"/>
      <c r="F285" s="39"/>
      <c r="G285" s="10"/>
    </row>
    <row r="286" spans="4:7" ht="15.75" customHeight="1" x14ac:dyDescent="0.25">
      <c r="D286" s="11"/>
      <c r="E286" s="38"/>
      <c r="F286" s="39"/>
      <c r="G286" s="10"/>
    </row>
    <row r="287" spans="4:7" ht="15.75" customHeight="1" x14ac:dyDescent="0.25">
      <c r="D287" s="11"/>
      <c r="E287" s="38"/>
      <c r="F287" s="39"/>
      <c r="G287" s="10"/>
    </row>
    <row r="288" spans="4:7" ht="15.75" customHeight="1" x14ac:dyDescent="0.25">
      <c r="D288" s="11"/>
      <c r="E288" s="38"/>
      <c r="F288" s="39"/>
      <c r="G288" s="10"/>
    </row>
    <row r="289" spans="4:7" ht="15.75" customHeight="1" x14ac:dyDescent="0.25">
      <c r="D289" s="11"/>
      <c r="E289" s="38"/>
      <c r="F289" s="39"/>
      <c r="G289" s="10"/>
    </row>
    <row r="290" spans="4:7" ht="15.75" customHeight="1" x14ac:dyDescent="0.25">
      <c r="D290" s="11"/>
      <c r="E290" s="38"/>
      <c r="F290" s="39"/>
      <c r="G290" s="10"/>
    </row>
    <row r="291" spans="4:7" ht="15.75" customHeight="1" x14ac:dyDescent="0.25">
      <c r="D291" s="11"/>
      <c r="E291" s="38"/>
      <c r="F291" s="39"/>
      <c r="G291" s="10"/>
    </row>
    <row r="292" spans="4:7" ht="15.75" customHeight="1" x14ac:dyDescent="0.25">
      <c r="D292" s="11"/>
      <c r="E292" s="38"/>
      <c r="F292" s="39"/>
      <c r="G292" s="10"/>
    </row>
    <row r="293" spans="4:7" ht="15.75" customHeight="1" x14ac:dyDescent="0.25">
      <c r="D293" s="11"/>
      <c r="E293" s="38"/>
      <c r="F293" s="39"/>
      <c r="G293" s="10"/>
    </row>
    <row r="294" spans="4:7" ht="15.75" customHeight="1" x14ac:dyDescent="0.25">
      <c r="D294" s="11"/>
      <c r="E294" s="38"/>
      <c r="F294" s="39"/>
      <c r="G294" s="10"/>
    </row>
    <row r="295" spans="4:7" ht="15.75" customHeight="1" x14ac:dyDescent="0.25">
      <c r="D295" s="11"/>
      <c r="E295" s="38"/>
      <c r="F295" s="39"/>
      <c r="G295" s="10"/>
    </row>
    <row r="296" spans="4:7" ht="15.75" customHeight="1" x14ac:dyDescent="0.25">
      <c r="D296" s="11"/>
      <c r="E296" s="38"/>
      <c r="F296" s="39"/>
      <c r="G296" s="10"/>
    </row>
    <row r="297" spans="4:7" ht="15.75" customHeight="1" x14ac:dyDescent="0.25">
      <c r="D297" s="11"/>
      <c r="E297" s="38"/>
      <c r="F297" s="39"/>
      <c r="G297" s="10"/>
    </row>
    <row r="298" spans="4:7" ht="15.75" customHeight="1" x14ac:dyDescent="0.25">
      <c r="D298" s="11"/>
      <c r="E298" s="38"/>
      <c r="F298" s="39"/>
      <c r="G298" s="10"/>
    </row>
    <row r="299" spans="4:7" ht="15.75" customHeight="1" x14ac:dyDescent="0.25">
      <c r="D299" s="11"/>
      <c r="E299" s="38"/>
      <c r="F299" s="39"/>
      <c r="G299" s="10"/>
    </row>
    <row r="300" spans="4:7" ht="15.75" customHeight="1" x14ac:dyDescent="0.25">
      <c r="D300" s="11"/>
      <c r="E300" s="38"/>
      <c r="F300" s="39"/>
      <c r="G300" s="10"/>
    </row>
    <row r="301" spans="4:7" ht="15.75" customHeight="1" x14ac:dyDescent="0.25">
      <c r="D301" s="11"/>
      <c r="E301" s="38"/>
      <c r="F301" s="39"/>
      <c r="G301" s="10"/>
    </row>
    <row r="302" spans="4:7" ht="15.75" customHeight="1" x14ac:dyDescent="0.25">
      <c r="D302" s="11"/>
      <c r="E302" s="38"/>
      <c r="F302" s="39"/>
      <c r="G302" s="10"/>
    </row>
    <row r="303" spans="4:7" ht="15.75" customHeight="1" x14ac:dyDescent="0.25">
      <c r="D303" s="11"/>
      <c r="E303" s="38"/>
      <c r="F303" s="39"/>
      <c r="G303" s="10"/>
    </row>
    <row r="304" spans="4:7" ht="15.75" customHeight="1" x14ac:dyDescent="0.25">
      <c r="D304" s="11"/>
      <c r="E304" s="38"/>
      <c r="F304" s="39"/>
      <c r="G304" s="10"/>
    </row>
    <row r="305" spans="4:7" ht="15.75" customHeight="1" x14ac:dyDescent="0.25">
      <c r="D305" s="11"/>
      <c r="E305" s="38"/>
      <c r="F305" s="39"/>
      <c r="G305" s="10"/>
    </row>
    <row r="306" spans="4:7" ht="15.75" customHeight="1" x14ac:dyDescent="0.25">
      <c r="D306" s="11"/>
      <c r="E306" s="38"/>
      <c r="F306" s="39"/>
      <c r="G306" s="10"/>
    </row>
    <row r="307" spans="4:7" ht="15.75" customHeight="1" x14ac:dyDescent="0.25">
      <c r="D307" s="11"/>
      <c r="E307" s="38"/>
      <c r="F307" s="39"/>
      <c r="G307" s="10"/>
    </row>
    <row r="308" spans="4:7" ht="15.75" customHeight="1" x14ac:dyDescent="0.25">
      <c r="D308" s="11"/>
      <c r="E308" s="38"/>
      <c r="F308" s="39"/>
      <c r="G308" s="10"/>
    </row>
    <row r="309" spans="4:7" ht="15.75" customHeight="1" x14ac:dyDescent="0.25">
      <c r="D309" s="11"/>
      <c r="E309" s="38"/>
      <c r="F309" s="39"/>
      <c r="G309" s="10"/>
    </row>
    <row r="310" spans="4:7" ht="15.75" customHeight="1" x14ac:dyDescent="0.25">
      <c r="D310" s="11"/>
      <c r="E310" s="38"/>
      <c r="F310" s="39"/>
      <c r="G310" s="10"/>
    </row>
    <row r="311" spans="4:7" ht="15.75" customHeight="1" x14ac:dyDescent="0.25">
      <c r="D311" s="11"/>
      <c r="E311" s="38"/>
      <c r="F311" s="39"/>
      <c r="G311" s="10"/>
    </row>
    <row r="312" spans="4:7" ht="15.75" customHeight="1" x14ac:dyDescent="0.25">
      <c r="D312" s="11"/>
      <c r="E312" s="38"/>
      <c r="F312" s="39"/>
      <c r="G312" s="10"/>
    </row>
    <row r="313" spans="4:7" ht="15.75" customHeight="1" x14ac:dyDescent="0.25">
      <c r="D313" s="11"/>
      <c r="E313" s="38"/>
      <c r="F313" s="39"/>
      <c r="G313" s="10"/>
    </row>
    <row r="314" spans="4:7" ht="15.75" customHeight="1" x14ac:dyDescent="0.25">
      <c r="D314" s="11"/>
      <c r="E314" s="38"/>
      <c r="F314" s="39"/>
      <c r="G314" s="10"/>
    </row>
    <row r="315" spans="4:7" ht="15.75" customHeight="1" x14ac:dyDescent="0.25">
      <c r="D315" s="11"/>
      <c r="E315" s="38"/>
      <c r="F315" s="39"/>
      <c r="G315" s="10"/>
    </row>
    <row r="316" spans="4:7" ht="15.75" customHeight="1" x14ac:dyDescent="0.25">
      <c r="D316" s="11"/>
      <c r="E316" s="38"/>
      <c r="F316" s="39"/>
      <c r="G316" s="10"/>
    </row>
    <row r="317" spans="4:7" ht="15.75" customHeight="1" x14ac:dyDescent="0.25">
      <c r="D317" s="11"/>
      <c r="E317" s="38"/>
      <c r="F317" s="39"/>
      <c r="G317" s="10"/>
    </row>
    <row r="318" spans="4:7" ht="15.75" customHeight="1" x14ac:dyDescent="0.25">
      <c r="D318" s="11"/>
      <c r="E318" s="38"/>
      <c r="F318" s="39"/>
      <c r="G318" s="10"/>
    </row>
    <row r="319" spans="4:7" ht="15.75" customHeight="1" x14ac:dyDescent="0.25">
      <c r="D319" s="11"/>
      <c r="E319" s="38"/>
      <c r="F319" s="39"/>
      <c r="G319" s="10"/>
    </row>
    <row r="320" spans="4:7" ht="15.75" customHeight="1" x14ac:dyDescent="0.25">
      <c r="D320" s="11"/>
      <c r="E320" s="38"/>
      <c r="F320" s="39"/>
      <c r="G320" s="10"/>
    </row>
    <row r="321" spans="4:7" ht="15.75" customHeight="1" x14ac:dyDescent="0.25">
      <c r="D321" s="11"/>
      <c r="E321" s="38"/>
      <c r="F321" s="39"/>
      <c r="G321" s="10"/>
    </row>
    <row r="322" spans="4:7" ht="15.75" customHeight="1" x14ac:dyDescent="0.25">
      <c r="D322" s="11"/>
      <c r="E322" s="38"/>
      <c r="F322" s="39"/>
      <c r="G322" s="10"/>
    </row>
    <row r="323" spans="4:7" ht="15.75" customHeight="1" x14ac:dyDescent="0.25">
      <c r="D323" s="11"/>
      <c r="E323" s="38"/>
      <c r="F323" s="39"/>
      <c r="G323" s="10"/>
    </row>
    <row r="324" spans="4:7" ht="15.75" customHeight="1" x14ac:dyDescent="0.25">
      <c r="D324" s="11"/>
      <c r="E324" s="38"/>
      <c r="F324" s="39"/>
      <c r="G324" s="10"/>
    </row>
    <row r="325" spans="4:7" ht="15.75" customHeight="1" x14ac:dyDescent="0.25">
      <c r="D325" s="11"/>
      <c r="E325" s="38"/>
      <c r="F325" s="39"/>
      <c r="G325" s="10"/>
    </row>
    <row r="326" spans="4:7" ht="15.75" customHeight="1" x14ac:dyDescent="0.25">
      <c r="D326" s="11"/>
      <c r="E326" s="38"/>
      <c r="F326" s="39"/>
      <c r="G326" s="10"/>
    </row>
    <row r="327" spans="4:7" ht="15.75" customHeight="1" x14ac:dyDescent="0.25">
      <c r="D327" s="11"/>
      <c r="E327" s="38"/>
      <c r="F327" s="39"/>
      <c r="G327" s="10"/>
    </row>
    <row r="328" spans="4:7" ht="15.75" customHeight="1" x14ac:dyDescent="0.25">
      <c r="D328" s="11"/>
      <c r="E328" s="38"/>
      <c r="F328" s="39"/>
      <c r="G328" s="10"/>
    </row>
    <row r="329" spans="4:7" ht="15.75" customHeight="1" x14ac:dyDescent="0.25">
      <c r="D329" s="11"/>
      <c r="E329" s="38"/>
      <c r="F329" s="39"/>
      <c r="G329" s="10"/>
    </row>
    <row r="330" spans="4:7" ht="15.75" customHeight="1" x14ac:dyDescent="0.25">
      <c r="D330" s="11"/>
      <c r="E330" s="38"/>
      <c r="F330" s="39"/>
      <c r="G330" s="10"/>
    </row>
    <row r="331" spans="4:7" ht="15.75" customHeight="1" x14ac:dyDescent="0.25">
      <c r="D331" s="11"/>
      <c r="E331" s="38"/>
      <c r="F331" s="39"/>
      <c r="G331" s="10"/>
    </row>
    <row r="332" spans="4:7" ht="15.75" customHeight="1" x14ac:dyDescent="0.25">
      <c r="D332" s="11"/>
      <c r="E332" s="38"/>
      <c r="F332" s="39"/>
      <c r="G332" s="10"/>
    </row>
    <row r="333" spans="4:7" ht="15.75" customHeight="1" x14ac:dyDescent="0.25">
      <c r="D333" s="11"/>
      <c r="E333" s="38"/>
      <c r="F333" s="39"/>
      <c r="G333" s="10"/>
    </row>
    <row r="334" spans="4:7" ht="15.75" customHeight="1" x14ac:dyDescent="0.25">
      <c r="D334" s="11"/>
      <c r="E334" s="38"/>
      <c r="F334" s="39"/>
      <c r="G334" s="10"/>
    </row>
    <row r="335" spans="4:7" ht="15.75" customHeight="1" x14ac:dyDescent="0.25">
      <c r="D335" s="11"/>
      <c r="E335" s="38"/>
      <c r="F335" s="39"/>
      <c r="G335" s="10"/>
    </row>
    <row r="336" spans="4:7" ht="15.75" customHeight="1" x14ac:dyDescent="0.25">
      <c r="D336" s="11"/>
      <c r="E336" s="38"/>
      <c r="F336" s="39"/>
      <c r="G336" s="10"/>
    </row>
    <row r="337" spans="4:7" ht="15.75" customHeight="1" x14ac:dyDescent="0.25">
      <c r="D337" s="11"/>
      <c r="E337" s="38"/>
      <c r="F337" s="39"/>
      <c r="G337" s="10"/>
    </row>
    <row r="338" spans="4:7" ht="15.75" customHeight="1" x14ac:dyDescent="0.25">
      <c r="D338" s="11"/>
      <c r="E338" s="38"/>
      <c r="F338" s="39"/>
      <c r="G338" s="10"/>
    </row>
    <row r="339" spans="4:7" ht="15.75" customHeight="1" x14ac:dyDescent="0.25">
      <c r="D339" s="11"/>
      <c r="E339" s="38"/>
      <c r="F339" s="39"/>
      <c r="G339" s="10"/>
    </row>
    <row r="340" spans="4:7" ht="15.75" customHeight="1" x14ac:dyDescent="0.25">
      <c r="D340" s="11"/>
      <c r="E340" s="38"/>
      <c r="F340" s="39"/>
      <c r="G340" s="10"/>
    </row>
    <row r="341" spans="4:7" ht="15.75" customHeight="1" x14ac:dyDescent="0.25">
      <c r="D341" s="11"/>
      <c r="E341" s="38"/>
      <c r="F341" s="39"/>
      <c r="G341" s="10"/>
    </row>
    <row r="342" spans="4:7" ht="15.75" customHeight="1" x14ac:dyDescent="0.25">
      <c r="D342" s="11"/>
      <c r="E342" s="38"/>
      <c r="F342" s="39"/>
      <c r="G342" s="10"/>
    </row>
    <row r="343" spans="4:7" ht="15.75" customHeight="1" x14ac:dyDescent="0.25">
      <c r="D343" s="11"/>
      <c r="E343" s="38"/>
      <c r="F343" s="39"/>
      <c r="G343" s="10"/>
    </row>
    <row r="344" spans="4:7" ht="15.75" customHeight="1" x14ac:dyDescent="0.25">
      <c r="D344" s="11"/>
      <c r="E344" s="38"/>
      <c r="F344" s="39"/>
      <c r="G344" s="10"/>
    </row>
    <row r="345" spans="4:7" ht="15.75" customHeight="1" x14ac:dyDescent="0.25">
      <c r="D345" s="11"/>
      <c r="E345" s="38"/>
      <c r="F345" s="39"/>
      <c r="G345" s="10"/>
    </row>
    <row r="346" spans="4:7" ht="15.75" customHeight="1" x14ac:dyDescent="0.25">
      <c r="D346" s="11"/>
      <c r="E346" s="38"/>
      <c r="F346" s="39"/>
      <c r="G346" s="10"/>
    </row>
    <row r="347" spans="4:7" ht="15.75" customHeight="1" x14ac:dyDescent="0.25">
      <c r="D347" s="11"/>
      <c r="E347" s="38"/>
      <c r="F347" s="39"/>
      <c r="G347" s="10"/>
    </row>
    <row r="348" spans="4:7" ht="15.75" customHeight="1" x14ac:dyDescent="0.25">
      <c r="D348" s="11"/>
      <c r="E348" s="38"/>
      <c r="F348" s="39"/>
      <c r="G348" s="10"/>
    </row>
    <row r="349" spans="4:7" ht="15.75" customHeight="1" x14ac:dyDescent="0.25">
      <c r="D349" s="11"/>
      <c r="E349" s="38"/>
      <c r="F349" s="39"/>
      <c r="G349" s="10"/>
    </row>
    <row r="350" spans="4:7" ht="15.75" customHeight="1" x14ac:dyDescent="0.25">
      <c r="D350" s="11"/>
      <c r="E350" s="38"/>
      <c r="F350" s="39"/>
      <c r="G350" s="10"/>
    </row>
    <row r="351" spans="4:7" ht="15.75" customHeight="1" x14ac:dyDescent="0.25">
      <c r="D351" s="11"/>
      <c r="E351" s="38"/>
      <c r="F351" s="39"/>
      <c r="G351" s="10"/>
    </row>
    <row r="352" spans="4:7" ht="15.75" customHeight="1" x14ac:dyDescent="0.25">
      <c r="D352" s="11"/>
      <c r="E352" s="38"/>
      <c r="F352" s="39"/>
      <c r="G352" s="10"/>
    </row>
    <row r="353" spans="4:7" ht="15.75" customHeight="1" x14ac:dyDescent="0.25">
      <c r="D353" s="11"/>
      <c r="E353" s="38"/>
      <c r="F353" s="39"/>
      <c r="G353" s="10"/>
    </row>
    <row r="354" spans="4:7" ht="15.75" customHeight="1" x14ac:dyDescent="0.25">
      <c r="D354" s="11"/>
      <c r="E354" s="38"/>
      <c r="F354" s="39"/>
      <c r="G354" s="10"/>
    </row>
    <row r="355" spans="4:7" ht="15.75" customHeight="1" x14ac:dyDescent="0.25">
      <c r="D355" s="11"/>
      <c r="E355" s="38"/>
      <c r="F355" s="39"/>
      <c r="G355" s="10"/>
    </row>
    <row r="356" spans="4:7" ht="15.75" customHeight="1" x14ac:dyDescent="0.25">
      <c r="D356" s="11"/>
      <c r="E356" s="38"/>
      <c r="F356" s="39"/>
      <c r="G356" s="10"/>
    </row>
    <row r="357" spans="4:7" ht="15.75" customHeight="1" x14ac:dyDescent="0.25">
      <c r="D357" s="11"/>
      <c r="E357" s="38"/>
      <c r="F357" s="39"/>
      <c r="G357" s="10"/>
    </row>
    <row r="358" spans="4:7" ht="15.75" customHeight="1" x14ac:dyDescent="0.25">
      <c r="D358" s="11"/>
      <c r="E358" s="38"/>
      <c r="F358" s="39"/>
      <c r="G358" s="10"/>
    </row>
    <row r="359" spans="4:7" ht="15.75" customHeight="1" x14ac:dyDescent="0.25">
      <c r="D359" s="11"/>
      <c r="E359" s="38"/>
      <c r="F359" s="39"/>
      <c r="G359" s="10"/>
    </row>
    <row r="360" spans="4:7" ht="15.75" customHeight="1" x14ac:dyDescent="0.25">
      <c r="D360" s="11"/>
      <c r="E360" s="38"/>
      <c r="F360" s="39"/>
      <c r="G360" s="10"/>
    </row>
    <row r="361" spans="4:7" ht="15.75" customHeight="1" x14ac:dyDescent="0.25">
      <c r="D361" s="11"/>
      <c r="E361" s="38"/>
      <c r="F361" s="39"/>
      <c r="G361" s="10"/>
    </row>
    <row r="362" spans="4:7" ht="15.75" customHeight="1" x14ac:dyDescent="0.25">
      <c r="D362" s="11"/>
      <c r="E362" s="38"/>
      <c r="F362" s="39"/>
      <c r="G362" s="10"/>
    </row>
    <row r="363" spans="4:7" ht="15.75" customHeight="1" x14ac:dyDescent="0.25">
      <c r="D363" s="11"/>
      <c r="E363" s="38"/>
      <c r="F363" s="39"/>
      <c r="G363" s="10"/>
    </row>
    <row r="364" spans="4:7" ht="15.75" customHeight="1" x14ac:dyDescent="0.25">
      <c r="D364" s="11"/>
      <c r="E364" s="38"/>
      <c r="F364" s="39"/>
      <c r="G364" s="10"/>
    </row>
    <row r="365" spans="4:7" ht="15.75" customHeight="1" x14ac:dyDescent="0.25">
      <c r="D365" s="11"/>
      <c r="E365" s="38"/>
      <c r="F365" s="39"/>
      <c r="G365" s="10"/>
    </row>
    <row r="366" spans="4:7" ht="15.75" customHeight="1" x14ac:dyDescent="0.25">
      <c r="D366" s="11"/>
      <c r="E366" s="38"/>
      <c r="F366" s="39"/>
      <c r="G366" s="10"/>
    </row>
    <row r="367" spans="4:7" ht="15.75" customHeight="1" x14ac:dyDescent="0.25">
      <c r="D367" s="11"/>
      <c r="E367" s="38"/>
      <c r="F367" s="39"/>
      <c r="G367" s="10"/>
    </row>
    <row r="368" spans="4:7" ht="15.75" customHeight="1" x14ac:dyDescent="0.25">
      <c r="D368" s="11"/>
      <c r="E368" s="38"/>
      <c r="F368" s="39"/>
      <c r="G368" s="10"/>
    </row>
    <row r="369" spans="4:7" ht="15.75" customHeight="1" x14ac:dyDescent="0.25">
      <c r="D369" s="11"/>
      <c r="E369" s="38"/>
      <c r="F369" s="39"/>
      <c r="G369" s="10"/>
    </row>
    <row r="370" spans="4:7" ht="15.75" customHeight="1" x14ac:dyDescent="0.25">
      <c r="D370" s="11"/>
      <c r="E370" s="38"/>
      <c r="F370" s="39"/>
      <c r="G370" s="10"/>
    </row>
    <row r="371" spans="4:7" ht="15.75" customHeight="1" x14ac:dyDescent="0.25">
      <c r="D371" s="11"/>
      <c r="E371" s="38"/>
      <c r="F371" s="39"/>
      <c r="G371" s="10"/>
    </row>
    <row r="372" spans="4:7" ht="15.75" customHeight="1" x14ac:dyDescent="0.25">
      <c r="D372" s="11"/>
      <c r="E372" s="38"/>
      <c r="F372" s="39"/>
      <c r="G372" s="10"/>
    </row>
    <row r="373" spans="4:7" ht="15.75" customHeight="1" x14ac:dyDescent="0.25">
      <c r="D373" s="11"/>
      <c r="E373" s="38"/>
      <c r="F373" s="39"/>
      <c r="G373" s="10"/>
    </row>
    <row r="374" spans="4:7" ht="15.75" customHeight="1" x14ac:dyDescent="0.25">
      <c r="D374" s="11"/>
      <c r="E374" s="38"/>
      <c r="F374" s="39"/>
      <c r="G374" s="10"/>
    </row>
    <row r="375" spans="4:7" ht="15.75" customHeight="1" x14ac:dyDescent="0.25">
      <c r="D375" s="11"/>
      <c r="E375" s="38"/>
      <c r="F375" s="39"/>
      <c r="G375" s="10"/>
    </row>
    <row r="376" spans="4:7" ht="15.75" customHeight="1" x14ac:dyDescent="0.25">
      <c r="D376" s="11"/>
      <c r="E376" s="38"/>
      <c r="F376" s="39"/>
      <c r="G376" s="10"/>
    </row>
    <row r="377" spans="4:7" ht="15.75" customHeight="1" x14ac:dyDescent="0.25">
      <c r="D377" s="11"/>
      <c r="E377" s="38"/>
      <c r="F377" s="39"/>
      <c r="G377" s="10"/>
    </row>
    <row r="378" spans="4:7" ht="15.75" customHeight="1" x14ac:dyDescent="0.25">
      <c r="D378" s="11"/>
      <c r="E378" s="38"/>
      <c r="F378" s="39"/>
      <c r="G378" s="10"/>
    </row>
    <row r="379" spans="4:7" ht="15.75" customHeight="1" x14ac:dyDescent="0.25">
      <c r="D379" s="11"/>
      <c r="E379" s="38"/>
      <c r="F379" s="39"/>
      <c r="G379" s="10"/>
    </row>
    <row r="380" spans="4:7" ht="15.75" customHeight="1" x14ac:dyDescent="0.25">
      <c r="D380" s="11"/>
      <c r="E380" s="38"/>
      <c r="F380" s="39"/>
      <c r="G380" s="10"/>
    </row>
    <row r="381" spans="4:7" ht="15.75" customHeight="1" x14ac:dyDescent="0.25">
      <c r="D381" s="11"/>
      <c r="E381" s="38"/>
      <c r="F381" s="39"/>
      <c r="G381" s="10"/>
    </row>
    <row r="382" spans="4:7" ht="15.75" customHeight="1" x14ac:dyDescent="0.25">
      <c r="D382" s="11"/>
      <c r="E382" s="38"/>
      <c r="F382" s="39"/>
      <c r="G382" s="10"/>
    </row>
    <row r="383" spans="4:7" ht="15.75" customHeight="1" x14ac:dyDescent="0.25">
      <c r="D383" s="11"/>
      <c r="E383" s="38"/>
      <c r="F383" s="39"/>
      <c r="G383" s="10"/>
    </row>
    <row r="384" spans="4:7" ht="15.75" customHeight="1" x14ac:dyDescent="0.25">
      <c r="D384" s="11"/>
      <c r="E384" s="38"/>
      <c r="F384" s="39"/>
      <c r="G384" s="10"/>
    </row>
    <row r="385" spans="4:7" ht="15.75" customHeight="1" x14ac:dyDescent="0.25">
      <c r="D385" s="11"/>
      <c r="E385" s="38"/>
      <c r="F385" s="39"/>
      <c r="G385" s="10"/>
    </row>
    <row r="386" spans="4:7" ht="15.75" customHeight="1" x14ac:dyDescent="0.25">
      <c r="D386" s="11"/>
      <c r="E386" s="38"/>
      <c r="F386" s="39"/>
      <c r="G386" s="10"/>
    </row>
    <row r="387" spans="4:7" ht="15.75" customHeight="1" x14ac:dyDescent="0.25">
      <c r="D387" s="11"/>
      <c r="E387" s="38"/>
      <c r="F387" s="39"/>
      <c r="G387" s="10"/>
    </row>
    <row r="388" spans="4:7" ht="15.75" customHeight="1" x14ac:dyDescent="0.25">
      <c r="D388" s="11"/>
      <c r="E388" s="38"/>
      <c r="F388" s="39"/>
      <c r="G388" s="10"/>
    </row>
    <row r="389" spans="4:7" ht="15.75" customHeight="1" x14ac:dyDescent="0.25">
      <c r="D389" s="11"/>
      <c r="E389" s="38"/>
      <c r="F389" s="39"/>
      <c r="G389" s="10"/>
    </row>
    <row r="390" spans="4:7" ht="15.75" customHeight="1" x14ac:dyDescent="0.25">
      <c r="D390" s="11"/>
      <c r="E390" s="38"/>
      <c r="F390" s="39"/>
      <c r="G390" s="10"/>
    </row>
    <row r="391" spans="4:7" ht="15.75" customHeight="1" x14ac:dyDescent="0.25">
      <c r="D391" s="11"/>
      <c r="E391" s="38"/>
      <c r="F391" s="39"/>
      <c r="G391" s="10"/>
    </row>
    <row r="392" spans="4:7" ht="15.75" customHeight="1" x14ac:dyDescent="0.25">
      <c r="D392" s="11"/>
      <c r="E392" s="38"/>
      <c r="F392" s="39"/>
      <c r="G392" s="10"/>
    </row>
    <row r="393" spans="4:7" ht="15.75" customHeight="1" x14ac:dyDescent="0.25">
      <c r="D393" s="11"/>
      <c r="E393" s="38"/>
      <c r="F393" s="39"/>
      <c r="G393" s="10"/>
    </row>
    <row r="394" spans="4:7" ht="15.75" customHeight="1" x14ac:dyDescent="0.25">
      <c r="D394" s="11"/>
      <c r="E394" s="38"/>
      <c r="F394" s="39"/>
      <c r="G394" s="10"/>
    </row>
    <row r="395" spans="4:7" ht="15.75" customHeight="1" x14ac:dyDescent="0.25">
      <c r="D395" s="11"/>
      <c r="E395" s="38"/>
      <c r="F395" s="39"/>
      <c r="G395" s="10"/>
    </row>
    <row r="396" spans="4:7" ht="15.75" customHeight="1" x14ac:dyDescent="0.25">
      <c r="D396" s="11"/>
      <c r="E396" s="38"/>
      <c r="F396" s="39"/>
      <c r="G396" s="10"/>
    </row>
    <row r="397" spans="4:7" ht="15.75" customHeight="1" x14ac:dyDescent="0.25">
      <c r="D397" s="11"/>
      <c r="E397" s="38"/>
      <c r="F397" s="39"/>
      <c r="G397" s="10"/>
    </row>
    <row r="398" spans="4:7" ht="15.75" customHeight="1" x14ac:dyDescent="0.25">
      <c r="D398" s="11"/>
      <c r="E398" s="38"/>
      <c r="F398" s="39"/>
      <c r="G398" s="10"/>
    </row>
    <row r="399" spans="4:7" ht="15.75" customHeight="1" x14ac:dyDescent="0.25">
      <c r="D399" s="11"/>
      <c r="E399" s="38"/>
      <c r="F399" s="39"/>
      <c r="G399" s="10"/>
    </row>
    <row r="400" spans="4:7" ht="15.75" customHeight="1" x14ac:dyDescent="0.25">
      <c r="D400" s="11"/>
      <c r="E400" s="38"/>
      <c r="F400" s="39"/>
      <c r="G400" s="10"/>
    </row>
    <row r="401" spans="4:7" ht="15.75" customHeight="1" x14ac:dyDescent="0.25">
      <c r="D401" s="11"/>
      <c r="E401" s="38"/>
      <c r="F401" s="39"/>
      <c r="G401" s="10"/>
    </row>
    <row r="402" spans="4:7" ht="15.75" customHeight="1" x14ac:dyDescent="0.25">
      <c r="D402" s="11"/>
      <c r="E402" s="38"/>
      <c r="F402" s="39"/>
      <c r="G402" s="10"/>
    </row>
    <row r="403" spans="4:7" ht="15.75" customHeight="1" x14ac:dyDescent="0.25">
      <c r="D403" s="11"/>
      <c r="E403" s="38"/>
      <c r="F403" s="39"/>
      <c r="G403" s="10"/>
    </row>
    <row r="404" spans="4:7" ht="15.75" customHeight="1" x14ac:dyDescent="0.25">
      <c r="D404" s="11"/>
      <c r="E404" s="38"/>
      <c r="F404" s="39"/>
      <c r="G404" s="10"/>
    </row>
    <row r="405" spans="4:7" ht="15.75" customHeight="1" x14ac:dyDescent="0.25">
      <c r="D405" s="11"/>
      <c r="E405" s="38"/>
      <c r="F405" s="39"/>
      <c r="G405" s="10"/>
    </row>
    <row r="406" spans="4:7" ht="15.75" customHeight="1" x14ac:dyDescent="0.25">
      <c r="D406" s="11"/>
      <c r="E406" s="38"/>
      <c r="F406" s="39"/>
      <c r="G406" s="10"/>
    </row>
    <row r="407" spans="4:7" ht="15.75" customHeight="1" x14ac:dyDescent="0.25">
      <c r="D407" s="11"/>
      <c r="E407" s="38"/>
      <c r="F407" s="39"/>
      <c r="G407" s="10"/>
    </row>
    <row r="408" spans="4:7" ht="15.75" customHeight="1" x14ac:dyDescent="0.25">
      <c r="D408" s="11"/>
      <c r="E408" s="38"/>
      <c r="F408" s="39"/>
      <c r="G408" s="10"/>
    </row>
    <row r="409" spans="4:7" ht="15.75" customHeight="1" x14ac:dyDescent="0.25">
      <c r="D409" s="11"/>
      <c r="E409" s="38"/>
      <c r="F409" s="39"/>
      <c r="G409" s="10"/>
    </row>
    <row r="410" spans="4:7" ht="15.75" customHeight="1" x14ac:dyDescent="0.25">
      <c r="D410" s="11"/>
      <c r="E410" s="38"/>
      <c r="F410" s="39"/>
      <c r="G410" s="10"/>
    </row>
    <row r="411" spans="4:7" ht="15.75" customHeight="1" x14ac:dyDescent="0.25">
      <c r="D411" s="11"/>
      <c r="E411" s="38"/>
      <c r="F411" s="39"/>
      <c r="G411" s="10"/>
    </row>
    <row r="412" spans="4:7" ht="15.75" customHeight="1" x14ac:dyDescent="0.25">
      <c r="D412" s="11"/>
      <c r="E412" s="38"/>
      <c r="F412" s="39"/>
      <c r="G412" s="10"/>
    </row>
    <row r="413" spans="4:7" ht="15.75" customHeight="1" x14ac:dyDescent="0.25">
      <c r="D413" s="11"/>
      <c r="E413" s="38"/>
      <c r="F413" s="39"/>
      <c r="G413" s="10"/>
    </row>
    <row r="414" spans="4:7" ht="15.75" customHeight="1" x14ac:dyDescent="0.25">
      <c r="D414" s="11"/>
      <c r="E414" s="38"/>
      <c r="F414" s="39"/>
      <c r="G414" s="10"/>
    </row>
    <row r="415" spans="4:7" ht="15.75" customHeight="1" x14ac:dyDescent="0.25">
      <c r="D415" s="11"/>
      <c r="E415" s="38"/>
      <c r="F415" s="39"/>
      <c r="G415" s="10"/>
    </row>
    <row r="416" spans="4:7" ht="15.75" customHeight="1" x14ac:dyDescent="0.25">
      <c r="D416" s="11"/>
      <c r="E416" s="38"/>
      <c r="F416" s="39"/>
      <c r="G416" s="10"/>
    </row>
    <row r="417" spans="4:7" ht="15.75" customHeight="1" x14ac:dyDescent="0.25">
      <c r="D417" s="11"/>
      <c r="E417" s="38"/>
      <c r="F417" s="39"/>
      <c r="G417" s="10"/>
    </row>
    <row r="418" spans="4:7" ht="15.75" customHeight="1" x14ac:dyDescent="0.25">
      <c r="D418" s="11"/>
      <c r="E418" s="38"/>
      <c r="F418" s="39"/>
      <c r="G418" s="10"/>
    </row>
    <row r="419" spans="4:7" ht="15.75" customHeight="1" x14ac:dyDescent="0.25">
      <c r="D419" s="11"/>
      <c r="E419" s="38"/>
      <c r="F419" s="39"/>
      <c r="G419" s="10"/>
    </row>
    <row r="420" spans="4:7" ht="15.75" customHeight="1" x14ac:dyDescent="0.25">
      <c r="D420" s="11"/>
      <c r="E420" s="38"/>
      <c r="F420" s="39"/>
      <c r="G420" s="10"/>
    </row>
    <row r="421" spans="4:7" ht="15.75" customHeight="1" x14ac:dyDescent="0.25">
      <c r="D421" s="11"/>
      <c r="E421" s="38"/>
      <c r="F421" s="39"/>
      <c r="G421" s="10"/>
    </row>
    <row r="422" spans="4:7" ht="15.75" customHeight="1" x14ac:dyDescent="0.25">
      <c r="D422" s="11"/>
      <c r="E422" s="38"/>
      <c r="F422" s="39"/>
      <c r="G422" s="10"/>
    </row>
    <row r="423" spans="4:7" ht="15.75" customHeight="1" x14ac:dyDescent="0.25">
      <c r="D423" s="11"/>
      <c r="E423" s="38"/>
      <c r="F423" s="39"/>
      <c r="G423" s="10"/>
    </row>
    <row r="424" spans="4:7" ht="15.75" customHeight="1" x14ac:dyDescent="0.25">
      <c r="D424" s="11"/>
      <c r="E424" s="38"/>
      <c r="F424" s="39"/>
      <c r="G424" s="10"/>
    </row>
    <row r="425" spans="4:7" ht="15.75" customHeight="1" x14ac:dyDescent="0.25">
      <c r="D425" s="11"/>
      <c r="E425" s="38"/>
      <c r="F425" s="39"/>
      <c r="G425" s="10"/>
    </row>
    <row r="426" spans="4:7" ht="15.75" customHeight="1" x14ac:dyDescent="0.25">
      <c r="D426" s="11"/>
      <c r="E426" s="38"/>
      <c r="F426" s="39"/>
      <c r="G426" s="10"/>
    </row>
    <row r="427" spans="4:7" ht="15.75" customHeight="1" x14ac:dyDescent="0.25">
      <c r="D427" s="11"/>
      <c r="E427" s="38"/>
      <c r="F427" s="39"/>
      <c r="G427" s="10"/>
    </row>
    <row r="428" spans="4:7" ht="15.75" customHeight="1" x14ac:dyDescent="0.25">
      <c r="D428" s="11"/>
      <c r="E428" s="38"/>
      <c r="F428" s="39"/>
      <c r="G428" s="10"/>
    </row>
    <row r="429" spans="4:7" ht="15.75" customHeight="1" x14ac:dyDescent="0.25">
      <c r="D429" s="11"/>
      <c r="E429" s="38"/>
      <c r="F429" s="39"/>
      <c r="G429" s="10"/>
    </row>
    <row r="430" spans="4:7" ht="15.75" customHeight="1" x14ac:dyDescent="0.25">
      <c r="D430" s="11"/>
      <c r="E430" s="38"/>
      <c r="F430" s="39"/>
      <c r="G430" s="10"/>
    </row>
    <row r="431" spans="4:7" ht="15.75" customHeight="1" x14ac:dyDescent="0.25">
      <c r="D431" s="11"/>
      <c r="E431" s="38"/>
      <c r="F431" s="39"/>
      <c r="G431" s="10"/>
    </row>
    <row r="432" spans="4:7" ht="15.75" customHeight="1" x14ac:dyDescent="0.25">
      <c r="D432" s="11"/>
      <c r="E432" s="38"/>
      <c r="F432" s="39"/>
      <c r="G432" s="10"/>
    </row>
    <row r="433" spans="4:7" ht="15.75" customHeight="1" x14ac:dyDescent="0.25">
      <c r="D433" s="11"/>
      <c r="E433" s="38"/>
      <c r="F433" s="39"/>
      <c r="G433" s="10"/>
    </row>
    <row r="434" spans="4:7" ht="15.75" customHeight="1" x14ac:dyDescent="0.25">
      <c r="D434" s="11"/>
      <c r="E434" s="38"/>
      <c r="F434" s="39"/>
      <c r="G434" s="10"/>
    </row>
    <row r="435" spans="4:7" ht="15.75" customHeight="1" x14ac:dyDescent="0.25">
      <c r="D435" s="11"/>
      <c r="E435" s="38"/>
      <c r="F435" s="39"/>
      <c r="G435" s="10"/>
    </row>
    <row r="436" spans="4:7" ht="15.75" customHeight="1" x14ac:dyDescent="0.25">
      <c r="D436" s="11"/>
      <c r="E436" s="38"/>
      <c r="F436" s="39"/>
      <c r="G436" s="10"/>
    </row>
    <row r="437" spans="4:7" ht="15.75" customHeight="1" x14ac:dyDescent="0.25">
      <c r="D437" s="11"/>
      <c r="E437" s="38"/>
      <c r="F437" s="39"/>
      <c r="G437" s="10"/>
    </row>
    <row r="438" spans="4:7" ht="15.75" customHeight="1" x14ac:dyDescent="0.25">
      <c r="D438" s="11"/>
      <c r="E438" s="38"/>
      <c r="F438" s="39"/>
      <c r="G438" s="10"/>
    </row>
    <row r="439" spans="4:7" ht="15.75" customHeight="1" x14ac:dyDescent="0.25">
      <c r="D439" s="11"/>
      <c r="E439" s="38"/>
      <c r="F439" s="39"/>
      <c r="G439" s="10"/>
    </row>
    <row r="440" spans="4:7" ht="15.75" customHeight="1" x14ac:dyDescent="0.25">
      <c r="D440" s="11"/>
      <c r="E440" s="38"/>
      <c r="F440" s="39"/>
      <c r="G440" s="10"/>
    </row>
    <row r="441" spans="4:7" ht="15.75" customHeight="1" x14ac:dyDescent="0.25">
      <c r="D441" s="11"/>
      <c r="E441" s="38"/>
      <c r="F441" s="39"/>
      <c r="G441" s="10"/>
    </row>
    <row r="442" spans="4:7" ht="15.75" customHeight="1" x14ac:dyDescent="0.25">
      <c r="D442" s="11"/>
      <c r="E442" s="38"/>
      <c r="F442" s="39"/>
      <c r="G442" s="10"/>
    </row>
    <row r="443" spans="4:7" ht="15.75" customHeight="1" x14ac:dyDescent="0.25">
      <c r="D443" s="11"/>
      <c r="E443" s="38"/>
      <c r="F443" s="39"/>
      <c r="G443" s="10"/>
    </row>
    <row r="444" spans="4:7" ht="15.75" customHeight="1" x14ac:dyDescent="0.25">
      <c r="D444" s="11"/>
      <c r="E444" s="38"/>
      <c r="F444" s="39"/>
      <c r="G444" s="10"/>
    </row>
    <row r="445" spans="4:7" ht="15.75" customHeight="1" x14ac:dyDescent="0.25">
      <c r="D445" s="11"/>
      <c r="E445" s="38"/>
      <c r="F445" s="39"/>
      <c r="G445" s="10"/>
    </row>
    <row r="446" spans="4:7" ht="15.75" customHeight="1" x14ac:dyDescent="0.25">
      <c r="D446" s="11"/>
      <c r="E446" s="38"/>
      <c r="F446" s="39"/>
      <c r="G446" s="10"/>
    </row>
    <row r="447" spans="4:7" ht="15.75" customHeight="1" x14ac:dyDescent="0.25">
      <c r="D447" s="11"/>
      <c r="E447" s="38"/>
      <c r="F447" s="39"/>
      <c r="G447" s="10"/>
    </row>
    <row r="448" spans="4:7" ht="15.75" customHeight="1" x14ac:dyDescent="0.25">
      <c r="D448" s="11"/>
      <c r="E448" s="38"/>
      <c r="F448" s="39"/>
      <c r="G448" s="10"/>
    </row>
    <row r="449" spans="4:7" ht="15.75" customHeight="1" x14ac:dyDescent="0.25">
      <c r="D449" s="11"/>
      <c r="E449" s="38"/>
      <c r="F449" s="39"/>
      <c r="G449" s="10"/>
    </row>
    <row r="450" spans="4:7" ht="15.75" customHeight="1" x14ac:dyDescent="0.25">
      <c r="D450" s="11"/>
      <c r="E450" s="38"/>
      <c r="F450" s="39"/>
      <c r="G450" s="10"/>
    </row>
    <row r="451" spans="4:7" ht="15.75" customHeight="1" x14ac:dyDescent="0.25">
      <c r="D451" s="11"/>
      <c r="E451" s="38"/>
      <c r="F451" s="39"/>
      <c r="G451" s="10"/>
    </row>
    <row r="452" spans="4:7" ht="15.75" customHeight="1" x14ac:dyDescent="0.25">
      <c r="D452" s="11"/>
      <c r="E452" s="38"/>
      <c r="F452" s="39"/>
      <c r="G452" s="10"/>
    </row>
    <row r="453" spans="4:7" ht="15.75" customHeight="1" x14ac:dyDescent="0.25">
      <c r="D453" s="11"/>
      <c r="E453" s="38"/>
      <c r="F453" s="39"/>
      <c r="G453" s="10"/>
    </row>
    <row r="454" spans="4:7" ht="15.75" customHeight="1" x14ac:dyDescent="0.25">
      <c r="D454" s="11"/>
      <c r="E454" s="38"/>
      <c r="F454" s="39"/>
      <c r="G454" s="10"/>
    </row>
    <row r="455" spans="4:7" ht="15.75" customHeight="1" x14ac:dyDescent="0.25">
      <c r="D455" s="11"/>
      <c r="E455" s="38"/>
      <c r="F455" s="39"/>
      <c r="G455" s="10"/>
    </row>
    <row r="456" spans="4:7" ht="15.75" customHeight="1" x14ac:dyDescent="0.25">
      <c r="D456" s="11"/>
      <c r="E456" s="38"/>
      <c r="F456" s="39"/>
      <c r="G456" s="10"/>
    </row>
    <row r="457" spans="4:7" ht="15.75" customHeight="1" x14ac:dyDescent="0.25">
      <c r="D457" s="11"/>
      <c r="E457" s="38"/>
      <c r="F457" s="39"/>
      <c r="G457" s="10"/>
    </row>
    <row r="458" spans="4:7" ht="15.75" customHeight="1" x14ac:dyDescent="0.25">
      <c r="D458" s="11"/>
      <c r="E458" s="38"/>
      <c r="F458" s="39"/>
      <c r="G458" s="10"/>
    </row>
    <row r="459" spans="4:7" ht="15.75" customHeight="1" x14ac:dyDescent="0.25">
      <c r="D459" s="11"/>
      <c r="E459" s="38"/>
      <c r="F459" s="39"/>
      <c r="G459" s="10"/>
    </row>
    <row r="460" spans="4:7" ht="15.75" customHeight="1" x14ac:dyDescent="0.25">
      <c r="D460" s="11"/>
      <c r="E460" s="38"/>
      <c r="F460" s="39"/>
      <c r="G460" s="10"/>
    </row>
    <row r="461" spans="4:7" ht="15.75" customHeight="1" x14ac:dyDescent="0.25">
      <c r="D461" s="11"/>
      <c r="E461" s="38"/>
      <c r="F461" s="39"/>
      <c r="G461" s="10"/>
    </row>
    <row r="462" spans="4:7" ht="15.75" customHeight="1" x14ac:dyDescent="0.25">
      <c r="D462" s="11"/>
      <c r="E462" s="38"/>
      <c r="F462" s="39"/>
      <c r="G462" s="10"/>
    </row>
    <row r="463" spans="4:7" ht="15.75" customHeight="1" x14ac:dyDescent="0.25">
      <c r="D463" s="11"/>
      <c r="E463" s="38"/>
      <c r="F463" s="39"/>
      <c r="G463" s="10"/>
    </row>
    <row r="464" spans="4:7" ht="15.75" customHeight="1" x14ac:dyDescent="0.25">
      <c r="D464" s="11"/>
      <c r="E464" s="38"/>
      <c r="F464" s="39"/>
      <c r="G464" s="10"/>
    </row>
    <row r="465" spans="4:7" ht="15.75" customHeight="1" x14ac:dyDescent="0.25">
      <c r="D465" s="11"/>
      <c r="E465" s="38"/>
      <c r="F465" s="39"/>
      <c r="G465" s="10"/>
    </row>
    <row r="466" spans="4:7" ht="15.75" customHeight="1" x14ac:dyDescent="0.25">
      <c r="D466" s="11"/>
      <c r="E466" s="38"/>
      <c r="F466" s="39"/>
      <c r="G466" s="10"/>
    </row>
    <row r="467" spans="4:7" ht="15.75" customHeight="1" x14ac:dyDescent="0.25">
      <c r="D467" s="11"/>
      <c r="E467" s="38"/>
      <c r="F467" s="39"/>
      <c r="G467" s="10"/>
    </row>
    <row r="468" spans="4:7" ht="15.75" customHeight="1" x14ac:dyDescent="0.25">
      <c r="D468" s="11"/>
      <c r="E468" s="38"/>
      <c r="F468" s="39"/>
      <c r="G468" s="10"/>
    </row>
    <row r="469" spans="4:7" ht="15.75" customHeight="1" x14ac:dyDescent="0.25">
      <c r="D469" s="11"/>
      <c r="E469" s="38"/>
      <c r="F469" s="39"/>
      <c r="G469" s="10"/>
    </row>
    <row r="470" spans="4:7" ht="15.75" customHeight="1" x14ac:dyDescent="0.25">
      <c r="D470" s="11"/>
      <c r="E470" s="38"/>
      <c r="F470" s="39"/>
      <c r="G470" s="10"/>
    </row>
    <row r="471" spans="4:7" ht="15.75" customHeight="1" x14ac:dyDescent="0.25">
      <c r="D471" s="11"/>
      <c r="E471" s="38"/>
      <c r="F471" s="39"/>
      <c r="G471" s="10"/>
    </row>
    <row r="472" spans="4:7" ht="15.75" customHeight="1" x14ac:dyDescent="0.25">
      <c r="D472" s="11"/>
      <c r="E472" s="38"/>
      <c r="F472" s="39"/>
      <c r="G472" s="10"/>
    </row>
    <row r="473" spans="4:7" ht="15.75" customHeight="1" x14ac:dyDescent="0.25">
      <c r="D473" s="11"/>
      <c r="E473" s="38"/>
      <c r="F473" s="39"/>
      <c r="G473" s="10"/>
    </row>
    <row r="474" spans="4:7" ht="15.75" customHeight="1" x14ac:dyDescent="0.25">
      <c r="D474" s="11"/>
      <c r="E474" s="38"/>
      <c r="F474" s="39"/>
      <c r="G474" s="10"/>
    </row>
    <row r="475" spans="4:7" ht="15.75" customHeight="1" x14ac:dyDescent="0.25">
      <c r="D475" s="11"/>
      <c r="E475" s="38"/>
      <c r="F475" s="39"/>
      <c r="G475" s="10"/>
    </row>
    <row r="476" spans="4:7" ht="15.75" customHeight="1" x14ac:dyDescent="0.25">
      <c r="D476" s="11"/>
      <c r="E476" s="38"/>
      <c r="F476" s="39"/>
      <c r="G476" s="10"/>
    </row>
    <row r="477" spans="4:7" ht="15.75" customHeight="1" x14ac:dyDescent="0.25">
      <c r="D477" s="11"/>
      <c r="E477" s="38"/>
      <c r="F477" s="39"/>
      <c r="G477" s="10"/>
    </row>
    <row r="478" spans="4:7" ht="15.75" customHeight="1" x14ac:dyDescent="0.25">
      <c r="D478" s="11"/>
      <c r="E478" s="38"/>
      <c r="F478" s="39"/>
      <c r="G478" s="10"/>
    </row>
    <row r="479" spans="4:7" ht="15.75" customHeight="1" x14ac:dyDescent="0.25">
      <c r="D479" s="11"/>
      <c r="E479" s="38"/>
      <c r="F479" s="39"/>
      <c r="G479" s="10"/>
    </row>
    <row r="480" spans="4:7" ht="15.75" customHeight="1" x14ac:dyDescent="0.25">
      <c r="D480" s="11"/>
      <c r="E480" s="38"/>
      <c r="F480" s="39"/>
      <c r="G480" s="10"/>
    </row>
    <row r="481" spans="4:7" ht="15.75" customHeight="1" x14ac:dyDescent="0.25">
      <c r="D481" s="11"/>
      <c r="E481" s="38"/>
      <c r="F481" s="39"/>
      <c r="G481" s="10"/>
    </row>
    <row r="482" spans="4:7" ht="15.75" customHeight="1" x14ac:dyDescent="0.25">
      <c r="D482" s="11"/>
      <c r="E482" s="38"/>
      <c r="F482" s="39"/>
      <c r="G482" s="10"/>
    </row>
    <row r="483" spans="4:7" ht="15.75" customHeight="1" x14ac:dyDescent="0.25">
      <c r="D483" s="11"/>
      <c r="E483" s="38"/>
      <c r="F483" s="39"/>
      <c r="G483" s="10"/>
    </row>
    <row r="484" spans="4:7" ht="15.75" customHeight="1" x14ac:dyDescent="0.25">
      <c r="D484" s="11"/>
      <c r="E484" s="38"/>
      <c r="F484" s="39"/>
      <c r="G484" s="10"/>
    </row>
    <row r="485" spans="4:7" ht="15.75" customHeight="1" x14ac:dyDescent="0.25">
      <c r="D485" s="11"/>
      <c r="E485" s="38"/>
      <c r="F485" s="39"/>
      <c r="G485" s="10"/>
    </row>
    <row r="486" spans="4:7" ht="15.75" customHeight="1" x14ac:dyDescent="0.25">
      <c r="D486" s="11"/>
      <c r="E486" s="38"/>
      <c r="F486" s="39"/>
      <c r="G486" s="10"/>
    </row>
    <row r="487" spans="4:7" ht="15.75" customHeight="1" x14ac:dyDescent="0.25">
      <c r="D487" s="11"/>
      <c r="E487" s="38"/>
      <c r="F487" s="39"/>
      <c r="G487" s="10"/>
    </row>
    <row r="488" spans="4:7" ht="15.75" customHeight="1" x14ac:dyDescent="0.25">
      <c r="D488" s="11"/>
      <c r="E488" s="38"/>
      <c r="F488" s="39"/>
      <c r="G488" s="10"/>
    </row>
    <row r="489" spans="4:7" ht="15.75" customHeight="1" x14ac:dyDescent="0.25">
      <c r="D489" s="11"/>
      <c r="E489" s="38"/>
      <c r="F489" s="39"/>
      <c r="G489" s="10"/>
    </row>
    <row r="490" spans="4:7" ht="15.75" customHeight="1" x14ac:dyDescent="0.25">
      <c r="D490" s="11"/>
      <c r="E490" s="38"/>
      <c r="F490" s="39"/>
      <c r="G490" s="10"/>
    </row>
    <row r="491" spans="4:7" ht="15.75" customHeight="1" x14ac:dyDescent="0.25">
      <c r="D491" s="11"/>
      <c r="E491" s="38"/>
      <c r="F491" s="39"/>
      <c r="G491" s="10"/>
    </row>
    <row r="492" spans="4:7" ht="15.75" customHeight="1" x14ac:dyDescent="0.25">
      <c r="D492" s="11"/>
      <c r="E492" s="38"/>
      <c r="F492" s="39"/>
      <c r="G492" s="10"/>
    </row>
    <row r="493" spans="4:7" ht="15.75" customHeight="1" x14ac:dyDescent="0.25">
      <c r="D493" s="11"/>
      <c r="E493" s="38"/>
      <c r="F493" s="39"/>
      <c r="G493" s="10"/>
    </row>
    <row r="494" spans="4:7" ht="15.75" customHeight="1" x14ac:dyDescent="0.25">
      <c r="D494" s="11"/>
      <c r="E494" s="38"/>
      <c r="F494" s="39"/>
      <c r="G494" s="10"/>
    </row>
    <row r="495" spans="4:7" ht="15.75" customHeight="1" x14ac:dyDescent="0.25">
      <c r="D495" s="11"/>
      <c r="E495" s="38"/>
      <c r="F495" s="39"/>
      <c r="G495" s="10"/>
    </row>
    <row r="496" spans="4:7" ht="15.75" customHeight="1" x14ac:dyDescent="0.25">
      <c r="D496" s="11"/>
      <c r="E496" s="38"/>
      <c r="F496" s="39"/>
      <c r="G496" s="10"/>
    </row>
    <row r="497" spans="4:7" ht="15.75" customHeight="1" x14ac:dyDescent="0.25">
      <c r="D497" s="11"/>
      <c r="E497" s="38"/>
      <c r="F497" s="39"/>
      <c r="G497" s="10"/>
    </row>
    <row r="498" spans="4:7" ht="15.75" customHeight="1" x14ac:dyDescent="0.25">
      <c r="D498" s="11"/>
      <c r="E498" s="38"/>
      <c r="F498" s="39"/>
      <c r="G498" s="10"/>
    </row>
    <row r="499" spans="4:7" ht="15.75" customHeight="1" x14ac:dyDescent="0.25">
      <c r="D499" s="11"/>
      <c r="E499" s="38"/>
      <c r="F499" s="39"/>
      <c r="G499" s="10"/>
    </row>
    <row r="500" spans="4:7" ht="15.75" customHeight="1" x14ac:dyDescent="0.25">
      <c r="D500" s="11"/>
      <c r="E500" s="38"/>
      <c r="F500" s="39"/>
      <c r="G500" s="10"/>
    </row>
    <row r="501" spans="4:7" ht="15.75" customHeight="1" x14ac:dyDescent="0.25">
      <c r="D501" s="11"/>
      <c r="E501" s="38"/>
      <c r="F501" s="39"/>
      <c r="G501" s="10"/>
    </row>
    <row r="502" spans="4:7" ht="15.75" customHeight="1" x14ac:dyDescent="0.25">
      <c r="D502" s="11"/>
      <c r="E502" s="38"/>
      <c r="F502" s="39"/>
      <c r="G502" s="10"/>
    </row>
    <row r="503" spans="4:7" ht="15.75" customHeight="1" x14ac:dyDescent="0.25">
      <c r="D503" s="11"/>
      <c r="E503" s="38"/>
      <c r="F503" s="39"/>
      <c r="G503" s="10"/>
    </row>
    <row r="504" spans="4:7" ht="15.75" customHeight="1" x14ac:dyDescent="0.25">
      <c r="D504" s="11"/>
      <c r="E504" s="38"/>
      <c r="F504" s="39"/>
      <c r="G504" s="10"/>
    </row>
    <row r="505" spans="4:7" ht="15.75" customHeight="1" x14ac:dyDescent="0.25">
      <c r="D505" s="11"/>
      <c r="E505" s="38"/>
      <c r="F505" s="39"/>
      <c r="G505" s="10"/>
    </row>
    <row r="506" spans="4:7" ht="15.75" customHeight="1" x14ac:dyDescent="0.25">
      <c r="D506" s="11"/>
      <c r="E506" s="38"/>
      <c r="F506" s="39"/>
      <c r="G506" s="10"/>
    </row>
    <row r="507" spans="4:7" ht="15.75" customHeight="1" x14ac:dyDescent="0.25">
      <c r="D507" s="11"/>
      <c r="E507" s="38"/>
      <c r="F507" s="39"/>
      <c r="G507" s="10"/>
    </row>
    <row r="508" spans="4:7" ht="15.75" customHeight="1" x14ac:dyDescent="0.25">
      <c r="D508" s="11"/>
      <c r="E508" s="38"/>
      <c r="F508" s="39"/>
      <c r="G508" s="10"/>
    </row>
    <row r="509" spans="4:7" ht="15.75" customHeight="1" x14ac:dyDescent="0.25">
      <c r="D509" s="11"/>
      <c r="E509" s="38"/>
      <c r="F509" s="39"/>
      <c r="G509" s="10"/>
    </row>
    <row r="510" spans="4:7" ht="15.75" customHeight="1" x14ac:dyDescent="0.25">
      <c r="D510" s="11"/>
      <c r="E510" s="38"/>
      <c r="F510" s="39"/>
      <c r="G510" s="10"/>
    </row>
    <row r="511" spans="4:7" ht="15.75" customHeight="1" x14ac:dyDescent="0.25">
      <c r="D511" s="11"/>
      <c r="E511" s="38"/>
      <c r="F511" s="39"/>
      <c r="G511" s="10"/>
    </row>
    <row r="512" spans="4:7" ht="15.75" customHeight="1" x14ac:dyDescent="0.25">
      <c r="D512" s="11"/>
      <c r="E512" s="38"/>
      <c r="F512" s="39"/>
      <c r="G512" s="10"/>
    </row>
    <row r="513" spans="4:7" ht="15.75" customHeight="1" x14ac:dyDescent="0.25">
      <c r="D513" s="11"/>
      <c r="E513" s="38"/>
      <c r="F513" s="39"/>
      <c r="G513" s="10"/>
    </row>
    <row r="514" spans="4:7" ht="15.75" customHeight="1" x14ac:dyDescent="0.25">
      <c r="D514" s="11"/>
      <c r="E514" s="38"/>
      <c r="F514" s="39"/>
      <c r="G514" s="10"/>
    </row>
    <row r="515" spans="4:7" ht="15.75" customHeight="1" x14ac:dyDescent="0.25">
      <c r="D515" s="11"/>
      <c r="E515" s="38"/>
      <c r="F515" s="39"/>
      <c r="G515" s="10"/>
    </row>
    <row r="516" spans="4:7" ht="15.75" customHeight="1" x14ac:dyDescent="0.25">
      <c r="D516" s="11"/>
      <c r="E516" s="38"/>
      <c r="F516" s="39"/>
      <c r="G516" s="10"/>
    </row>
    <row r="517" spans="4:7" ht="15.75" customHeight="1" x14ac:dyDescent="0.25">
      <c r="D517" s="11"/>
      <c r="E517" s="38"/>
      <c r="F517" s="39"/>
      <c r="G517" s="10"/>
    </row>
    <row r="518" spans="4:7" ht="15.75" customHeight="1" x14ac:dyDescent="0.25">
      <c r="D518" s="11"/>
      <c r="E518" s="38"/>
      <c r="F518" s="39"/>
      <c r="G518" s="10"/>
    </row>
    <row r="519" spans="4:7" ht="15.75" customHeight="1" x14ac:dyDescent="0.25">
      <c r="D519" s="11"/>
      <c r="E519" s="38"/>
      <c r="F519" s="39"/>
      <c r="G519" s="10"/>
    </row>
    <row r="520" spans="4:7" ht="15.75" customHeight="1" x14ac:dyDescent="0.25">
      <c r="D520" s="11"/>
      <c r="E520" s="38"/>
      <c r="F520" s="39"/>
      <c r="G520" s="10"/>
    </row>
    <row r="521" spans="4:7" ht="15.75" customHeight="1" x14ac:dyDescent="0.25">
      <c r="D521" s="11"/>
      <c r="E521" s="38"/>
      <c r="F521" s="39"/>
      <c r="G521" s="10"/>
    </row>
    <row r="522" spans="4:7" ht="15.75" customHeight="1" x14ac:dyDescent="0.25">
      <c r="D522" s="11"/>
      <c r="E522" s="38"/>
      <c r="F522" s="39"/>
      <c r="G522" s="10"/>
    </row>
    <row r="523" spans="4:7" ht="15.75" customHeight="1" x14ac:dyDescent="0.25">
      <c r="D523" s="11"/>
      <c r="E523" s="38"/>
      <c r="F523" s="39"/>
      <c r="G523" s="10"/>
    </row>
    <row r="524" spans="4:7" ht="15.75" customHeight="1" x14ac:dyDescent="0.25">
      <c r="D524" s="11"/>
      <c r="E524" s="38"/>
      <c r="F524" s="39"/>
      <c r="G524" s="10"/>
    </row>
    <row r="525" spans="4:7" ht="15.75" customHeight="1" x14ac:dyDescent="0.25">
      <c r="D525" s="11"/>
      <c r="E525" s="38"/>
      <c r="F525" s="39"/>
      <c r="G525" s="10"/>
    </row>
    <row r="526" spans="4:7" ht="15.75" customHeight="1" x14ac:dyDescent="0.25">
      <c r="D526" s="11"/>
      <c r="E526" s="38"/>
      <c r="F526" s="39"/>
      <c r="G526" s="10"/>
    </row>
    <row r="527" spans="4:7" ht="15.75" customHeight="1" x14ac:dyDescent="0.25">
      <c r="D527" s="11"/>
      <c r="E527" s="38"/>
      <c r="F527" s="39"/>
      <c r="G527" s="10"/>
    </row>
    <row r="528" spans="4:7" ht="15.75" customHeight="1" x14ac:dyDescent="0.25">
      <c r="D528" s="11"/>
      <c r="E528" s="38"/>
      <c r="F528" s="39"/>
      <c r="G528" s="10"/>
    </row>
    <row r="529" spans="4:7" ht="15.75" customHeight="1" x14ac:dyDescent="0.25">
      <c r="D529" s="11"/>
      <c r="E529" s="38"/>
      <c r="F529" s="39"/>
      <c r="G529" s="10"/>
    </row>
    <row r="530" spans="4:7" ht="15.75" customHeight="1" x14ac:dyDescent="0.25">
      <c r="D530" s="11"/>
      <c r="E530" s="38"/>
      <c r="F530" s="39"/>
      <c r="G530" s="10"/>
    </row>
    <row r="531" spans="4:7" ht="15.75" customHeight="1" x14ac:dyDescent="0.25">
      <c r="D531" s="11"/>
      <c r="E531" s="38"/>
      <c r="F531" s="39"/>
      <c r="G531" s="10"/>
    </row>
    <row r="532" spans="4:7" ht="15.75" customHeight="1" x14ac:dyDescent="0.25">
      <c r="D532" s="11"/>
      <c r="E532" s="38"/>
      <c r="F532" s="39"/>
      <c r="G532" s="10"/>
    </row>
    <row r="533" spans="4:7" ht="15.75" customHeight="1" x14ac:dyDescent="0.25">
      <c r="D533" s="11"/>
      <c r="E533" s="38"/>
      <c r="F533" s="39"/>
      <c r="G533" s="10"/>
    </row>
    <row r="534" spans="4:7" ht="15.75" customHeight="1" x14ac:dyDescent="0.25">
      <c r="D534" s="11"/>
      <c r="E534" s="38"/>
      <c r="F534" s="39"/>
      <c r="G534" s="10"/>
    </row>
    <row r="535" spans="4:7" ht="15.75" customHeight="1" x14ac:dyDescent="0.25">
      <c r="D535" s="11"/>
      <c r="E535" s="38"/>
      <c r="F535" s="39"/>
      <c r="G535" s="10"/>
    </row>
    <row r="536" spans="4:7" ht="15.75" customHeight="1" x14ac:dyDescent="0.25">
      <c r="D536" s="11"/>
      <c r="E536" s="38"/>
      <c r="F536" s="39"/>
      <c r="G536" s="10"/>
    </row>
    <row r="537" spans="4:7" ht="15.75" customHeight="1" x14ac:dyDescent="0.25">
      <c r="D537" s="11"/>
      <c r="E537" s="38"/>
      <c r="F537" s="39"/>
      <c r="G537" s="10"/>
    </row>
    <row r="538" spans="4:7" ht="15.75" customHeight="1" x14ac:dyDescent="0.25">
      <c r="D538" s="11"/>
      <c r="E538" s="38"/>
      <c r="F538" s="39"/>
      <c r="G538" s="10"/>
    </row>
    <row r="539" spans="4:7" ht="15.75" customHeight="1" x14ac:dyDescent="0.25">
      <c r="D539" s="11"/>
      <c r="E539" s="38"/>
      <c r="F539" s="39"/>
      <c r="G539" s="10"/>
    </row>
    <row r="540" spans="4:7" ht="15.75" customHeight="1" x14ac:dyDescent="0.25">
      <c r="D540" s="11"/>
      <c r="E540" s="38"/>
      <c r="F540" s="39"/>
      <c r="G540" s="10"/>
    </row>
    <row r="541" spans="4:7" ht="15.75" customHeight="1" x14ac:dyDescent="0.25">
      <c r="D541" s="11"/>
      <c r="E541" s="38"/>
      <c r="F541" s="39"/>
      <c r="G541" s="10"/>
    </row>
    <row r="542" spans="4:7" ht="15.75" customHeight="1" x14ac:dyDescent="0.25">
      <c r="D542" s="11"/>
      <c r="E542" s="38"/>
      <c r="F542" s="39"/>
      <c r="G542" s="10"/>
    </row>
    <row r="543" spans="4:7" ht="15.75" customHeight="1" x14ac:dyDescent="0.25">
      <c r="D543" s="11"/>
      <c r="E543" s="38"/>
      <c r="F543" s="39"/>
      <c r="G543" s="10"/>
    </row>
    <row r="544" spans="4:7" ht="15.75" customHeight="1" x14ac:dyDescent="0.25">
      <c r="D544" s="11"/>
      <c r="E544" s="38"/>
      <c r="F544" s="39"/>
      <c r="G544" s="10"/>
    </row>
    <row r="545" spans="4:7" ht="15.75" customHeight="1" x14ac:dyDescent="0.25">
      <c r="D545" s="11"/>
      <c r="E545" s="38"/>
      <c r="F545" s="39"/>
      <c r="G545" s="10"/>
    </row>
    <row r="546" spans="4:7" ht="15.75" customHeight="1" x14ac:dyDescent="0.25">
      <c r="D546" s="11"/>
      <c r="E546" s="38"/>
      <c r="F546" s="39"/>
      <c r="G546" s="10"/>
    </row>
    <row r="547" spans="4:7" ht="15.75" customHeight="1" x14ac:dyDescent="0.25">
      <c r="D547" s="11"/>
      <c r="E547" s="38"/>
      <c r="F547" s="39"/>
      <c r="G547" s="10"/>
    </row>
    <row r="548" spans="4:7" ht="15.75" customHeight="1" x14ac:dyDescent="0.25">
      <c r="D548" s="11"/>
      <c r="E548" s="38"/>
      <c r="F548" s="39"/>
      <c r="G548" s="10"/>
    </row>
    <row r="549" spans="4:7" ht="15.75" customHeight="1" x14ac:dyDescent="0.25">
      <c r="D549" s="11"/>
      <c r="E549" s="38"/>
      <c r="F549" s="39"/>
      <c r="G549" s="10"/>
    </row>
    <row r="550" spans="4:7" ht="15.75" customHeight="1" x14ac:dyDescent="0.25">
      <c r="D550" s="11"/>
      <c r="E550" s="38"/>
      <c r="F550" s="39"/>
      <c r="G550" s="10"/>
    </row>
    <row r="551" spans="4:7" ht="15.75" customHeight="1" x14ac:dyDescent="0.25">
      <c r="D551" s="11"/>
      <c r="E551" s="38"/>
      <c r="F551" s="39"/>
      <c r="G551" s="10"/>
    </row>
    <row r="552" spans="4:7" ht="15.75" customHeight="1" x14ac:dyDescent="0.25">
      <c r="D552" s="11"/>
      <c r="E552" s="38"/>
      <c r="F552" s="39"/>
      <c r="G552" s="10"/>
    </row>
    <row r="553" spans="4:7" ht="15.75" customHeight="1" x14ac:dyDescent="0.25">
      <c r="D553" s="11"/>
      <c r="E553" s="38"/>
      <c r="F553" s="39"/>
      <c r="G553" s="10"/>
    </row>
    <row r="554" spans="4:7" ht="15.75" customHeight="1" x14ac:dyDescent="0.25">
      <c r="D554" s="11"/>
      <c r="E554" s="38"/>
      <c r="F554" s="39"/>
      <c r="G554" s="10"/>
    </row>
    <row r="555" spans="4:7" ht="15.75" customHeight="1" x14ac:dyDescent="0.25">
      <c r="D555" s="11"/>
      <c r="E555" s="38"/>
      <c r="F555" s="39"/>
      <c r="G555" s="10"/>
    </row>
    <row r="556" spans="4:7" ht="15.75" customHeight="1" x14ac:dyDescent="0.25">
      <c r="D556" s="11"/>
      <c r="E556" s="38"/>
      <c r="F556" s="39"/>
      <c r="G556" s="10"/>
    </row>
    <row r="557" spans="4:7" ht="15.75" customHeight="1" x14ac:dyDescent="0.25">
      <c r="D557" s="11"/>
      <c r="E557" s="38"/>
      <c r="F557" s="39"/>
      <c r="G557" s="10"/>
    </row>
    <row r="558" spans="4:7" ht="15.75" customHeight="1" x14ac:dyDescent="0.25">
      <c r="D558" s="11"/>
      <c r="E558" s="38"/>
      <c r="F558" s="39"/>
      <c r="G558" s="10"/>
    </row>
    <row r="559" spans="4:7" ht="15.75" customHeight="1" x14ac:dyDescent="0.25">
      <c r="D559" s="11"/>
      <c r="E559" s="38"/>
      <c r="F559" s="39"/>
      <c r="G559" s="10"/>
    </row>
    <row r="560" spans="4:7" ht="15.75" customHeight="1" x14ac:dyDescent="0.25">
      <c r="D560" s="11"/>
      <c r="E560" s="38"/>
      <c r="F560" s="39"/>
      <c r="G560" s="10"/>
    </row>
    <row r="561" spans="4:7" ht="15.75" customHeight="1" x14ac:dyDescent="0.25">
      <c r="D561" s="11"/>
      <c r="E561" s="38"/>
      <c r="F561" s="39"/>
      <c r="G561" s="10"/>
    </row>
    <row r="562" spans="4:7" ht="15.75" customHeight="1" x14ac:dyDescent="0.25">
      <c r="D562" s="11"/>
      <c r="E562" s="38"/>
      <c r="F562" s="39"/>
      <c r="G562" s="10"/>
    </row>
    <row r="563" spans="4:7" ht="15.75" customHeight="1" x14ac:dyDescent="0.25">
      <c r="D563" s="11"/>
      <c r="E563" s="38"/>
      <c r="F563" s="39"/>
      <c r="G563" s="10"/>
    </row>
    <row r="564" spans="4:7" ht="15.75" customHeight="1" x14ac:dyDescent="0.25">
      <c r="D564" s="11"/>
      <c r="E564" s="38"/>
      <c r="F564" s="39"/>
      <c r="G564" s="10"/>
    </row>
    <row r="565" spans="4:7" ht="15.75" customHeight="1" x14ac:dyDescent="0.25">
      <c r="D565" s="11"/>
      <c r="E565" s="38"/>
      <c r="F565" s="39"/>
      <c r="G565" s="10"/>
    </row>
    <row r="566" spans="4:7" ht="15.75" customHeight="1" x14ac:dyDescent="0.25">
      <c r="D566" s="11"/>
      <c r="E566" s="38"/>
      <c r="F566" s="39"/>
      <c r="G566" s="10"/>
    </row>
    <row r="567" spans="4:7" ht="15.75" customHeight="1" x14ac:dyDescent="0.25">
      <c r="D567" s="11"/>
      <c r="E567" s="38"/>
      <c r="F567" s="39"/>
      <c r="G567" s="10"/>
    </row>
    <row r="568" spans="4:7" ht="15.75" customHeight="1" x14ac:dyDescent="0.25">
      <c r="D568" s="11"/>
      <c r="E568" s="38"/>
      <c r="F568" s="39"/>
      <c r="G568" s="10"/>
    </row>
    <row r="569" spans="4:7" ht="15.75" customHeight="1" x14ac:dyDescent="0.25">
      <c r="D569" s="11"/>
      <c r="E569" s="38"/>
      <c r="F569" s="39"/>
      <c r="G569" s="10"/>
    </row>
    <row r="570" spans="4:7" ht="15.75" customHeight="1" x14ac:dyDescent="0.25">
      <c r="D570" s="11"/>
      <c r="E570" s="38"/>
      <c r="F570" s="39"/>
      <c r="G570" s="10"/>
    </row>
    <row r="571" spans="4:7" ht="15.75" customHeight="1" x14ac:dyDescent="0.25">
      <c r="D571" s="11"/>
      <c r="E571" s="38"/>
      <c r="F571" s="39"/>
      <c r="G571" s="10"/>
    </row>
    <row r="572" spans="4:7" ht="15.75" customHeight="1" x14ac:dyDescent="0.25">
      <c r="D572" s="11"/>
      <c r="E572" s="38"/>
      <c r="F572" s="39"/>
      <c r="G572" s="10"/>
    </row>
    <row r="573" spans="4:7" ht="15.75" customHeight="1" x14ac:dyDescent="0.25">
      <c r="D573" s="11"/>
      <c r="E573" s="38"/>
      <c r="F573" s="39"/>
      <c r="G573" s="10"/>
    </row>
    <row r="574" spans="4:7" ht="15.75" customHeight="1" x14ac:dyDescent="0.25">
      <c r="D574" s="11"/>
      <c r="E574" s="38"/>
      <c r="F574" s="39"/>
      <c r="G574" s="10"/>
    </row>
    <row r="575" spans="4:7" ht="15.75" customHeight="1" x14ac:dyDescent="0.25">
      <c r="D575" s="11"/>
      <c r="E575" s="38"/>
      <c r="F575" s="39"/>
      <c r="G575" s="10"/>
    </row>
    <row r="576" spans="4:7" ht="15.75" customHeight="1" x14ac:dyDescent="0.25">
      <c r="D576" s="11"/>
      <c r="E576" s="38"/>
      <c r="F576" s="39"/>
      <c r="G576" s="10"/>
    </row>
    <row r="577" spans="4:7" ht="15.75" customHeight="1" x14ac:dyDescent="0.25">
      <c r="D577" s="11"/>
      <c r="E577" s="38"/>
      <c r="F577" s="39"/>
      <c r="G577" s="10"/>
    </row>
    <row r="578" spans="4:7" ht="15.75" customHeight="1" x14ac:dyDescent="0.25">
      <c r="D578" s="11"/>
      <c r="E578" s="38"/>
      <c r="F578" s="39"/>
      <c r="G578" s="10"/>
    </row>
    <row r="579" spans="4:7" ht="15.75" customHeight="1" x14ac:dyDescent="0.25">
      <c r="D579" s="11"/>
      <c r="E579" s="38"/>
      <c r="F579" s="39"/>
      <c r="G579" s="10"/>
    </row>
    <row r="580" spans="4:7" ht="15.75" customHeight="1" x14ac:dyDescent="0.25">
      <c r="D580" s="11"/>
      <c r="E580" s="38"/>
      <c r="F580" s="39"/>
      <c r="G580" s="10"/>
    </row>
    <row r="581" spans="4:7" ht="15.75" customHeight="1" x14ac:dyDescent="0.25">
      <c r="D581" s="11"/>
      <c r="E581" s="38"/>
      <c r="F581" s="39"/>
      <c r="G581" s="10"/>
    </row>
    <row r="582" spans="4:7" ht="15.75" customHeight="1" x14ac:dyDescent="0.25">
      <c r="D582" s="11"/>
      <c r="E582" s="38"/>
      <c r="F582" s="39"/>
      <c r="G582" s="10"/>
    </row>
    <row r="583" spans="4:7" ht="15.75" customHeight="1" x14ac:dyDescent="0.25">
      <c r="D583" s="11"/>
      <c r="E583" s="38"/>
      <c r="F583" s="39"/>
      <c r="G583" s="10"/>
    </row>
    <row r="584" spans="4:7" ht="15.75" customHeight="1" x14ac:dyDescent="0.25">
      <c r="D584" s="11"/>
      <c r="E584" s="38"/>
      <c r="F584" s="39"/>
      <c r="G584" s="10"/>
    </row>
    <row r="585" spans="4:7" ht="15.75" customHeight="1" x14ac:dyDescent="0.25">
      <c r="D585" s="11"/>
      <c r="E585" s="38"/>
      <c r="F585" s="39"/>
      <c r="G585" s="10"/>
    </row>
    <row r="586" spans="4:7" ht="15.75" customHeight="1" x14ac:dyDescent="0.25">
      <c r="D586" s="11"/>
      <c r="E586" s="38"/>
      <c r="F586" s="39"/>
      <c r="G586" s="10"/>
    </row>
    <row r="587" spans="4:7" ht="15.75" customHeight="1" x14ac:dyDescent="0.25">
      <c r="D587" s="11"/>
      <c r="E587" s="38"/>
      <c r="F587" s="39"/>
      <c r="G587" s="10"/>
    </row>
    <row r="588" spans="4:7" ht="15.75" customHeight="1" x14ac:dyDescent="0.25">
      <c r="D588" s="11"/>
      <c r="E588" s="38"/>
      <c r="F588" s="39"/>
      <c r="G588" s="10"/>
    </row>
    <row r="589" spans="4:7" ht="15.75" customHeight="1" x14ac:dyDescent="0.25">
      <c r="D589" s="11"/>
      <c r="E589" s="38"/>
      <c r="F589" s="39"/>
      <c r="G589" s="10"/>
    </row>
    <row r="590" spans="4:7" ht="15.75" customHeight="1" x14ac:dyDescent="0.25">
      <c r="D590" s="11"/>
      <c r="E590" s="38"/>
      <c r="F590" s="39"/>
      <c r="G590" s="10"/>
    </row>
    <row r="591" spans="4:7" ht="15.75" customHeight="1" x14ac:dyDescent="0.25">
      <c r="D591" s="11"/>
      <c r="E591" s="38"/>
      <c r="F591" s="39"/>
      <c r="G591" s="10"/>
    </row>
    <row r="592" spans="4:7" ht="15.75" customHeight="1" x14ac:dyDescent="0.25">
      <c r="D592" s="11"/>
      <c r="E592" s="38"/>
      <c r="F592" s="39"/>
      <c r="G592" s="10"/>
    </row>
    <row r="593" spans="4:7" ht="15.75" customHeight="1" x14ac:dyDescent="0.25">
      <c r="D593" s="11"/>
      <c r="E593" s="38"/>
      <c r="F593" s="39"/>
      <c r="G593" s="10"/>
    </row>
    <row r="594" spans="4:7" ht="15.75" customHeight="1" x14ac:dyDescent="0.25">
      <c r="D594" s="11"/>
      <c r="E594" s="38"/>
      <c r="F594" s="39"/>
      <c r="G594" s="10"/>
    </row>
    <row r="595" spans="4:7" ht="15.75" customHeight="1" x14ac:dyDescent="0.25">
      <c r="D595" s="11"/>
      <c r="E595" s="38"/>
      <c r="F595" s="39"/>
      <c r="G595" s="10"/>
    </row>
    <row r="596" spans="4:7" ht="15.75" customHeight="1" x14ac:dyDescent="0.25">
      <c r="D596" s="11"/>
      <c r="E596" s="38"/>
      <c r="F596" s="39"/>
      <c r="G596" s="10"/>
    </row>
    <row r="597" spans="4:7" ht="15.75" customHeight="1" x14ac:dyDescent="0.25">
      <c r="D597" s="11"/>
      <c r="E597" s="38"/>
      <c r="F597" s="39"/>
      <c r="G597" s="10"/>
    </row>
    <row r="598" spans="4:7" ht="15.75" customHeight="1" x14ac:dyDescent="0.25">
      <c r="D598" s="11"/>
      <c r="E598" s="38"/>
      <c r="F598" s="39"/>
      <c r="G598" s="10"/>
    </row>
    <row r="599" spans="4:7" ht="15.75" customHeight="1" x14ac:dyDescent="0.25">
      <c r="D599" s="11"/>
      <c r="E599" s="38"/>
      <c r="F599" s="39"/>
      <c r="G599" s="10"/>
    </row>
    <row r="600" spans="4:7" ht="15.75" customHeight="1" x14ac:dyDescent="0.25">
      <c r="D600" s="11"/>
      <c r="E600" s="38"/>
      <c r="F600" s="39"/>
      <c r="G600" s="10"/>
    </row>
    <row r="601" spans="4:7" ht="15.75" customHeight="1" x14ac:dyDescent="0.25">
      <c r="D601" s="11"/>
      <c r="E601" s="38"/>
      <c r="F601" s="39"/>
      <c r="G601" s="10"/>
    </row>
    <row r="602" spans="4:7" ht="15.75" customHeight="1" x14ac:dyDescent="0.25">
      <c r="D602" s="11"/>
      <c r="E602" s="38"/>
      <c r="F602" s="39"/>
      <c r="G602" s="10"/>
    </row>
    <row r="603" spans="4:7" ht="15.75" customHeight="1" x14ac:dyDescent="0.25">
      <c r="D603" s="11"/>
      <c r="E603" s="38"/>
      <c r="F603" s="39"/>
      <c r="G603" s="10"/>
    </row>
    <row r="604" spans="4:7" ht="15.75" customHeight="1" x14ac:dyDescent="0.25">
      <c r="D604" s="11"/>
      <c r="E604" s="38"/>
      <c r="F604" s="39"/>
      <c r="G604" s="10"/>
    </row>
    <row r="605" spans="4:7" ht="15.75" customHeight="1" x14ac:dyDescent="0.25">
      <c r="D605" s="11"/>
      <c r="E605" s="38"/>
      <c r="F605" s="39"/>
      <c r="G605" s="10"/>
    </row>
    <row r="606" spans="4:7" ht="15.75" customHeight="1" x14ac:dyDescent="0.25">
      <c r="D606" s="11"/>
      <c r="E606" s="38"/>
      <c r="F606" s="39"/>
      <c r="G606" s="10"/>
    </row>
    <row r="607" spans="4:7" ht="15.75" customHeight="1" x14ac:dyDescent="0.25">
      <c r="D607" s="11"/>
      <c r="E607" s="38"/>
      <c r="F607" s="39"/>
      <c r="G607" s="10"/>
    </row>
    <row r="608" spans="4:7" ht="15.75" customHeight="1" x14ac:dyDescent="0.25">
      <c r="D608" s="11"/>
      <c r="E608" s="38"/>
      <c r="F608" s="39"/>
      <c r="G608" s="10"/>
    </row>
    <row r="609" spans="4:7" ht="15.75" customHeight="1" x14ac:dyDescent="0.25">
      <c r="D609" s="11"/>
      <c r="E609" s="38"/>
      <c r="F609" s="39"/>
      <c r="G609" s="10"/>
    </row>
    <row r="610" spans="4:7" ht="15.75" customHeight="1" x14ac:dyDescent="0.25">
      <c r="D610" s="11"/>
      <c r="E610" s="38"/>
      <c r="F610" s="39"/>
      <c r="G610" s="10"/>
    </row>
    <row r="611" spans="4:7" ht="15.75" customHeight="1" x14ac:dyDescent="0.25">
      <c r="D611" s="11"/>
      <c r="E611" s="38"/>
      <c r="F611" s="39"/>
      <c r="G611" s="10"/>
    </row>
    <row r="612" spans="4:7" ht="15.75" customHeight="1" x14ac:dyDescent="0.25">
      <c r="D612" s="11"/>
      <c r="E612" s="38"/>
      <c r="F612" s="39"/>
      <c r="G612" s="10"/>
    </row>
    <row r="613" spans="4:7" ht="15.75" customHeight="1" x14ac:dyDescent="0.25">
      <c r="D613" s="11"/>
      <c r="E613" s="38"/>
      <c r="F613" s="39"/>
      <c r="G613" s="10"/>
    </row>
    <row r="614" spans="4:7" ht="15.75" customHeight="1" x14ac:dyDescent="0.25">
      <c r="D614" s="11"/>
      <c r="E614" s="38"/>
      <c r="F614" s="39"/>
      <c r="G614" s="10"/>
    </row>
    <row r="615" spans="4:7" ht="15.75" customHeight="1" x14ac:dyDescent="0.25">
      <c r="D615" s="11"/>
      <c r="E615" s="38"/>
      <c r="F615" s="39"/>
      <c r="G615" s="10"/>
    </row>
    <row r="616" spans="4:7" ht="15.75" customHeight="1" x14ac:dyDescent="0.25">
      <c r="D616" s="11"/>
      <c r="E616" s="38"/>
      <c r="F616" s="39"/>
      <c r="G616" s="10"/>
    </row>
    <row r="617" spans="4:7" ht="15.75" customHeight="1" x14ac:dyDescent="0.25">
      <c r="D617" s="11"/>
      <c r="E617" s="38"/>
      <c r="F617" s="39"/>
      <c r="G617" s="10"/>
    </row>
    <row r="618" spans="4:7" ht="15.75" customHeight="1" x14ac:dyDescent="0.25">
      <c r="D618" s="11"/>
      <c r="E618" s="38"/>
      <c r="F618" s="39"/>
      <c r="G618" s="10"/>
    </row>
    <row r="619" spans="4:7" ht="15.75" customHeight="1" x14ac:dyDescent="0.25">
      <c r="D619" s="11"/>
      <c r="E619" s="38"/>
      <c r="F619" s="39"/>
      <c r="G619" s="10"/>
    </row>
    <row r="620" spans="4:7" ht="15.75" customHeight="1" x14ac:dyDescent="0.25">
      <c r="D620" s="11"/>
      <c r="E620" s="38"/>
      <c r="F620" s="39"/>
      <c r="G620" s="10"/>
    </row>
    <row r="621" spans="4:7" ht="15.75" customHeight="1" x14ac:dyDescent="0.25">
      <c r="D621" s="11"/>
      <c r="E621" s="38"/>
      <c r="F621" s="39"/>
      <c r="G621" s="10"/>
    </row>
    <row r="622" spans="4:7" ht="15.75" customHeight="1" x14ac:dyDescent="0.25">
      <c r="D622" s="11"/>
      <c r="E622" s="38"/>
      <c r="F622" s="39"/>
      <c r="G622" s="10"/>
    </row>
    <row r="623" spans="4:7" ht="15.75" customHeight="1" x14ac:dyDescent="0.25">
      <c r="D623" s="11"/>
      <c r="E623" s="38"/>
      <c r="F623" s="39"/>
      <c r="G623" s="10"/>
    </row>
    <row r="624" spans="4:7" ht="15.75" customHeight="1" x14ac:dyDescent="0.25">
      <c r="D624" s="11"/>
      <c r="E624" s="38"/>
      <c r="F624" s="39"/>
      <c r="G624" s="10"/>
    </row>
    <row r="625" spans="4:7" ht="15.75" customHeight="1" x14ac:dyDescent="0.25">
      <c r="D625" s="11"/>
      <c r="E625" s="38"/>
      <c r="F625" s="39"/>
      <c r="G625" s="10"/>
    </row>
    <row r="626" spans="4:7" ht="15.75" customHeight="1" x14ac:dyDescent="0.25">
      <c r="D626" s="11"/>
      <c r="E626" s="38"/>
      <c r="F626" s="39"/>
      <c r="G626" s="10"/>
    </row>
    <row r="627" spans="4:7" ht="15.75" customHeight="1" x14ac:dyDescent="0.25">
      <c r="D627" s="11"/>
      <c r="E627" s="38"/>
      <c r="F627" s="39"/>
      <c r="G627" s="10"/>
    </row>
    <row r="628" spans="4:7" ht="15.75" customHeight="1" x14ac:dyDescent="0.25">
      <c r="D628" s="11"/>
      <c r="E628" s="38"/>
      <c r="F628" s="39"/>
      <c r="G628" s="10"/>
    </row>
    <row r="629" spans="4:7" ht="15.75" customHeight="1" x14ac:dyDescent="0.25">
      <c r="D629" s="11"/>
      <c r="E629" s="38"/>
      <c r="F629" s="39"/>
      <c r="G629" s="10"/>
    </row>
    <row r="630" spans="4:7" ht="15.75" customHeight="1" x14ac:dyDescent="0.25">
      <c r="D630" s="11"/>
      <c r="E630" s="38"/>
      <c r="F630" s="39"/>
      <c r="G630" s="10"/>
    </row>
    <row r="631" spans="4:7" ht="15.75" customHeight="1" x14ac:dyDescent="0.25">
      <c r="D631" s="11"/>
      <c r="E631" s="38"/>
      <c r="F631" s="39"/>
      <c r="G631" s="10"/>
    </row>
    <row r="632" spans="4:7" ht="15.75" customHeight="1" x14ac:dyDescent="0.25">
      <c r="D632" s="11"/>
      <c r="E632" s="38"/>
      <c r="F632" s="39"/>
      <c r="G632" s="10"/>
    </row>
    <row r="633" spans="4:7" ht="15.75" customHeight="1" x14ac:dyDescent="0.25">
      <c r="D633" s="11"/>
      <c r="E633" s="38"/>
      <c r="F633" s="39"/>
      <c r="G633" s="10"/>
    </row>
    <row r="634" spans="4:7" ht="15.75" customHeight="1" x14ac:dyDescent="0.25">
      <c r="D634" s="11"/>
      <c r="E634" s="38"/>
      <c r="F634" s="39"/>
      <c r="G634" s="10"/>
    </row>
    <row r="635" spans="4:7" ht="15.75" customHeight="1" x14ac:dyDescent="0.25">
      <c r="D635" s="11"/>
      <c r="E635" s="38"/>
      <c r="F635" s="39"/>
      <c r="G635" s="10"/>
    </row>
    <row r="636" spans="4:7" ht="15.75" customHeight="1" x14ac:dyDescent="0.25">
      <c r="D636" s="11"/>
      <c r="E636" s="38"/>
      <c r="F636" s="39"/>
      <c r="G636" s="10"/>
    </row>
    <row r="637" spans="4:7" ht="15.75" customHeight="1" x14ac:dyDescent="0.25">
      <c r="D637" s="11"/>
      <c r="E637" s="38"/>
      <c r="F637" s="39"/>
      <c r="G637" s="10"/>
    </row>
    <row r="638" spans="4:7" ht="15.75" customHeight="1" x14ac:dyDescent="0.25">
      <c r="D638" s="11"/>
      <c r="E638" s="38"/>
      <c r="F638" s="39"/>
      <c r="G638" s="10"/>
    </row>
    <row r="639" spans="4:7" ht="15.75" customHeight="1" x14ac:dyDescent="0.25">
      <c r="D639" s="11"/>
      <c r="E639" s="38"/>
      <c r="F639" s="39"/>
      <c r="G639" s="10"/>
    </row>
    <row r="640" spans="4:7" ht="15.75" customHeight="1" x14ac:dyDescent="0.25">
      <c r="D640" s="11"/>
      <c r="E640" s="38"/>
      <c r="F640" s="39"/>
      <c r="G640" s="10"/>
    </row>
    <row r="641" spans="4:7" ht="15.75" customHeight="1" x14ac:dyDescent="0.25">
      <c r="D641" s="11"/>
      <c r="E641" s="38"/>
      <c r="F641" s="39"/>
      <c r="G641" s="10"/>
    </row>
    <row r="642" spans="4:7" ht="15.75" customHeight="1" x14ac:dyDescent="0.25">
      <c r="D642" s="11"/>
      <c r="E642" s="38"/>
      <c r="F642" s="39"/>
      <c r="G642" s="10"/>
    </row>
    <row r="643" spans="4:7" ht="15.75" customHeight="1" x14ac:dyDescent="0.25">
      <c r="D643" s="11"/>
      <c r="E643" s="38"/>
      <c r="F643" s="39"/>
      <c r="G643" s="10"/>
    </row>
    <row r="644" spans="4:7" ht="15.75" customHeight="1" x14ac:dyDescent="0.25">
      <c r="D644" s="11"/>
      <c r="E644" s="38"/>
      <c r="F644" s="39"/>
      <c r="G644" s="10"/>
    </row>
    <row r="645" spans="4:7" ht="15.75" customHeight="1" x14ac:dyDescent="0.25">
      <c r="D645" s="11"/>
      <c r="E645" s="38"/>
      <c r="F645" s="39"/>
      <c r="G645" s="10"/>
    </row>
    <row r="646" spans="4:7" ht="15.75" customHeight="1" x14ac:dyDescent="0.25">
      <c r="D646" s="11"/>
      <c r="E646" s="38"/>
      <c r="F646" s="39"/>
      <c r="G646" s="10"/>
    </row>
    <row r="647" spans="4:7" ht="15.75" customHeight="1" x14ac:dyDescent="0.25">
      <c r="D647" s="11"/>
      <c r="E647" s="38"/>
      <c r="F647" s="39"/>
      <c r="G647" s="10"/>
    </row>
    <row r="648" spans="4:7" ht="15.75" customHeight="1" x14ac:dyDescent="0.25">
      <c r="D648" s="11"/>
      <c r="E648" s="38"/>
      <c r="F648" s="39"/>
      <c r="G648" s="10"/>
    </row>
    <row r="649" spans="4:7" ht="15.75" customHeight="1" x14ac:dyDescent="0.25">
      <c r="D649" s="11"/>
      <c r="E649" s="38"/>
      <c r="F649" s="39"/>
      <c r="G649" s="10"/>
    </row>
    <row r="650" spans="4:7" ht="15.75" customHeight="1" x14ac:dyDescent="0.25">
      <c r="D650" s="11"/>
      <c r="E650" s="38"/>
      <c r="F650" s="39"/>
      <c r="G650" s="10"/>
    </row>
    <row r="651" spans="4:7" ht="15.75" customHeight="1" x14ac:dyDescent="0.25">
      <c r="D651" s="11"/>
      <c r="E651" s="38"/>
      <c r="F651" s="39"/>
      <c r="G651" s="10"/>
    </row>
    <row r="652" spans="4:7" ht="15.75" customHeight="1" x14ac:dyDescent="0.25">
      <c r="D652" s="11"/>
      <c r="E652" s="38"/>
      <c r="F652" s="39"/>
      <c r="G652" s="10"/>
    </row>
    <row r="653" spans="4:7" ht="15.75" customHeight="1" x14ac:dyDescent="0.25">
      <c r="D653" s="11"/>
      <c r="E653" s="38"/>
      <c r="F653" s="39"/>
      <c r="G653" s="10"/>
    </row>
    <row r="654" spans="4:7" ht="15.75" customHeight="1" x14ac:dyDescent="0.25">
      <c r="D654" s="11"/>
      <c r="E654" s="38"/>
      <c r="F654" s="39"/>
      <c r="G654" s="10"/>
    </row>
    <row r="655" spans="4:7" ht="15.75" customHeight="1" x14ac:dyDescent="0.25">
      <c r="D655" s="11"/>
      <c r="E655" s="38"/>
      <c r="F655" s="39"/>
      <c r="G655" s="10"/>
    </row>
    <row r="656" spans="4:7" ht="15.75" customHeight="1" x14ac:dyDescent="0.25">
      <c r="D656" s="11"/>
      <c r="E656" s="38"/>
      <c r="F656" s="39"/>
      <c r="G656" s="10"/>
    </row>
    <row r="657" spans="4:7" ht="15.75" customHeight="1" x14ac:dyDescent="0.25">
      <c r="D657" s="11"/>
      <c r="E657" s="38"/>
      <c r="F657" s="39"/>
      <c r="G657" s="10"/>
    </row>
    <row r="658" spans="4:7" ht="15.75" customHeight="1" x14ac:dyDescent="0.25">
      <c r="D658" s="11"/>
      <c r="E658" s="38"/>
      <c r="F658" s="39"/>
      <c r="G658" s="10"/>
    </row>
    <row r="659" spans="4:7" ht="15.75" customHeight="1" x14ac:dyDescent="0.25">
      <c r="D659" s="11"/>
      <c r="E659" s="38"/>
      <c r="F659" s="39"/>
      <c r="G659" s="10"/>
    </row>
    <row r="660" spans="4:7" ht="15.75" customHeight="1" x14ac:dyDescent="0.25">
      <c r="D660" s="11"/>
      <c r="E660" s="38"/>
      <c r="F660" s="39"/>
      <c r="G660" s="10"/>
    </row>
    <row r="661" spans="4:7" ht="15.75" customHeight="1" x14ac:dyDescent="0.25">
      <c r="D661" s="11"/>
      <c r="E661" s="38"/>
      <c r="F661" s="39"/>
      <c r="G661" s="10"/>
    </row>
    <row r="662" spans="4:7" ht="15.75" customHeight="1" x14ac:dyDescent="0.25">
      <c r="D662" s="11"/>
      <c r="E662" s="38"/>
      <c r="F662" s="39"/>
      <c r="G662" s="10"/>
    </row>
    <row r="663" spans="4:7" ht="15.75" customHeight="1" x14ac:dyDescent="0.25">
      <c r="D663" s="11"/>
      <c r="E663" s="38"/>
      <c r="F663" s="39"/>
      <c r="G663" s="10"/>
    </row>
    <row r="664" spans="4:7" ht="15.75" customHeight="1" x14ac:dyDescent="0.25">
      <c r="D664" s="11"/>
      <c r="E664" s="38"/>
      <c r="F664" s="39"/>
      <c r="G664" s="10"/>
    </row>
    <row r="665" spans="4:7" ht="15.75" customHeight="1" x14ac:dyDescent="0.25">
      <c r="D665" s="11"/>
      <c r="E665" s="38"/>
      <c r="F665" s="39"/>
      <c r="G665" s="10"/>
    </row>
    <row r="666" spans="4:7" ht="15.75" customHeight="1" x14ac:dyDescent="0.25">
      <c r="D666" s="11"/>
      <c r="E666" s="38"/>
      <c r="F666" s="39"/>
      <c r="G666" s="10"/>
    </row>
    <row r="667" spans="4:7" ht="15.75" customHeight="1" x14ac:dyDescent="0.25">
      <c r="D667" s="11"/>
      <c r="E667" s="38"/>
      <c r="F667" s="39"/>
      <c r="G667" s="10"/>
    </row>
    <row r="668" spans="4:7" ht="15.75" customHeight="1" x14ac:dyDescent="0.25">
      <c r="D668" s="11"/>
      <c r="E668" s="38"/>
      <c r="F668" s="39"/>
      <c r="G668" s="10"/>
    </row>
    <row r="669" spans="4:7" ht="15.75" customHeight="1" x14ac:dyDescent="0.25">
      <c r="D669" s="11"/>
      <c r="E669" s="38"/>
      <c r="F669" s="39"/>
      <c r="G669" s="10"/>
    </row>
    <row r="670" spans="4:7" ht="15.75" customHeight="1" x14ac:dyDescent="0.25">
      <c r="D670" s="11"/>
      <c r="E670" s="38"/>
      <c r="F670" s="39"/>
      <c r="G670" s="10"/>
    </row>
    <row r="671" spans="4:7" ht="15.75" customHeight="1" x14ac:dyDescent="0.25">
      <c r="D671" s="11"/>
      <c r="E671" s="38"/>
      <c r="F671" s="39"/>
      <c r="G671" s="10"/>
    </row>
    <row r="672" spans="4:7" ht="15.75" customHeight="1" x14ac:dyDescent="0.25">
      <c r="D672" s="11"/>
      <c r="E672" s="38"/>
      <c r="F672" s="39"/>
      <c r="G672" s="10"/>
    </row>
    <row r="673" spans="4:7" ht="15.75" customHeight="1" x14ac:dyDescent="0.25">
      <c r="D673" s="11"/>
      <c r="E673" s="38"/>
      <c r="F673" s="39"/>
      <c r="G673" s="10"/>
    </row>
    <row r="674" spans="4:7" ht="15.75" customHeight="1" x14ac:dyDescent="0.25">
      <c r="D674" s="11"/>
      <c r="E674" s="38"/>
      <c r="F674" s="39"/>
      <c r="G674" s="10"/>
    </row>
    <row r="675" spans="4:7" ht="15.75" customHeight="1" x14ac:dyDescent="0.25">
      <c r="D675" s="11"/>
      <c r="E675" s="38"/>
      <c r="F675" s="39"/>
      <c r="G675" s="10"/>
    </row>
    <row r="676" spans="4:7" ht="15.75" customHeight="1" x14ac:dyDescent="0.25">
      <c r="D676" s="11"/>
      <c r="E676" s="38"/>
      <c r="F676" s="39"/>
      <c r="G676" s="10"/>
    </row>
    <row r="677" spans="4:7" ht="15.75" customHeight="1" x14ac:dyDescent="0.25">
      <c r="D677" s="11"/>
      <c r="E677" s="38"/>
      <c r="F677" s="39"/>
      <c r="G677" s="10"/>
    </row>
    <row r="678" spans="4:7" ht="15.75" customHeight="1" x14ac:dyDescent="0.25">
      <c r="D678" s="11"/>
      <c r="E678" s="38"/>
      <c r="F678" s="39"/>
      <c r="G678" s="10"/>
    </row>
    <row r="679" spans="4:7" ht="15.75" customHeight="1" x14ac:dyDescent="0.25">
      <c r="D679" s="11"/>
      <c r="E679" s="38"/>
      <c r="F679" s="39"/>
      <c r="G679" s="10"/>
    </row>
    <row r="680" spans="4:7" ht="15.75" customHeight="1" x14ac:dyDescent="0.25">
      <c r="D680" s="11"/>
      <c r="E680" s="38"/>
      <c r="F680" s="39"/>
      <c r="G680" s="10"/>
    </row>
    <row r="681" spans="4:7" ht="15.75" customHeight="1" x14ac:dyDescent="0.25">
      <c r="D681" s="11"/>
      <c r="E681" s="38"/>
      <c r="F681" s="39"/>
      <c r="G681" s="10"/>
    </row>
    <row r="682" spans="4:7" ht="15.75" customHeight="1" x14ac:dyDescent="0.25">
      <c r="D682" s="11"/>
      <c r="E682" s="38"/>
      <c r="F682" s="39"/>
      <c r="G682" s="10"/>
    </row>
    <row r="683" spans="4:7" ht="15.75" customHeight="1" x14ac:dyDescent="0.25">
      <c r="D683" s="11"/>
      <c r="E683" s="38"/>
      <c r="F683" s="39"/>
      <c r="G683" s="10"/>
    </row>
    <row r="684" spans="4:7" ht="15.75" customHeight="1" x14ac:dyDescent="0.25">
      <c r="D684" s="11"/>
      <c r="E684" s="38"/>
      <c r="F684" s="39"/>
      <c r="G684" s="10"/>
    </row>
    <row r="685" spans="4:7" ht="15.75" customHeight="1" x14ac:dyDescent="0.25">
      <c r="D685" s="11"/>
      <c r="E685" s="38"/>
      <c r="F685" s="39"/>
      <c r="G685" s="10"/>
    </row>
    <row r="686" spans="4:7" ht="15.75" customHeight="1" x14ac:dyDescent="0.25">
      <c r="D686" s="11"/>
      <c r="E686" s="38"/>
      <c r="F686" s="39"/>
      <c r="G686" s="10"/>
    </row>
    <row r="687" spans="4:7" ht="15.75" customHeight="1" x14ac:dyDescent="0.25">
      <c r="D687" s="11"/>
      <c r="E687" s="38"/>
      <c r="F687" s="39"/>
      <c r="G687" s="10"/>
    </row>
    <row r="688" spans="4:7" ht="15.75" customHeight="1" x14ac:dyDescent="0.25">
      <c r="D688" s="11"/>
      <c r="E688" s="38"/>
      <c r="F688" s="39"/>
      <c r="G688" s="10"/>
    </row>
    <row r="689" spans="4:7" ht="15.75" customHeight="1" x14ac:dyDescent="0.25">
      <c r="D689" s="11"/>
      <c r="E689" s="38"/>
      <c r="F689" s="39"/>
      <c r="G689" s="10"/>
    </row>
    <row r="690" spans="4:7" ht="15.75" customHeight="1" x14ac:dyDescent="0.25">
      <c r="D690" s="11"/>
      <c r="E690" s="38"/>
      <c r="F690" s="39"/>
      <c r="G690" s="10"/>
    </row>
    <row r="691" spans="4:7" ht="15.75" customHeight="1" x14ac:dyDescent="0.25">
      <c r="D691" s="11"/>
      <c r="E691" s="38"/>
      <c r="F691" s="39"/>
      <c r="G691" s="10"/>
    </row>
    <row r="692" spans="4:7" ht="15.75" customHeight="1" x14ac:dyDescent="0.25">
      <c r="D692" s="11"/>
      <c r="E692" s="38"/>
      <c r="F692" s="39"/>
      <c r="G692" s="10"/>
    </row>
    <row r="693" spans="4:7" ht="15.75" customHeight="1" x14ac:dyDescent="0.25">
      <c r="D693" s="11"/>
      <c r="E693" s="38"/>
      <c r="F693" s="39"/>
      <c r="G693" s="10"/>
    </row>
    <row r="694" spans="4:7" ht="15.75" customHeight="1" x14ac:dyDescent="0.25">
      <c r="D694" s="11"/>
      <c r="E694" s="38"/>
      <c r="F694" s="39"/>
      <c r="G694" s="10"/>
    </row>
    <row r="695" spans="4:7" ht="15.75" customHeight="1" x14ac:dyDescent="0.25">
      <c r="D695" s="11"/>
      <c r="E695" s="38"/>
      <c r="F695" s="39"/>
      <c r="G695" s="10"/>
    </row>
    <row r="696" spans="4:7" ht="15.75" customHeight="1" x14ac:dyDescent="0.25">
      <c r="D696" s="11"/>
      <c r="E696" s="38"/>
      <c r="F696" s="39"/>
      <c r="G696" s="10"/>
    </row>
    <row r="697" spans="4:7" ht="15.75" customHeight="1" x14ac:dyDescent="0.25">
      <c r="D697" s="11"/>
      <c r="E697" s="38"/>
      <c r="F697" s="39"/>
      <c r="G697" s="10"/>
    </row>
    <row r="698" spans="4:7" ht="15.75" customHeight="1" x14ac:dyDescent="0.25">
      <c r="D698" s="11"/>
      <c r="E698" s="38"/>
      <c r="F698" s="39"/>
      <c r="G698" s="10"/>
    </row>
    <row r="699" spans="4:7" ht="15.75" customHeight="1" x14ac:dyDescent="0.25">
      <c r="D699" s="11"/>
      <c r="E699" s="38"/>
      <c r="F699" s="39"/>
      <c r="G699" s="10"/>
    </row>
    <row r="700" spans="4:7" ht="15.75" customHeight="1" x14ac:dyDescent="0.25">
      <c r="D700" s="11"/>
      <c r="E700" s="38"/>
      <c r="F700" s="39"/>
      <c r="G700" s="10"/>
    </row>
    <row r="701" spans="4:7" ht="15.75" customHeight="1" x14ac:dyDescent="0.25">
      <c r="D701" s="11"/>
      <c r="E701" s="38"/>
      <c r="F701" s="39"/>
      <c r="G701" s="10"/>
    </row>
    <row r="702" spans="4:7" ht="15.75" customHeight="1" x14ac:dyDescent="0.25">
      <c r="D702" s="11"/>
      <c r="E702" s="38"/>
      <c r="F702" s="39"/>
      <c r="G702" s="10"/>
    </row>
    <row r="703" spans="4:7" ht="15.75" customHeight="1" x14ac:dyDescent="0.25">
      <c r="D703" s="11"/>
      <c r="E703" s="38"/>
      <c r="F703" s="39"/>
      <c r="G703" s="10"/>
    </row>
    <row r="704" spans="4:7" ht="15.75" customHeight="1" x14ac:dyDescent="0.25">
      <c r="D704" s="11"/>
      <c r="E704" s="38"/>
      <c r="F704" s="39"/>
      <c r="G704" s="10"/>
    </row>
    <row r="705" spans="4:7" ht="15.75" customHeight="1" x14ac:dyDescent="0.25">
      <c r="D705" s="11"/>
      <c r="E705" s="38"/>
      <c r="F705" s="39"/>
      <c r="G705" s="10"/>
    </row>
    <row r="706" spans="4:7" ht="15.75" customHeight="1" x14ac:dyDescent="0.25">
      <c r="D706" s="11"/>
      <c r="E706" s="38"/>
      <c r="F706" s="39"/>
      <c r="G706" s="10"/>
    </row>
    <row r="707" spans="4:7" ht="15.75" customHeight="1" x14ac:dyDescent="0.25">
      <c r="D707" s="11"/>
      <c r="E707" s="38"/>
      <c r="F707" s="39"/>
      <c r="G707" s="10"/>
    </row>
    <row r="708" spans="4:7" ht="15.75" customHeight="1" x14ac:dyDescent="0.25">
      <c r="D708" s="11"/>
      <c r="E708" s="38"/>
      <c r="F708" s="39"/>
      <c r="G708" s="10"/>
    </row>
    <row r="709" spans="4:7" ht="15.75" customHeight="1" x14ac:dyDescent="0.25">
      <c r="D709" s="11"/>
      <c r="E709" s="38"/>
      <c r="F709" s="39"/>
      <c r="G709" s="10"/>
    </row>
    <row r="710" spans="4:7" ht="15.75" customHeight="1" x14ac:dyDescent="0.25">
      <c r="D710" s="11"/>
      <c r="E710" s="38"/>
      <c r="F710" s="39"/>
      <c r="G710" s="10"/>
    </row>
    <row r="711" spans="4:7" ht="15.75" customHeight="1" x14ac:dyDescent="0.25">
      <c r="D711" s="11"/>
      <c r="E711" s="38"/>
      <c r="F711" s="39"/>
      <c r="G711" s="10"/>
    </row>
    <row r="712" spans="4:7" ht="15.75" customHeight="1" x14ac:dyDescent="0.25">
      <c r="D712" s="11"/>
      <c r="E712" s="38"/>
      <c r="F712" s="39"/>
      <c r="G712" s="10"/>
    </row>
    <row r="713" spans="4:7" ht="15.75" customHeight="1" x14ac:dyDescent="0.25">
      <c r="D713" s="11"/>
      <c r="E713" s="38"/>
      <c r="F713" s="39"/>
      <c r="G713" s="10"/>
    </row>
    <row r="714" spans="4:7" ht="15.75" customHeight="1" x14ac:dyDescent="0.25">
      <c r="D714" s="11"/>
      <c r="E714" s="38"/>
      <c r="F714" s="39"/>
      <c r="G714" s="10"/>
    </row>
    <row r="715" spans="4:7" ht="15.75" customHeight="1" x14ac:dyDescent="0.25">
      <c r="D715" s="11"/>
      <c r="E715" s="38"/>
      <c r="F715" s="39"/>
      <c r="G715" s="10"/>
    </row>
    <row r="716" spans="4:7" ht="15.75" customHeight="1" x14ac:dyDescent="0.25">
      <c r="D716" s="11"/>
      <c r="E716" s="38"/>
      <c r="F716" s="39"/>
      <c r="G716" s="10"/>
    </row>
    <row r="717" spans="4:7" ht="15.75" customHeight="1" x14ac:dyDescent="0.25">
      <c r="D717" s="11"/>
      <c r="E717" s="38"/>
      <c r="F717" s="39"/>
      <c r="G717" s="10"/>
    </row>
    <row r="718" spans="4:7" ht="15.75" customHeight="1" x14ac:dyDescent="0.25">
      <c r="D718" s="11"/>
      <c r="E718" s="38"/>
      <c r="F718" s="39"/>
      <c r="G718" s="10"/>
    </row>
    <row r="719" spans="4:7" ht="15.75" customHeight="1" x14ac:dyDescent="0.25">
      <c r="D719" s="11"/>
      <c r="E719" s="38"/>
      <c r="F719" s="39"/>
      <c r="G719" s="10"/>
    </row>
    <row r="720" spans="4:7" ht="15.75" customHeight="1" x14ac:dyDescent="0.25">
      <c r="D720" s="11"/>
      <c r="E720" s="38"/>
      <c r="F720" s="39"/>
      <c r="G720" s="10"/>
    </row>
    <row r="721" spans="4:7" ht="15.75" customHeight="1" x14ac:dyDescent="0.25">
      <c r="D721" s="11"/>
      <c r="E721" s="38"/>
      <c r="F721" s="39"/>
      <c r="G721" s="10"/>
    </row>
    <row r="722" spans="4:7" ht="15.75" customHeight="1" x14ac:dyDescent="0.25">
      <c r="D722" s="11"/>
      <c r="E722" s="38"/>
      <c r="F722" s="39"/>
      <c r="G722" s="10"/>
    </row>
    <row r="723" spans="4:7" ht="15.75" customHeight="1" x14ac:dyDescent="0.25">
      <c r="D723" s="11"/>
      <c r="E723" s="38"/>
      <c r="F723" s="39"/>
      <c r="G723" s="10"/>
    </row>
    <row r="724" spans="4:7" ht="15.75" customHeight="1" x14ac:dyDescent="0.25">
      <c r="D724" s="11"/>
      <c r="E724" s="38"/>
      <c r="F724" s="39"/>
      <c r="G724" s="10"/>
    </row>
    <row r="725" spans="4:7" ht="15.75" customHeight="1" x14ac:dyDescent="0.25">
      <c r="D725" s="11"/>
      <c r="E725" s="38"/>
      <c r="F725" s="39"/>
      <c r="G725" s="10"/>
    </row>
    <row r="726" spans="4:7" ht="15.75" customHeight="1" x14ac:dyDescent="0.25">
      <c r="D726" s="11"/>
      <c r="E726" s="38"/>
      <c r="F726" s="39"/>
      <c r="G726" s="10"/>
    </row>
    <row r="727" spans="4:7" ht="15.75" customHeight="1" x14ac:dyDescent="0.25">
      <c r="D727" s="11"/>
      <c r="E727" s="38"/>
      <c r="F727" s="39"/>
      <c r="G727" s="10"/>
    </row>
    <row r="728" spans="4:7" ht="15.75" customHeight="1" x14ac:dyDescent="0.25">
      <c r="D728" s="11"/>
      <c r="E728" s="38"/>
      <c r="F728" s="39"/>
      <c r="G728" s="10"/>
    </row>
    <row r="729" spans="4:7" ht="15.75" customHeight="1" x14ac:dyDescent="0.25">
      <c r="D729" s="11"/>
      <c r="E729" s="38"/>
      <c r="F729" s="39"/>
      <c r="G729" s="10"/>
    </row>
    <row r="730" spans="4:7" ht="15.75" customHeight="1" x14ac:dyDescent="0.25">
      <c r="D730" s="11"/>
      <c r="E730" s="38"/>
      <c r="F730" s="39"/>
      <c r="G730" s="10"/>
    </row>
    <row r="731" spans="4:7" ht="15.75" customHeight="1" x14ac:dyDescent="0.25">
      <c r="D731" s="11"/>
      <c r="E731" s="38"/>
      <c r="F731" s="39"/>
      <c r="G731" s="10"/>
    </row>
    <row r="732" spans="4:7" ht="15.75" customHeight="1" x14ac:dyDescent="0.25">
      <c r="D732" s="11"/>
      <c r="E732" s="38"/>
      <c r="F732" s="39"/>
      <c r="G732" s="10"/>
    </row>
    <row r="733" spans="4:7" ht="15.75" customHeight="1" x14ac:dyDescent="0.25">
      <c r="D733" s="11"/>
      <c r="E733" s="38"/>
      <c r="F733" s="39"/>
      <c r="G733" s="10"/>
    </row>
    <row r="734" spans="4:7" ht="15.75" customHeight="1" x14ac:dyDescent="0.25">
      <c r="D734" s="11"/>
      <c r="E734" s="38"/>
      <c r="F734" s="39"/>
      <c r="G734" s="10"/>
    </row>
    <row r="735" spans="4:7" ht="15.75" customHeight="1" x14ac:dyDescent="0.25">
      <c r="D735" s="11"/>
      <c r="E735" s="38"/>
      <c r="F735" s="39"/>
      <c r="G735" s="10"/>
    </row>
    <row r="736" spans="4:7" ht="15.75" customHeight="1" x14ac:dyDescent="0.25">
      <c r="D736" s="11"/>
      <c r="E736" s="38"/>
      <c r="F736" s="39"/>
      <c r="G736" s="10"/>
    </row>
    <row r="737" spans="4:7" ht="15.75" customHeight="1" x14ac:dyDescent="0.25">
      <c r="D737" s="11"/>
      <c r="E737" s="38"/>
      <c r="F737" s="39"/>
      <c r="G737" s="10"/>
    </row>
    <row r="738" spans="4:7" ht="15.75" customHeight="1" x14ac:dyDescent="0.25">
      <c r="D738" s="11"/>
      <c r="E738" s="38"/>
      <c r="F738" s="39"/>
      <c r="G738" s="10"/>
    </row>
    <row r="739" spans="4:7" ht="15.75" customHeight="1" x14ac:dyDescent="0.25">
      <c r="D739" s="11"/>
      <c r="E739" s="38"/>
      <c r="F739" s="39"/>
      <c r="G739" s="10"/>
    </row>
    <row r="740" spans="4:7" ht="15.75" customHeight="1" x14ac:dyDescent="0.25">
      <c r="D740" s="11"/>
      <c r="E740" s="38"/>
      <c r="F740" s="39"/>
      <c r="G740" s="10"/>
    </row>
    <row r="741" spans="4:7" ht="15.75" customHeight="1" x14ac:dyDescent="0.25">
      <c r="D741" s="11"/>
      <c r="E741" s="38"/>
      <c r="F741" s="39"/>
      <c r="G741" s="10"/>
    </row>
    <row r="742" spans="4:7" ht="15.75" customHeight="1" x14ac:dyDescent="0.25">
      <c r="D742" s="11"/>
      <c r="E742" s="38"/>
      <c r="F742" s="39"/>
      <c r="G742" s="10"/>
    </row>
    <row r="743" spans="4:7" ht="15.75" customHeight="1" x14ac:dyDescent="0.25">
      <c r="D743" s="11"/>
      <c r="E743" s="38"/>
      <c r="F743" s="39"/>
      <c r="G743" s="10"/>
    </row>
    <row r="744" spans="4:7" ht="15.75" customHeight="1" x14ac:dyDescent="0.25">
      <c r="D744" s="11"/>
      <c r="E744" s="38"/>
      <c r="F744" s="39"/>
      <c r="G744" s="10"/>
    </row>
    <row r="745" spans="4:7" ht="15.75" customHeight="1" x14ac:dyDescent="0.25">
      <c r="D745" s="11"/>
      <c r="E745" s="38"/>
      <c r="F745" s="39"/>
      <c r="G745" s="10"/>
    </row>
    <row r="746" spans="4:7" ht="15.75" customHeight="1" x14ac:dyDescent="0.25">
      <c r="D746" s="11"/>
      <c r="E746" s="38"/>
      <c r="F746" s="39"/>
      <c r="G746" s="10"/>
    </row>
    <row r="747" spans="4:7" ht="15.75" customHeight="1" x14ac:dyDescent="0.25">
      <c r="D747" s="11"/>
      <c r="E747" s="38"/>
      <c r="F747" s="39"/>
      <c r="G747" s="10"/>
    </row>
    <row r="748" spans="4:7" ht="15.75" customHeight="1" x14ac:dyDescent="0.25">
      <c r="D748" s="11"/>
      <c r="E748" s="38"/>
      <c r="F748" s="39"/>
      <c r="G748" s="10"/>
    </row>
    <row r="749" spans="4:7" ht="15.75" customHeight="1" x14ac:dyDescent="0.25">
      <c r="D749" s="11"/>
      <c r="E749" s="38"/>
      <c r="F749" s="39"/>
      <c r="G749" s="10"/>
    </row>
    <row r="750" spans="4:7" ht="15.75" customHeight="1" x14ac:dyDescent="0.25">
      <c r="D750" s="11"/>
      <c r="E750" s="38"/>
      <c r="F750" s="39"/>
      <c r="G750" s="10"/>
    </row>
    <row r="751" spans="4:7" ht="15.75" customHeight="1" x14ac:dyDescent="0.25">
      <c r="D751" s="11"/>
      <c r="E751" s="38"/>
      <c r="F751" s="39"/>
      <c r="G751" s="10"/>
    </row>
    <row r="752" spans="4:7" ht="15.75" customHeight="1" x14ac:dyDescent="0.25">
      <c r="D752" s="11"/>
      <c r="E752" s="38"/>
      <c r="F752" s="39"/>
      <c r="G752" s="10"/>
    </row>
    <row r="753" spans="4:7" ht="15.75" customHeight="1" x14ac:dyDescent="0.25">
      <c r="D753" s="11"/>
      <c r="E753" s="38"/>
      <c r="F753" s="39"/>
      <c r="G753" s="10"/>
    </row>
    <row r="754" spans="4:7" ht="15.75" customHeight="1" x14ac:dyDescent="0.25">
      <c r="D754" s="11"/>
      <c r="E754" s="38"/>
      <c r="F754" s="39"/>
      <c r="G754" s="10"/>
    </row>
    <row r="755" spans="4:7" ht="15.75" customHeight="1" x14ac:dyDescent="0.25">
      <c r="D755" s="11"/>
      <c r="E755" s="38"/>
      <c r="F755" s="39"/>
      <c r="G755" s="10"/>
    </row>
    <row r="756" spans="4:7" ht="15.75" customHeight="1" x14ac:dyDescent="0.25">
      <c r="D756" s="11"/>
      <c r="E756" s="38"/>
      <c r="F756" s="39"/>
      <c r="G756" s="10"/>
    </row>
    <row r="757" spans="4:7" ht="15.75" customHeight="1" x14ac:dyDescent="0.25">
      <c r="D757" s="11"/>
      <c r="E757" s="38"/>
      <c r="F757" s="39"/>
      <c r="G757" s="10"/>
    </row>
    <row r="758" spans="4:7" ht="15.75" customHeight="1" x14ac:dyDescent="0.25">
      <c r="D758" s="11"/>
      <c r="E758" s="38"/>
      <c r="F758" s="39"/>
      <c r="G758" s="10"/>
    </row>
    <row r="759" spans="4:7" ht="15.75" customHeight="1" x14ac:dyDescent="0.25">
      <c r="D759" s="11"/>
      <c r="E759" s="38"/>
      <c r="F759" s="39"/>
      <c r="G759" s="10"/>
    </row>
    <row r="760" spans="4:7" ht="15.75" customHeight="1" x14ac:dyDescent="0.25">
      <c r="D760" s="11"/>
      <c r="E760" s="38"/>
      <c r="F760" s="39"/>
      <c r="G760" s="10"/>
    </row>
    <row r="761" spans="4:7" ht="15.75" customHeight="1" x14ac:dyDescent="0.25">
      <c r="D761" s="11"/>
      <c r="E761" s="38"/>
      <c r="F761" s="39"/>
      <c r="G761" s="10"/>
    </row>
    <row r="762" spans="4:7" ht="15.75" customHeight="1" x14ac:dyDescent="0.25">
      <c r="D762" s="11"/>
      <c r="E762" s="38"/>
      <c r="F762" s="39"/>
      <c r="G762" s="10"/>
    </row>
    <row r="763" spans="4:7" ht="15.75" customHeight="1" x14ac:dyDescent="0.25">
      <c r="D763" s="11"/>
      <c r="E763" s="38"/>
      <c r="F763" s="39"/>
      <c r="G763" s="10"/>
    </row>
    <row r="764" spans="4:7" ht="15.75" customHeight="1" x14ac:dyDescent="0.25">
      <c r="D764" s="11"/>
      <c r="E764" s="38"/>
      <c r="F764" s="39"/>
      <c r="G764" s="10"/>
    </row>
    <row r="765" spans="4:7" ht="15.75" customHeight="1" x14ac:dyDescent="0.25">
      <c r="D765" s="11"/>
      <c r="E765" s="38"/>
      <c r="F765" s="39"/>
      <c r="G765" s="10"/>
    </row>
    <row r="766" spans="4:7" ht="15.75" customHeight="1" x14ac:dyDescent="0.25">
      <c r="D766" s="11"/>
      <c r="E766" s="38"/>
      <c r="F766" s="39"/>
      <c r="G766" s="10"/>
    </row>
    <row r="767" spans="4:7" ht="15.75" customHeight="1" x14ac:dyDescent="0.25">
      <c r="D767" s="11"/>
      <c r="E767" s="38"/>
      <c r="F767" s="39"/>
      <c r="G767" s="10"/>
    </row>
    <row r="768" spans="4:7" ht="15.75" customHeight="1" x14ac:dyDescent="0.25">
      <c r="D768" s="11"/>
      <c r="E768" s="38"/>
      <c r="F768" s="39"/>
      <c r="G768" s="10"/>
    </row>
    <row r="769" spans="4:7" ht="15.75" customHeight="1" x14ac:dyDescent="0.25">
      <c r="D769" s="11"/>
      <c r="E769" s="38"/>
      <c r="F769" s="39"/>
      <c r="G769" s="10"/>
    </row>
    <row r="770" spans="4:7" ht="15.75" customHeight="1" x14ac:dyDescent="0.25">
      <c r="D770" s="11"/>
      <c r="E770" s="38"/>
      <c r="F770" s="39"/>
      <c r="G770" s="10"/>
    </row>
    <row r="771" spans="4:7" ht="15.75" customHeight="1" x14ac:dyDescent="0.25">
      <c r="D771" s="11"/>
      <c r="E771" s="38"/>
      <c r="F771" s="39"/>
      <c r="G771" s="10"/>
    </row>
    <row r="772" spans="4:7" ht="15.75" customHeight="1" x14ac:dyDescent="0.25">
      <c r="D772" s="11"/>
      <c r="E772" s="38"/>
      <c r="F772" s="39"/>
      <c r="G772" s="10"/>
    </row>
    <row r="773" spans="4:7" ht="15.75" customHeight="1" x14ac:dyDescent="0.25">
      <c r="D773" s="11"/>
      <c r="E773" s="38"/>
      <c r="F773" s="39"/>
      <c r="G773" s="10"/>
    </row>
    <row r="774" spans="4:7" ht="15.75" customHeight="1" x14ac:dyDescent="0.25">
      <c r="D774" s="11"/>
      <c r="E774" s="38"/>
      <c r="F774" s="39"/>
      <c r="G774" s="10"/>
    </row>
    <row r="775" spans="4:7" ht="15.75" customHeight="1" x14ac:dyDescent="0.25">
      <c r="D775" s="11"/>
      <c r="E775" s="38"/>
      <c r="F775" s="39"/>
      <c r="G775" s="10"/>
    </row>
    <row r="776" spans="4:7" ht="15.75" customHeight="1" x14ac:dyDescent="0.25">
      <c r="D776" s="11"/>
      <c r="E776" s="38"/>
      <c r="F776" s="39"/>
      <c r="G776" s="10"/>
    </row>
    <row r="777" spans="4:7" ht="15.75" customHeight="1" x14ac:dyDescent="0.25">
      <c r="D777" s="11"/>
      <c r="E777" s="38"/>
      <c r="F777" s="39"/>
      <c r="G777" s="10"/>
    </row>
    <row r="778" spans="4:7" ht="15.75" customHeight="1" x14ac:dyDescent="0.25">
      <c r="D778" s="11"/>
      <c r="E778" s="38"/>
      <c r="F778" s="39"/>
      <c r="G778" s="10"/>
    </row>
    <row r="779" spans="4:7" ht="15.75" customHeight="1" x14ac:dyDescent="0.25">
      <c r="D779" s="11"/>
      <c r="E779" s="38"/>
      <c r="F779" s="39"/>
      <c r="G779" s="10"/>
    </row>
    <row r="780" spans="4:7" ht="15.75" customHeight="1" x14ac:dyDescent="0.25">
      <c r="D780" s="11"/>
      <c r="E780" s="38"/>
      <c r="F780" s="39"/>
      <c r="G780" s="10"/>
    </row>
    <row r="781" spans="4:7" ht="15.75" customHeight="1" x14ac:dyDescent="0.25">
      <c r="D781" s="11"/>
      <c r="E781" s="38"/>
      <c r="F781" s="39"/>
      <c r="G781" s="10"/>
    </row>
    <row r="782" spans="4:7" ht="15.75" customHeight="1" x14ac:dyDescent="0.25">
      <c r="D782" s="11"/>
      <c r="E782" s="38"/>
      <c r="F782" s="39"/>
      <c r="G782" s="10"/>
    </row>
    <row r="783" spans="4:7" ht="15.75" customHeight="1" x14ac:dyDescent="0.25">
      <c r="D783" s="11"/>
      <c r="E783" s="38"/>
      <c r="F783" s="39"/>
      <c r="G783" s="10"/>
    </row>
    <row r="784" spans="4:7" ht="15.75" customHeight="1" x14ac:dyDescent="0.25">
      <c r="D784" s="11"/>
      <c r="E784" s="38"/>
      <c r="F784" s="39"/>
      <c r="G784" s="10"/>
    </row>
    <row r="785" spans="4:7" ht="15.75" customHeight="1" x14ac:dyDescent="0.25">
      <c r="D785" s="11"/>
      <c r="E785" s="38"/>
      <c r="F785" s="39"/>
      <c r="G785" s="10"/>
    </row>
    <row r="786" spans="4:7" ht="15.75" customHeight="1" x14ac:dyDescent="0.25">
      <c r="D786" s="11"/>
      <c r="E786" s="38"/>
      <c r="F786" s="39"/>
      <c r="G786" s="10"/>
    </row>
    <row r="787" spans="4:7" ht="15.75" customHeight="1" x14ac:dyDescent="0.25">
      <c r="D787" s="11"/>
      <c r="E787" s="38"/>
      <c r="F787" s="39"/>
      <c r="G787" s="10"/>
    </row>
    <row r="788" spans="4:7" ht="15.75" customHeight="1" x14ac:dyDescent="0.25">
      <c r="D788" s="11"/>
      <c r="E788" s="38"/>
      <c r="F788" s="39"/>
      <c r="G788" s="10"/>
    </row>
    <row r="789" spans="4:7" ht="15.75" customHeight="1" x14ac:dyDescent="0.25">
      <c r="D789" s="11"/>
      <c r="E789" s="38"/>
      <c r="F789" s="39"/>
      <c r="G789" s="10"/>
    </row>
    <row r="790" spans="4:7" ht="15.75" customHeight="1" x14ac:dyDescent="0.25">
      <c r="D790" s="11"/>
      <c r="E790" s="38"/>
      <c r="F790" s="39"/>
      <c r="G790" s="10"/>
    </row>
    <row r="791" spans="4:7" ht="15.75" customHeight="1" x14ac:dyDescent="0.25">
      <c r="D791" s="11"/>
      <c r="E791" s="38"/>
      <c r="F791" s="39"/>
      <c r="G791" s="10"/>
    </row>
    <row r="792" spans="4:7" ht="15.75" customHeight="1" x14ac:dyDescent="0.25">
      <c r="D792" s="11"/>
      <c r="E792" s="38"/>
      <c r="F792" s="39"/>
      <c r="G792" s="10"/>
    </row>
    <row r="793" spans="4:7" ht="15.75" customHeight="1" x14ac:dyDescent="0.25">
      <c r="D793" s="11"/>
      <c r="E793" s="38"/>
      <c r="F793" s="39"/>
      <c r="G793" s="10"/>
    </row>
    <row r="794" spans="4:7" ht="15.75" customHeight="1" x14ac:dyDescent="0.25">
      <c r="D794" s="11"/>
      <c r="E794" s="38"/>
      <c r="F794" s="39"/>
      <c r="G794" s="10"/>
    </row>
    <row r="795" spans="4:7" ht="15.75" customHeight="1" x14ac:dyDescent="0.25">
      <c r="D795" s="11"/>
      <c r="E795" s="38"/>
      <c r="F795" s="39"/>
      <c r="G795" s="10"/>
    </row>
    <row r="796" spans="4:7" ht="15.75" customHeight="1" x14ac:dyDescent="0.25">
      <c r="D796" s="11"/>
      <c r="E796" s="38"/>
      <c r="F796" s="39"/>
      <c r="G796" s="10"/>
    </row>
    <row r="797" spans="4:7" ht="15.75" customHeight="1" x14ac:dyDescent="0.25">
      <c r="D797" s="11"/>
      <c r="E797" s="38"/>
      <c r="F797" s="39"/>
      <c r="G797" s="10"/>
    </row>
    <row r="798" spans="4:7" ht="15.75" customHeight="1" x14ac:dyDescent="0.25">
      <c r="D798" s="11"/>
      <c r="E798" s="38"/>
      <c r="F798" s="39"/>
      <c r="G798" s="10"/>
    </row>
    <row r="799" spans="4:7" ht="15.75" customHeight="1" x14ac:dyDescent="0.25">
      <c r="D799" s="11"/>
      <c r="E799" s="38"/>
      <c r="F799" s="39"/>
      <c r="G799" s="10"/>
    </row>
    <row r="800" spans="4:7" ht="15.75" customHeight="1" x14ac:dyDescent="0.25">
      <c r="D800" s="11"/>
      <c r="E800" s="38"/>
      <c r="F800" s="39"/>
      <c r="G800" s="10"/>
    </row>
    <row r="801" spans="4:7" ht="15.75" customHeight="1" x14ac:dyDescent="0.25">
      <c r="D801" s="11"/>
      <c r="E801" s="38"/>
      <c r="F801" s="39"/>
      <c r="G801" s="10"/>
    </row>
    <row r="802" spans="4:7" ht="15.75" customHeight="1" x14ac:dyDescent="0.25">
      <c r="D802" s="11"/>
      <c r="E802" s="38"/>
      <c r="F802" s="39"/>
      <c r="G802" s="10"/>
    </row>
    <row r="803" spans="4:7" ht="15.75" customHeight="1" x14ac:dyDescent="0.25">
      <c r="D803" s="11"/>
      <c r="E803" s="38"/>
      <c r="F803" s="39"/>
      <c r="G803" s="10"/>
    </row>
    <row r="804" spans="4:7" ht="15.75" customHeight="1" x14ac:dyDescent="0.25">
      <c r="D804" s="11"/>
      <c r="E804" s="38"/>
      <c r="F804" s="39"/>
      <c r="G804" s="10"/>
    </row>
    <row r="805" spans="4:7" ht="15.75" customHeight="1" x14ac:dyDescent="0.25">
      <c r="D805" s="11"/>
      <c r="E805" s="38"/>
      <c r="F805" s="39"/>
      <c r="G805" s="10"/>
    </row>
    <row r="806" spans="4:7" ht="15.75" customHeight="1" x14ac:dyDescent="0.25">
      <c r="D806" s="11"/>
      <c r="E806" s="38"/>
      <c r="F806" s="39"/>
      <c r="G806" s="10"/>
    </row>
    <row r="807" spans="4:7" ht="15.75" customHeight="1" x14ac:dyDescent="0.25">
      <c r="D807" s="11"/>
      <c r="E807" s="38"/>
      <c r="F807" s="39"/>
      <c r="G807" s="10"/>
    </row>
    <row r="808" spans="4:7" ht="15.75" customHeight="1" x14ac:dyDescent="0.25">
      <c r="D808" s="11"/>
      <c r="E808" s="38"/>
      <c r="F808" s="39"/>
      <c r="G808" s="10"/>
    </row>
    <row r="809" spans="4:7" ht="15.75" customHeight="1" x14ac:dyDescent="0.25">
      <c r="D809" s="11"/>
      <c r="E809" s="38"/>
      <c r="F809" s="39"/>
      <c r="G809" s="10"/>
    </row>
    <row r="810" spans="4:7" ht="15.75" customHeight="1" x14ac:dyDescent="0.25">
      <c r="D810" s="11"/>
      <c r="E810" s="38"/>
      <c r="F810" s="39"/>
      <c r="G810" s="10"/>
    </row>
    <row r="811" spans="4:7" ht="15.75" customHeight="1" x14ac:dyDescent="0.25">
      <c r="D811" s="11"/>
      <c r="E811" s="38"/>
      <c r="F811" s="39"/>
      <c r="G811" s="10"/>
    </row>
    <row r="812" spans="4:7" ht="15.75" customHeight="1" x14ac:dyDescent="0.25">
      <c r="D812" s="11"/>
      <c r="E812" s="38"/>
      <c r="F812" s="39"/>
      <c r="G812" s="10"/>
    </row>
    <row r="813" spans="4:7" ht="15.75" customHeight="1" x14ac:dyDescent="0.25">
      <c r="D813" s="11"/>
      <c r="E813" s="38"/>
      <c r="F813" s="39"/>
      <c r="G813" s="10"/>
    </row>
    <row r="814" spans="4:7" ht="15.75" customHeight="1" x14ac:dyDescent="0.25">
      <c r="D814" s="11"/>
      <c r="E814" s="38"/>
      <c r="F814" s="39"/>
      <c r="G814" s="10"/>
    </row>
    <row r="815" spans="4:7" ht="15.75" customHeight="1" x14ac:dyDescent="0.25">
      <c r="D815" s="11"/>
      <c r="E815" s="38"/>
      <c r="F815" s="39"/>
      <c r="G815" s="10"/>
    </row>
    <row r="816" spans="4:7" ht="15.75" customHeight="1" x14ac:dyDescent="0.25">
      <c r="D816" s="11"/>
      <c r="E816" s="38"/>
      <c r="F816" s="39"/>
      <c r="G816" s="10"/>
    </row>
    <row r="817" spans="4:7" ht="15.75" customHeight="1" x14ac:dyDescent="0.25">
      <c r="D817" s="11"/>
      <c r="E817" s="38"/>
      <c r="F817" s="39"/>
      <c r="G817" s="10"/>
    </row>
    <row r="818" spans="4:7" ht="15.75" customHeight="1" x14ac:dyDescent="0.25">
      <c r="D818" s="11"/>
      <c r="E818" s="38"/>
      <c r="F818" s="39"/>
      <c r="G818" s="10"/>
    </row>
    <row r="819" spans="4:7" ht="15.75" customHeight="1" x14ac:dyDescent="0.25">
      <c r="D819" s="11"/>
      <c r="E819" s="38"/>
      <c r="F819" s="39"/>
      <c r="G819" s="10"/>
    </row>
    <row r="820" spans="4:7" ht="15.75" customHeight="1" x14ac:dyDescent="0.25">
      <c r="D820" s="11"/>
      <c r="E820" s="38"/>
      <c r="F820" s="39"/>
      <c r="G820" s="10"/>
    </row>
    <row r="821" spans="4:7" ht="15.75" customHeight="1" x14ac:dyDescent="0.25">
      <c r="D821" s="11"/>
      <c r="E821" s="38"/>
      <c r="F821" s="39"/>
      <c r="G821" s="10"/>
    </row>
    <row r="822" spans="4:7" ht="15.75" customHeight="1" x14ac:dyDescent="0.25">
      <c r="D822" s="11"/>
      <c r="E822" s="38"/>
      <c r="F822" s="39"/>
      <c r="G822" s="10"/>
    </row>
    <row r="823" spans="4:7" ht="15.75" customHeight="1" x14ac:dyDescent="0.25">
      <c r="D823" s="11"/>
      <c r="E823" s="38"/>
      <c r="F823" s="39"/>
      <c r="G823" s="10"/>
    </row>
    <row r="824" spans="4:7" ht="15.75" customHeight="1" x14ac:dyDescent="0.25">
      <c r="D824" s="11"/>
      <c r="E824" s="38"/>
      <c r="F824" s="39"/>
      <c r="G824" s="10"/>
    </row>
    <row r="825" spans="4:7" ht="15.75" customHeight="1" x14ac:dyDescent="0.25">
      <c r="D825" s="11"/>
      <c r="E825" s="38"/>
      <c r="F825" s="39"/>
      <c r="G825" s="10"/>
    </row>
    <row r="826" spans="4:7" ht="15.75" customHeight="1" x14ac:dyDescent="0.25">
      <c r="D826" s="11"/>
      <c r="E826" s="38"/>
      <c r="F826" s="39"/>
      <c r="G826" s="10"/>
    </row>
    <row r="827" spans="4:7" ht="15.75" customHeight="1" x14ac:dyDescent="0.25">
      <c r="D827" s="11"/>
      <c r="E827" s="38"/>
      <c r="F827" s="39"/>
      <c r="G827" s="10"/>
    </row>
    <row r="828" spans="4:7" ht="15.75" customHeight="1" x14ac:dyDescent="0.25">
      <c r="D828" s="11"/>
      <c r="E828" s="38"/>
      <c r="F828" s="39"/>
      <c r="G828" s="10"/>
    </row>
    <row r="829" spans="4:7" ht="15.75" customHeight="1" x14ac:dyDescent="0.25">
      <c r="D829" s="11"/>
      <c r="E829" s="38"/>
      <c r="F829" s="39"/>
      <c r="G829" s="10"/>
    </row>
    <row r="830" spans="4:7" ht="15.75" customHeight="1" x14ac:dyDescent="0.25">
      <c r="D830" s="11"/>
      <c r="E830" s="38"/>
      <c r="F830" s="39"/>
      <c r="G830" s="10"/>
    </row>
    <row r="831" spans="4:7" ht="15.75" customHeight="1" x14ac:dyDescent="0.25">
      <c r="D831" s="11"/>
      <c r="E831" s="38"/>
      <c r="F831" s="39"/>
      <c r="G831" s="10"/>
    </row>
    <row r="832" spans="4:7" ht="15.75" customHeight="1" x14ac:dyDescent="0.25">
      <c r="D832" s="11"/>
      <c r="E832" s="38"/>
      <c r="F832" s="39"/>
      <c r="G832" s="10"/>
    </row>
    <row r="833" spans="4:7" ht="15.75" customHeight="1" x14ac:dyDescent="0.25">
      <c r="D833" s="11"/>
      <c r="E833" s="38"/>
      <c r="F833" s="39"/>
      <c r="G833" s="10"/>
    </row>
    <row r="834" spans="4:7" ht="15.75" customHeight="1" x14ac:dyDescent="0.25">
      <c r="D834" s="11"/>
      <c r="E834" s="38"/>
      <c r="F834" s="39"/>
      <c r="G834" s="10"/>
    </row>
    <row r="835" spans="4:7" ht="15.75" customHeight="1" x14ac:dyDescent="0.25">
      <c r="D835" s="11"/>
      <c r="E835" s="38"/>
      <c r="F835" s="39"/>
      <c r="G835" s="10"/>
    </row>
    <row r="836" spans="4:7" ht="15.75" customHeight="1" x14ac:dyDescent="0.25">
      <c r="D836" s="11"/>
      <c r="E836" s="38"/>
      <c r="F836" s="39"/>
      <c r="G836" s="10"/>
    </row>
    <row r="837" spans="4:7" ht="15.75" customHeight="1" x14ac:dyDescent="0.25">
      <c r="D837" s="11"/>
      <c r="E837" s="38"/>
      <c r="F837" s="39"/>
      <c r="G837" s="10"/>
    </row>
    <row r="838" spans="4:7" ht="15.75" customHeight="1" x14ac:dyDescent="0.25">
      <c r="D838" s="11"/>
      <c r="E838" s="38"/>
      <c r="F838" s="39"/>
      <c r="G838" s="10"/>
    </row>
    <row r="839" spans="4:7" ht="15.75" customHeight="1" x14ac:dyDescent="0.25">
      <c r="D839" s="11"/>
      <c r="E839" s="38"/>
      <c r="F839" s="39"/>
      <c r="G839" s="10"/>
    </row>
    <row r="840" spans="4:7" ht="15.75" customHeight="1" x14ac:dyDescent="0.25">
      <c r="D840" s="11"/>
      <c r="E840" s="38"/>
      <c r="F840" s="39"/>
      <c r="G840" s="10"/>
    </row>
    <row r="841" spans="4:7" ht="15.75" customHeight="1" x14ac:dyDescent="0.25">
      <c r="D841" s="11"/>
      <c r="E841" s="38"/>
      <c r="F841" s="39"/>
      <c r="G841" s="10"/>
    </row>
    <row r="842" spans="4:7" ht="15.75" customHeight="1" x14ac:dyDescent="0.25">
      <c r="D842" s="11"/>
      <c r="E842" s="38"/>
      <c r="F842" s="39"/>
      <c r="G842" s="10"/>
    </row>
    <row r="843" spans="4:7" ht="15.75" customHeight="1" x14ac:dyDescent="0.25">
      <c r="D843" s="11"/>
      <c r="E843" s="38"/>
      <c r="F843" s="39"/>
      <c r="G843" s="10"/>
    </row>
    <row r="844" spans="4:7" ht="15.75" customHeight="1" x14ac:dyDescent="0.25">
      <c r="D844" s="11"/>
      <c r="E844" s="38"/>
      <c r="F844" s="39"/>
      <c r="G844" s="10"/>
    </row>
    <row r="845" spans="4:7" ht="15.75" customHeight="1" x14ac:dyDescent="0.25">
      <c r="D845" s="11"/>
      <c r="E845" s="38"/>
      <c r="F845" s="39"/>
      <c r="G845" s="10"/>
    </row>
    <row r="846" spans="4:7" ht="15.75" customHeight="1" x14ac:dyDescent="0.25">
      <c r="D846" s="11"/>
      <c r="E846" s="38"/>
      <c r="F846" s="39"/>
      <c r="G846" s="10"/>
    </row>
    <row r="847" spans="4:7" ht="15.75" customHeight="1" x14ac:dyDescent="0.25">
      <c r="D847" s="11"/>
      <c r="E847" s="38"/>
      <c r="F847" s="39"/>
      <c r="G847" s="10"/>
    </row>
    <row r="848" spans="4:7" ht="15.75" customHeight="1" x14ac:dyDescent="0.25">
      <c r="D848" s="11"/>
      <c r="E848" s="38"/>
      <c r="F848" s="39"/>
      <c r="G848" s="10"/>
    </row>
    <row r="849" spans="4:7" ht="15.75" customHeight="1" x14ac:dyDescent="0.25">
      <c r="D849" s="11"/>
      <c r="E849" s="38"/>
      <c r="F849" s="39"/>
      <c r="G849" s="10"/>
    </row>
    <row r="850" spans="4:7" ht="15.75" customHeight="1" x14ac:dyDescent="0.25">
      <c r="D850" s="11"/>
      <c r="E850" s="38"/>
      <c r="F850" s="39"/>
      <c r="G850" s="10"/>
    </row>
    <row r="851" spans="4:7" ht="15.75" customHeight="1" x14ac:dyDescent="0.25">
      <c r="D851" s="11"/>
      <c r="E851" s="38"/>
      <c r="F851" s="39"/>
      <c r="G851" s="10"/>
    </row>
    <row r="852" spans="4:7" ht="15.75" customHeight="1" x14ac:dyDescent="0.25">
      <c r="D852" s="11"/>
      <c r="E852" s="38"/>
      <c r="F852" s="39"/>
      <c r="G852" s="10"/>
    </row>
    <row r="853" spans="4:7" ht="15.75" customHeight="1" x14ac:dyDescent="0.25">
      <c r="D853" s="11"/>
      <c r="E853" s="38"/>
      <c r="F853" s="39"/>
      <c r="G853" s="10"/>
    </row>
    <row r="854" spans="4:7" ht="15.75" customHeight="1" x14ac:dyDescent="0.25">
      <c r="D854" s="11"/>
      <c r="E854" s="38"/>
      <c r="F854" s="39"/>
      <c r="G854" s="10"/>
    </row>
    <row r="855" spans="4:7" ht="15.75" customHeight="1" x14ac:dyDescent="0.25">
      <c r="D855" s="11"/>
      <c r="E855" s="38"/>
      <c r="F855" s="39"/>
      <c r="G855" s="10"/>
    </row>
    <row r="856" spans="4:7" ht="15.75" customHeight="1" x14ac:dyDescent="0.25">
      <c r="D856" s="11"/>
      <c r="E856" s="38"/>
      <c r="F856" s="39"/>
      <c r="G856" s="10"/>
    </row>
    <row r="857" spans="4:7" ht="15.75" customHeight="1" x14ac:dyDescent="0.25">
      <c r="D857" s="11"/>
      <c r="E857" s="38"/>
      <c r="F857" s="39"/>
      <c r="G857" s="10"/>
    </row>
    <row r="858" spans="4:7" ht="15.75" customHeight="1" x14ac:dyDescent="0.25">
      <c r="D858" s="11"/>
      <c r="E858" s="38"/>
      <c r="F858" s="39"/>
      <c r="G858" s="10"/>
    </row>
    <row r="859" spans="4:7" ht="15.75" customHeight="1" x14ac:dyDescent="0.25">
      <c r="D859" s="11"/>
      <c r="E859" s="38"/>
      <c r="F859" s="39"/>
      <c r="G859" s="10"/>
    </row>
    <row r="860" spans="4:7" ht="15.75" customHeight="1" x14ac:dyDescent="0.25">
      <c r="D860" s="11"/>
      <c r="E860" s="38"/>
      <c r="F860" s="39"/>
      <c r="G860" s="10"/>
    </row>
    <row r="861" spans="4:7" ht="15.75" customHeight="1" x14ac:dyDescent="0.25">
      <c r="D861" s="11"/>
      <c r="E861" s="38"/>
      <c r="F861" s="39"/>
      <c r="G861" s="10"/>
    </row>
    <row r="862" spans="4:7" ht="15.75" customHeight="1" x14ac:dyDescent="0.25">
      <c r="D862" s="11"/>
      <c r="E862" s="38"/>
      <c r="F862" s="39"/>
      <c r="G862" s="10"/>
    </row>
    <row r="863" spans="4:7" ht="15.75" customHeight="1" x14ac:dyDescent="0.25">
      <c r="D863" s="11"/>
      <c r="E863" s="38"/>
      <c r="F863" s="39"/>
      <c r="G863" s="10"/>
    </row>
    <row r="864" spans="4:7" ht="15.75" customHeight="1" x14ac:dyDescent="0.25">
      <c r="D864" s="11"/>
      <c r="E864" s="38"/>
      <c r="F864" s="39"/>
      <c r="G864" s="10"/>
    </row>
    <row r="865" spans="4:7" ht="15.75" customHeight="1" x14ac:dyDescent="0.25">
      <c r="D865" s="11"/>
      <c r="E865" s="38"/>
      <c r="F865" s="39"/>
      <c r="G865" s="10"/>
    </row>
    <row r="866" spans="4:7" ht="15.75" customHeight="1" x14ac:dyDescent="0.25">
      <c r="D866" s="11"/>
      <c r="E866" s="38"/>
      <c r="F866" s="39"/>
      <c r="G866" s="10"/>
    </row>
    <row r="867" spans="4:7" ht="15.75" customHeight="1" x14ac:dyDescent="0.25">
      <c r="D867" s="11"/>
      <c r="E867" s="38"/>
      <c r="F867" s="39"/>
      <c r="G867" s="10"/>
    </row>
    <row r="868" spans="4:7" ht="15.75" customHeight="1" x14ac:dyDescent="0.25">
      <c r="D868" s="11"/>
      <c r="E868" s="38"/>
      <c r="F868" s="39"/>
      <c r="G868" s="10"/>
    </row>
    <row r="869" spans="4:7" ht="15.75" customHeight="1" x14ac:dyDescent="0.25">
      <c r="D869" s="11"/>
      <c r="E869" s="38"/>
      <c r="F869" s="39"/>
      <c r="G869" s="10"/>
    </row>
    <row r="870" spans="4:7" ht="15.75" customHeight="1" x14ac:dyDescent="0.25">
      <c r="D870" s="11"/>
      <c r="E870" s="38"/>
      <c r="F870" s="39"/>
      <c r="G870" s="10"/>
    </row>
    <row r="871" spans="4:7" ht="15.75" customHeight="1" x14ac:dyDescent="0.25">
      <c r="D871" s="11"/>
      <c r="E871" s="38"/>
      <c r="F871" s="39"/>
      <c r="G871" s="10"/>
    </row>
    <row r="872" spans="4:7" ht="15.75" customHeight="1" x14ac:dyDescent="0.25">
      <c r="D872" s="11"/>
      <c r="E872" s="38"/>
      <c r="F872" s="39"/>
      <c r="G872" s="10"/>
    </row>
    <row r="873" spans="4:7" ht="15.75" customHeight="1" x14ac:dyDescent="0.25">
      <c r="D873" s="11"/>
      <c r="E873" s="38"/>
      <c r="F873" s="39"/>
      <c r="G873" s="10"/>
    </row>
    <row r="874" spans="4:7" ht="15.75" customHeight="1" x14ac:dyDescent="0.25">
      <c r="D874" s="11"/>
      <c r="E874" s="38"/>
      <c r="F874" s="39"/>
      <c r="G874" s="10"/>
    </row>
    <row r="875" spans="4:7" ht="15.75" customHeight="1" x14ac:dyDescent="0.25">
      <c r="D875" s="11"/>
      <c r="E875" s="38"/>
      <c r="F875" s="39"/>
      <c r="G875" s="10"/>
    </row>
    <row r="876" spans="4:7" ht="15.75" customHeight="1" x14ac:dyDescent="0.25">
      <c r="D876" s="11"/>
      <c r="E876" s="38"/>
      <c r="F876" s="39"/>
      <c r="G876" s="10"/>
    </row>
    <row r="877" spans="4:7" ht="15.75" customHeight="1" x14ac:dyDescent="0.25">
      <c r="D877" s="11"/>
      <c r="E877" s="38"/>
      <c r="F877" s="39"/>
      <c r="G877" s="10"/>
    </row>
    <row r="878" spans="4:7" ht="15.75" customHeight="1" x14ac:dyDescent="0.25">
      <c r="D878" s="11"/>
      <c r="E878" s="38"/>
      <c r="F878" s="39"/>
      <c r="G878" s="10"/>
    </row>
    <row r="879" spans="4:7" ht="15.75" customHeight="1" x14ac:dyDescent="0.25">
      <c r="D879" s="11"/>
      <c r="E879" s="38"/>
      <c r="F879" s="39"/>
      <c r="G879" s="10"/>
    </row>
    <row r="880" spans="4:7" ht="15.75" customHeight="1" x14ac:dyDescent="0.25">
      <c r="D880" s="11"/>
      <c r="E880" s="38"/>
      <c r="F880" s="39"/>
      <c r="G880" s="10"/>
    </row>
    <row r="881" spans="4:7" ht="15.75" customHeight="1" x14ac:dyDescent="0.25">
      <c r="D881" s="11"/>
      <c r="E881" s="38"/>
      <c r="F881" s="39"/>
      <c r="G881" s="10"/>
    </row>
    <row r="882" spans="4:7" ht="15.75" customHeight="1" x14ac:dyDescent="0.25">
      <c r="D882" s="11"/>
      <c r="E882" s="38"/>
      <c r="F882" s="39"/>
      <c r="G882" s="10"/>
    </row>
    <row r="883" spans="4:7" ht="15.75" customHeight="1" x14ac:dyDescent="0.25">
      <c r="D883" s="11"/>
      <c r="E883" s="38"/>
      <c r="F883" s="39"/>
      <c r="G883" s="10"/>
    </row>
    <row r="884" spans="4:7" ht="15.75" customHeight="1" x14ac:dyDescent="0.25">
      <c r="D884" s="11"/>
      <c r="E884" s="38"/>
      <c r="F884" s="39"/>
      <c r="G884" s="10"/>
    </row>
    <row r="885" spans="4:7" ht="15.75" customHeight="1" x14ac:dyDescent="0.25">
      <c r="D885" s="11"/>
      <c r="E885" s="38"/>
      <c r="F885" s="39"/>
      <c r="G885" s="10"/>
    </row>
    <row r="886" spans="4:7" ht="15.75" customHeight="1" x14ac:dyDescent="0.25">
      <c r="D886" s="11"/>
      <c r="E886" s="38"/>
      <c r="F886" s="39"/>
      <c r="G886" s="10"/>
    </row>
    <row r="887" spans="4:7" ht="15.75" customHeight="1" x14ac:dyDescent="0.25">
      <c r="D887" s="11"/>
      <c r="E887" s="38"/>
      <c r="F887" s="39"/>
      <c r="G887" s="10"/>
    </row>
    <row r="888" spans="4:7" ht="15.75" customHeight="1" x14ac:dyDescent="0.25">
      <c r="D888" s="11"/>
      <c r="E888" s="38"/>
      <c r="F888" s="39"/>
      <c r="G888" s="10"/>
    </row>
    <row r="889" spans="4:7" ht="15.75" customHeight="1" x14ac:dyDescent="0.25">
      <c r="D889" s="11"/>
      <c r="E889" s="38"/>
      <c r="F889" s="39"/>
      <c r="G889" s="10"/>
    </row>
    <row r="890" spans="4:7" ht="15.75" customHeight="1" x14ac:dyDescent="0.25">
      <c r="D890" s="11"/>
      <c r="E890" s="38"/>
      <c r="F890" s="39"/>
      <c r="G890" s="10"/>
    </row>
    <row r="891" spans="4:7" ht="15.75" customHeight="1" x14ac:dyDescent="0.25">
      <c r="D891" s="11"/>
      <c r="E891" s="38"/>
      <c r="F891" s="39"/>
      <c r="G891" s="10"/>
    </row>
    <row r="892" spans="4:7" ht="15.75" customHeight="1" x14ac:dyDescent="0.25">
      <c r="D892" s="11"/>
      <c r="E892" s="38"/>
      <c r="F892" s="39"/>
      <c r="G892" s="10"/>
    </row>
    <row r="893" spans="4:7" ht="15.75" customHeight="1" x14ac:dyDescent="0.25">
      <c r="D893" s="11"/>
      <c r="E893" s="38"/>
      <c r="F893" s="39"/>
      <c r="G893" s="10"/>
    </row>
    <row r="894" spans="4:7" ht="15.75" customHeight="1" x14ac:dyDescent="0.25">
      <c r="D894" s="11"/>
      <c r="E894" s="38"/>
      <c r="F894" s="39"/>
      <c r="G894" s="10"/>
    </row>
    <row r="895" spans="4:7" ht="15.75" customHeight="1" x14ac:dyDescent="0.25">
      <c r="D895" s="11"/>
      <c r="E895" s="38"/>
      <c r="F895" s="39"/>
      <c r="G895" s="10"/>
    </row>
    <row r="896" spans="4:7" ht="15.75" customHeight="1" x14ac:dyDescent="0.25">
      <c r="D896" s="11"/>
      <c r="E896" s="38"/>
      <c r="F896" s="39"/>
      <c r="G896" s="10"/>
    </row>
    <row r="897" spans="4:7" ht="15.75" customHeight="1" x14ac:dyDescent="0.25">
      <c r="D897" s="11"/>
      <c r="E897" s="38"/>
      <c r="F897" s="39"/>
      <c r="G897" s="10"/>
    </row>
    <row r="898" spans="4:7" ht="15.75" customHeight="1" x14ac:dyDescent="0.25">
      <c r="D898" s="11"/>
      <c r="E898" s="38"/>
      <c r="F898" s="39"/>
      <c r="G898" s="10"/>
    </row>
    <row r="899" spans="4:7" ht="15.75" customHeight="1" x14ac:dyDescent="0.25">
      <c r="D899" s="11"/>
      <c r="E899" s="38"/>
      <c r="F899" s="39"/>
      <c r="G899" s="10"/>
    </row>
    <row r="900" spans="4:7" ht="15.75" customHeight="1" x14ac:dyDescent="0.25">
      <c r="D900" s="11"/>
      <c r="E900" s="38"/>
      <c r="F900" s="39"/>
      <c r="G900" s="10"/>
    </row>
    <row r="901" spans="4:7" ht="15.75" customHeight="1" x14ac:dyDescent="0.25">
      <c r="D901" s="11"/>
      <c r="E901" s="38"/>
      <c r="F901" s="39"/>
      <c r="G901" s="10"/>
    </row>
    <row r="902" spans="4:7" ht="15.75" customHeight="1" x14ac:dyDescent="0.25">
      <c r="D902" s="11"/>
      <c r="E902" s="38"/>
      <c r="F902" s="39"/>
      <c r="G902" s="10"/>
    </row>
    <row r="903" spans="4:7" ht="15.75" customHeight="1" x14ac:dyDescent="0.25">
      <c r="D903" s="11"/>
      <c r="E903" s="38"/>
      <c r="F903" s="39"/>
      <c r="G903" s="10"/>
    </row>
    <row r="904" spans="4:7" ht="15.75" customHeight="1" x14ac:dyDescent="0.25">
      <c r="D904" s="11"/>
      <c r="E904" s="38"/>
      <c r="F904" s="39"/>
      <c r="G904" s="10"/>
    </row>
    <row r="905" spans="4:7" ht="15.75" customHeight="1" x14ac:dyDescent="0.25">
      <c r="D905" s="11"/>
      <c r="E905" s="38"/>
      <c r="F905" s="39"/>
      <c r="G905" s="10"/>
    </row>
    <row r="906" spans="4:7" ht="15.75" customHeight="1" x14ac:dyDescent="0.25">
      <c r="D906" s="11"/>
      <c r="E906" s="38"/>
      <c r="F906" s="39"/>
      <c r="G906" s="10"/>
    </row>
    <row r="907" spans="4:7" ht="15.75" customHeight="1" x14ac:dyDescent="0.25">
      <c r="D907" s="11"/>
      <c r="E907" s="38"/>
      <c r="F907" s="39"/>
      <c r="G907" s="10"/>
    </row>
    <row r="908" spans="4:7" ht="15.75" customHeight="1" x14ac:dyDescent="0.25">
      <c r="D908" s="11"/>
      <c r="E908" s="38"/>
      <c r="F908" s="39"/>
      <c r="G908" s="10"/>
    </row>
    <row r="909" spans="4:7" ht="15.75" customHeight="1" x14ac:dyDescent="0.25">
      <c r="D909" s="11"/>
      <c r="E909" s="38"/>
      <c r="F909" s="39"/>
      <c r="G909" s="10"/>
    </row>
    <row r="910" spans="4:7" ht="15.75" customHeight="1" x14ac:dyDescent="0.25">
      <c r="D910" s="11"/>
      <c r="E910" s="38"/>
      <c r="F910" s="39"/>
      <c r="G910" s="10"/>
    </row>
    <row r="911" spans="4:7" ht="15.75" customHeight="1" x14ac:dyDescent="0.25">
      <c r="D911" s="11"/>
      <c r="E911" s="38"/>
      <c r="F911" s="39"/>
      <c r="G911" s="10"/>
    </row>
    <row r="912" spans="4:7" ht="15.75" customHeight="1" x14ac:dyDescent="0.25">
      <c r="D912" s="11"/>
      <c r="E912" s="38"/>
      <c r="F912" s="39"/>
      <c r="G912" s="10"/>
    </row>
    <row r="913" spans="4:7" ht="15.75" customHeight="1" x14ac:dyDescent="0.25">
      <c r="D913" s="11"/>
      <c r="E913" s="38"/>
      <c r="F913" s="39"/>
      <c r="G913" s="10"/>
    </row>
    <row r="914" spans="4:7" ht="15.75" customHeight="1" x14ac:dyDescent="0.25">
      <c r="D914" s="11"/>
      <c r="E914" s="38"/>
      <c r="F914" s="39"/>
      <c r="G914" s="10"/>
    </row>
    <row r="915" spans="4:7" ht="15.75" customHeight="1" x14ac:dyDescent="0.25">
      <c r="D915" s="11"/>
      <c r="E915" s="38"/>
      <c r="F915" s="39"/>
      <c r="G915" s="10"/>
    </row>
    <row r="916" spans="4:7" ht="15.75" customHeight="1" x14ac:dyDescent="0.25">
      <c r="D916" s="11"/>
      <c r="E916" s="38"/>
      <c r="F916" s="39"/>
      <c r="G916" s="10"/>
    </row>
    <row r="917" spans="4:7" ht="15.75" customHeight="1" x14ac:dyDescent="0.25">
      <c r="D917" s="11"/>
      <c r="E917" s="38"/>
      <c r="F917" s="39"/>
      <c r="G917" s="10"/>
    </row>
    <row r="918" spans="4:7" ht="15.75" customHeight="1" x14ac:dyDescent="0.25">
      <c r="D918" s="11"/>
      <c r="E918" s="38"/>
      <c r="F918" s="39"/>
      <c r="G918" s="10"/>
    </row>
    <row r="919" spans="4:7" ht="15.75" customHeight="1" x14ac:dyDescent="0.25">
      <c r="D919" s="11"/>
      <c r="E919" s="38"/>
      <c r="F919" s="39"/>
      <c r="G919" s="10"/>
    </row>
    <row r="920" spans="4:7" ht="15.75" customHeight="1" x14ac:dyDescent="0.25">
      <c r="D920" s="11"/>
      <c r="E920" s="38"/>
      <c r="F920" s="39"/>
      <c r="G920" s="10"/>
    </row>
    <row r="921" spans="4:7" ht="15.75" customHeight="1" x14ac:dyDescent="0.25">
      <c r="D921" s="11"/>
      <c r="E921" s="38"/>
      <c r="F921" s="39"/>
      <c r="G921" s="10"/>
    </row>
    <row r="922" spans="4:7" ht="15.75" customHeight="1" x14ac:dyDescent="0.25">
      <c r="D922" s="11"/>
      <c r="E922" s="38"/>
      <c r="F922" s="39"/>
      <c r="G922" s="10"/>
    </row>
    <row r="923" spans="4:7" ht="15.75" customHeight="1" x14ac:dyDescent="0.25">
      <c r="D923" s="11"/>
      <c r="E923" s="38"/>
      <c r="F923" s="39"/>
      <c r="G923" s="10"/>
    </row>
    <row r="924" spans="4:7" ht="15.75" customHeight="1" x14ac:dyDescent="0.25">
      <c r="D924" s="11"/>
      <c r="E924" s="38"/>
      <c r="F924" s="39"/>
      <c r="G924" s="10"/>
    </row>
    <row r="925" spans="4:7" ht="15.75" customHeight="1" x14ac:dyDescent="0.25">
      <c r="D925" s="11"/>
      <c r="E925" s="38"/>
      <c r="F925" s="39"/>
      <c r="G925" s="10"/>
    </row>
    <row r="926" spans="4:7" ht="15.75" customHeight="1" x14ac:dyDescent="0.25">
      <c r="D926" s="11"/>
      <c r="E926" s="38"/>
      <c r="F926" s="39"/>
      <c r="G926" s="10"/>
    </row>
    <row r="927" spans="4:7" ht="15.75" customHeight="1" x14ac:dyDescent="0.25">
      <c r="D927" s="11"/>
      <c r="E927" s="38"/>
      <c r="F927" s="39"/>
      <c r="G927" s="10"/>
    </row>
    <row r="928" spans="4:7" ht="15.75" customHeight="1" x14ac:dyDescent="0.25">
      <c r="D928" s="11"/>
      <c r="E928" s="38"/>
      <c r="F928" s="39"/>
      <c r="G928" s="10"/>
    </row>
    <row r="929" spans="4:7" ht="15.75" customHeight="1" x14ac:dyDescent="0.25">
      <c r="D929" s="11"/>
      <c r="E929" s="38"/>
      <c r="F929" s="39"/>
      <c r="G929" s="10"/>
    </row>
    <row r="930" spans="4:7" ht="15.75" customHeight="1" x14ac:dyDescent="0.25">
      <c r="D930" s="11"/>
      <c r="E930" s="38"/>
      <c r="F930" s="39"/>
      <c r="G930" s="10"/>
    </row>
    <row r="931" spans="4:7" ht="15.75" customHeight="1" x14ac:dyDescent="0.25">
      <c r="D931" s="11"/>
      <c r="E931" s="38"/>
      <c r="F931" s="39"/>
      <c r="G931" s="10"/>
    </row>
    <row r="932" spans="4:7" ht="15.75" customHeight="1" x14ac:dyDescent="0.25">
      <c r="D932" s="11"/>
      <c r="E932" s="38"/>
      <c r="F932" s="39"/>
      <c r="G932" s="10"/>
    </row>
    <row r="933" spans="4:7" ht="15.75" customHeight="1" x14ac:dyDescent="0.25">
      <c r="D933" s="11"/>
      <c r="E933" s="38"/>
      <c r="F933" s="39"/>
      <c r="G933" s="10"/>
    </row>
    <row r="934" spans="4:7" ht="15.75" customHeight="1" x14ac:dyDescent="0.25">
      <c r="D934" s="11"/>
      <c r="E934" s="38"/>
      <c r="F934" s="39"/>
      <c r="G934" s="10"/>
    </row>
    <row r="935" spans="4:7" ht="15.75" customHeight="1" x14ac:dyDescent="0.25">
      <c r="D935" s="11"/>
      <c r="E935" s="38"/>
      <c r="F935" s="39"/>
      <c r="G935" s="10"/>
    </row>
    <row r="936" spans="4:7" ht="15.75" customHeight="1" x14ac:dyDescent="0.25">
      <c r="D936" s="11"/>
      <c r="E936" s="38"/>
      <c r="F936" s="39"/>
      <c r="G936" s="10"/>
    </row>
    <row r="937" spans="4:7" ht="15.75" customHeight="1" x14ac:dyDescent="0.25">
      <c r="D937" s="11"/>
      <c r="E937" s="38"/>
      <c r="F937" s="39"/>
      <c r="G937" s="10"/>
    </row>
    <row r="938" spans="4:7" ht="15.75" customHeight="1" x14ac:dyDescent="0.25">
      <c r="D938" s="11"/>
      <c r="E938" s="38"/>
      <c r="F938" s="39"/>
      <c r="G938" s="10"/>
    </row>
    <row r="939" spans="4:7" ht="15.75" customHeight="1" x14ac:dyDescent="0.25">
      <c r="D939" s="11"/>
      <c r="E939" s="38"/>
      <c r="F939" s="39"/>
      <c r="G939" s="10"/>
    </row>
    <row r="940" spans="4:7" ht="15.75" customHeight="1" x14ac:dyDescent="0.25">
      <c r="D940" s="11"/>
      <c r="E940" s="38"/>
      <c r="F940" s="39"/>
      <c r="G940" s="10"/>
    </row>
    <row r="941" spans="4:7" ht="15.75" customHeight="1" x14ac:dyDescent="0.25">
      <c r="D941" s="11"/>
      <c r="E941" s="38"/>
      <c r="F941" s="39"/>
      <c r="G941" s="10"/>
    </row>
    <row r="942" spans="4:7" ht="15.75" customHeight="1" x14ac:dyDescent="0.25">
      <c r="D942" s="11"/>
      <c r="E942" s="38"/>
      <c r="F942" s="39"/>
      <c r="G942" s="10"/>
    </row>
    <row r="943" spans="4:7" ht="15.75" customHeight="1" x14ac:dyDescent="0.25">
      <c r="D943" s="11"/>
      <c r="E943" s="38"/>
      <c r="F943" s="39"/>
      <c r="G943" s="10"/>
    </row>
    <row r="944" spans="4:7" ht="15.75" customHeight="1" x14ac:dyDescent="0.25">
      <c r="D944" s="11"/>
      <c r="E944" s="38"/>
      <c r="F944" s="39"/>
      <c r="G944" s="10"/>
    </row>
    <row r="945" spans="4:7" ht="15.75" customHeight="1" x14ac:dyDescent="0.25">
      <c r="D945" s="11"/>
      <c r="E945" s="38"/>
      <c r="F945" s="39"/>
      <c r="G945" s="10"/>
    </row>
    <row r="946" spans="4:7" ht="15.75" customHeight="1" x14ac:dyDescent="0.25">
      <c r="D946" s="11"/>
      <c r="E946" s="38"/>
      <c r="F946" s="39"/>
      <c r="G946" s="10"/>
    </row>
    <row r="947" spans="4:7" ht="15.75" customHeight="1" x14ac:dyDescent="0.25">
      <c r="D947" s="11"/>
      <c r="E947" s="38"/>
      <c r="F947" s="39"/>
      <c r="G947" s="10"/>
    </row>
    <row r="948" spans="4:7" ht="15.75" customHeight="1" x14ac:dyDescent="0.25">
      <c r="D948" s="11"/>
      <c r="E948" s="38"/>
      <c r="F948" s="39"/>
      <c r="G948" s="10"/>
    </row>
    <row r="949" spans="4:7" ht="15.75" customHeight="1" x14ac:dyDescent="0.25">
      <c r="D949" s="11"/>
      <c r="E949" s="38"/>
      <c r="F949" s="39"/>
      <c r="G949" s="10"/>
    </row>
    <row r="950" spans="4:7" ht="15.75" customHeight="1" x14ac:dyDescent="0.25">
      <c r="D950" s="11"/>
      <c r="E950" s="38"/>
      <c r="F950" s="39"/>
      <c r="G950" s="10"/>
    </row>
    <row r="951" spans="4:7" ht="15.75" customHeight="1" x14ac:dyDescent="0.25">
      <c r="D951" s="11"/>
      <c r="E951" s="38"/>
      <c r="F951" s="39"/>
      <c r="G951" s="10"/>
    </row>
    <row r="952" spans="4:7" ht="15.75" customHeight="1" x14ac:dyDescent="0.25">
      <c r="D952" s="11"/>
      <c r="E952" s="38"/>
      <c r="F952" s="39"/>
      <c r="G952" s="10"/>
    </row>
    <row r="953" spans="4:7" ht="15.75" customHeight="1" x14ac:dyDescent="0.25">
      <c r="D953" s="11"/>
      <c r="E953" s="38"/>
      <c r="F953" s="39"/>
      <c r="G953" s="10"/>
    </row>
    <row r="954" spans="4:7" ht="15.75" customHeight="1" x14ac:dyDescent="0.25">
      <c r="D954" s="11"/>
      <c r="E954" s="38"/>
      <c r="F954" s="39"/>
      <c r="G954" s="10"/>
    </row>
    <row r="955" spans="4:7" ht="15.75" customHeight="1" x14ac:dyDescent="0.25">
      <c r="D955" s="11"/>
      <c r="E955" s="38"/>
      <c r="F955" s="39"/>
      <c r="G955" s="10"/>
    </row>
    <row r="956" spans="4:7" ht="15.75" customHeight="1" x14ac:dyDescent="0.25">
      <c r="D956" s="11"/>
      <c r="E956" s="38"/>
      <c r="F956" s="39"/>
      <c r="G956" s="10"/>
    </row>
    <row r="957" spans="4:7" ht="15.75" customHeight="1" x14ac:dyDescent="0.25">
      <c r="D957" s="11"/>
      <c r="E957" s="38"/>
      <c r="F957" s="39"/>
      <c r="G957" s="10"/>
    </row>
    <row r="958" spans="4:7" ht="15.75" customHeight="1" x14ac:dyDescent="0.25">
      <c r="D958" s="11"/>
      <c r="E958" s="38"/>
      <c r="F958" s="39"/>
      <c r="G958" s="10"/>
    </row>
    <row r="959" spans="4:7" ht="15.75" customHeight="1" x14ac:dyDescent="0.25">
      <c r="D959" s="11"/>
      <c r="E959" s="38"/>
      <c r="F959" s="39"/>
      <c r="G959" s="10"/>
    </row>
    <row r="960" spans="4:7" ht="15.75" customHeight="1" x14ac:dyDescent="0.25">
      <c r="D960" s="11"/>
      <c r="E960" s="38"/>
      <c r="F960" s="39"/>
      <c r="G960" s="10"/>
    </row>
    <row r="961" spans="4:7" ht="15.75" customHeight="1" x14ac:dyDescent="0.25">
      <c r="D961" s="11"/>
      <c r="E961" s="38"/>
      <c r="F961" s="39"/>
      <c r="G961" s="10"/>
    </row>
    <row r="962" spans="4:7" ht="15.75" customHeight="1" x14ac:dyDescent="0.25">
      <c r="D962" s="11"/>
      <c r="E962" s="38"/>
      <c r="F962" s="39"/>
      <c r="G962" s="10"/>
    </row>
    <row r="963" spans="4:7" ht="15.75" customHeight="1" x14ac:dyDescent="0.25">
      <c r="D963" s="11"/>
      <c r="E963" s="38"/>
      <c r="F963" s="39"/>
      <c r="G963" s="10"/>
    </row>
    <row r="964" spans="4:7" ht="15.75" customHeight="1" x14ac:dyDescent="0.25">
      <c r="D964" s="11"/>
      <c r="E964" s="38"/>
      <c r="F964" s="39"/>
      <c r="G964" s="10"/>
    </row>
    <row r="965" spans="4:7" ht="15.75" customHeight="1" x14ac:dyDescent="0.25">
      <c r="D965" s="11"/>
      <c r="E965" s="38"/>
      <c r="F965" s="39"/>
      <c r="G965" s="10"/>
    </row>
    <row r="966" spans="4:7" ht="15.75" customHeight="1" x14ac:dyDescent="0.25">
      <c r="D966" s="11"/>
      <c r="E966" s="38"/>
      <c r="F966" s="39"/>
      <c r="G966" s="10"/>
    </row>
    <row r="967" spans="4:7" ht="15.75" customHeight="1" x14ac:dyDescent="0.25">
      <c r="D967" s="11"/>
      <c r="E967" s="38"/>
      <c r="F967" s="39"/>
      <c r="G967" s="10"/>
    </row>
    <row r="968" spans="4:7" ht="15.75" customHeight="1" x14ac:dyDescent="0.25">
      <c r="D968" s="11"/>
      <c r="E968" s="38"/>
      <c r="F968" s="39"/>
      <c r="G968" s="10"/>
    </row>
    <row r="969" spans="4:7" ht="15.75" customHeight="1" x14ac:dyDescent="0.25">
      <c r="D969" s="11"/>
      <c r="E969" s="38"/>
      <c r="F969" s="39"/>
      <c r="G969" s="10"/>
    </row>
    <row r="970" spans="4:7" ht="15.75" customHeight="1" x14ac:dyDescent="0.25">
      <c r="D970" s="11"/>
      <c r="E970" s="38"/>
      <c r="F970" s="39"/>
      <c r="G970" s="10"/>
    </row>
    <row r="971" spans="4:7" ht="15.75" customHeight="1" x14ac:dyDescent="0.25">
      <c r="D971" s="11"/>
      <c r="E971" s="38"/>
      <c r="F971" s="39"/>
      <c r="G971" s="10"/>
    </row>
    <row r="972" spans="4:7" ht="15.75" customHeight="1" x14ac:dyDescent="0.25">
      <c r="D972" s="11"/>
      <c r="E972" s="38"/>
      <c r="F972" s="39"/>
      <c r="G972" s="10"/>
    </row>
    <row r="973" spans="4:7" ht="15.75" customHeight="1" x14ac:dyDescent="0.25">
      <c r="D973" s="11"/>
      <c r="E973" s="38"/>
      <c r="F973" s="39"/>
      <c r="G973" s="10"/>
    </row>
    <row r="974" spans="4:7" ht="15.75" customHeight="1" x14ac:dyDescent="0.25">
      <c r="D974" s="11"/>
      <c r="E974" s="38"/>
      <c r="F974" s="39"/>
      <c r="G974" s="10"/>
    </row>
    <row r="975" spans="4:7" ht="15.75" customHeight="1" x14ac:dyDescent="0.25">
      <c r="D975" s="11"/>
      <c r="E975" s="38"/>
      <c r="F975" s="39"/>
      <c r="G975" s="10"/>
    </row>
    <row r="976" spans="4:7" ht="15.75" customHeight="1" x14ac:dyDescent="0.25">
      <c r="D976" s="11"/>
      <c r="E976" s="38"/>
      <c r="F976" s="39"/>
      <c r="G976" s="10"/>
    </row>
    <row r="977" spans="4:7" ht="15.75" customHeight="1" x14ac:dyDescent="0.25">
      <c r="D977" s="11"/>
      <c r="E977" s="38"/>
      <c r="F977" s="39"/>
      <c r="G977" s="10"/>
    </row>
    <row r="978" spans="4:7" ht="15.75" customHeight="1" x14ac:dyDescent="0.25">
      <c r="D978" s="11"/>
      <c r="E978" s="38"/>
      <c r="F978" s="39"/>
      <c r="G978" s="10"/>
    </row>
    <row r="979" spans="4:7" ht="15.75" customHeight="1" x14ac:dyDescent="0.25">
      <c r="D979" s="11"/>
      <c r="E979" s="38"/>
      <c r="F979" s="39"/>
      <c r="G979" s="10"/>
    </row>
    <row r="980" spans="4:7" ht="15.75" customHeight="1" x14ac:dyDescent="0.25">
      <c r="D980" s="11"/>
      <c r="E980" s="38"/>
      <c r="F980" s="39"/>
      <c r="G980" s="10"/>
    </row>
    <row r="981" spans="4:7" ht="15.75" customHeight="1" x14ac:dyDescent="0.25">
      <c r="D981" s="11"/>
      <c r="E981" s="38"/>
      <c r="F981" s="39"/>
      <c r="G981" s="10"/>
    </row>
    <row r="982" spans="4:7" ht="15.75" customHeight="1" x14ac:dyDescent="0.25">
      <c r="D982" s="11"/>
      <c r="E982" s="38"/>
      <c r="F982" s="39"/>
      <c r="G982" s="10"/>
    </row>
    <row r="983" spans="4:7" ht="15.75" customHeight="1" x14ac:dyDescent="0.25">
      <c r="D983" s="11"/>
      <c r="E983" s="38"/>
      <c r="F983" s="39"/>
      <c r="G983" s="10"/>
    </row>
    <row r="984" spans="4:7" ht="15.75" customHeight="1" x14ac:dyDescent="0.25">
      <c r="D984" s="11"/>
      <c r="E984" s="38"/>
      <c r="F984" s="39"/>
      <c r="G984" s="10"/>
    </row>
    <row r="985" spans="4:7" ht="15.75" customHeight="1" x14ac:dyDescent="0.25">
      <c r="D985" s="11"/>
      <c r="E985" s="38"/>
      <c r="F985" s="39"/>
      <c r="G985" s="10"/>
    </row>
    <row r="986" spans="4:7" ht="15.75" customHeight="1" x14ac:dyDescent="0.25">
      <c r="D986" s="11"/>
      <c r="E986" s="38"/>
      <c r="F986" s="39"/>
      <c r="G986" s="10"/>
    </row>
    <row r="987" spans="4:7" ht="15.75" customHeight="1" x14ac:dyDescent="0.25">
      <c r="D987" s="11"/>
      <c r="E987" s="38"/>
      <c r="F987" s="39"/>
      <c r="G987" s="10"/>
    </row>
    <row r="988" spans="4:7" ht="15.75" customHeight="1" x14ac:dyDescent="0.25">
      <c r="D988" s="11"/>
      <c r="E988" s="38"/>
      <c r="F988" s="39"/>
      <c r="G988" s="10"/>
    </row>
    <row r="989" spans="4:7" ht="15.75" customHeight="1" x14ac:dyDescent="0.25">
      <c r="D989" s="11"/>
      <c r="E989" s="38"/>
      <c r="F989" s="39"/>
      <c r="G989" s="10"/>
    </row>
    <row r="990" spans="4:7" ht="15.75" customHeight="1" x14ac:dyDescent="0.25">
      <c r="D990" s="11"/>
      <c r="E990" s="38"/>
      <c r="F990" s="39"/>
      <c r="G990" s="10"/>
    </row>
    <row r="991" spans="4:7" ht="15.75" customHeight="1" x14ac:dyDescent="0.25">
      <c r="D991" s="11"/>
      <c r="E991" s="38"/>
      <c r="F991" s="39"/>
      <c r="G991" s="10"/>
    </row>
    <row r="992" spans="4:7" ht="15.75" customHeight="1" x14ac:dyDescent="0.25">
      <c r="D992" s="11"/>
      <c r="E992" s="38"/>
      <c r="F992" s="39"/>
      <c r="G992" s="10"/>
    </row>
    <row r="993" spans="4:7" ht="15.75" customHeight="1" x14ac:dyDescent="0.25">
      <c r="D993" s="11"/>
      <c r="E993" s="38"/>
      <c r="F993" s="39"/>
      <c r="G993" s="10"/>
    </row>
    <row r="994" spans="4:7" ht="15.75" customHeight="1" x14ac:dyDescent="0.25">
      <c r="D994" s="11"/>
      <c r="E994" s="38"/>
      <c r="F994" s="39"/>
      <c r="G994" s="10"/>
    </row>
    <row r="995" spans="4:7" ht="15.75" customHeight="1" x14ac:dyDescent="0.25">
      <c r="D995" s="11"/>
      <c r="E995" s="38"/>
      <c r="F995" s="39"/>
      <c r="G995" s="10"/>
    </row>
    <row r="996" spans="4:7" ht="15.75" customHeight="1" x14ac:dyDescent="0.25">
      <c r="D996" s="11"/>
      <c r="E996" s="38"/>
      <c r="F996" s="39"/>
      <c r="G996" s="10"/>
    </row>
    <row r="997" spans="4:7" ht="15.75" customHeight="1" x14ac:dyDescent="0.25">
      <c r="D997" s="11"/>
      <c r="E997" s="38"/>
      <c r="F997" s="39"/>
      <c r="G997" s="10"/>
    </row>
    <row r="998" spans="4:7" ht="15.75" customHeight="1" x14ac:dyDescent="0.25">
      <c r="D998" s="11"/>
      <c r="E998" s="38"/>
      <c r="F998" s="39"/>
      <c r="G998" s="10"/>
    </row>
    <row r="999" spans="4:7" ht="15.75" customHeight="1" x14ac:dyDescent="0.25">
      <c r="D999" s="11"/>
      <c r="E999" s="38"/>
      <c r="F999" s="39"/>
      <c r="G999" s="10"/>
    </row>
    <row r="1000" spans="4:7" ht="15.75" customHeight="1" x14ac:dyDescent="0.25">
      <c r="D1000" s="11"/>
      <c r="E1000" s="38"/>
      <c r="F1000" s="39"/>
      <c r="G1000" s="10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1:F51"/>
    <mergeCell ref="A52:A53"/>
    <mergeCell ref="B52:B53"/>
    <mergeCell ref="C52:C53"/>
    <mergeCell ref="D52:D53"/>
    <mergeCell ref="E52:E53"/>
    <mergeCell ref="F52:F53"/>
  </mergeCells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9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7" ht="39" customHeight="1" x14ac:dyDescent="0.25">
      <c r="A1" s="238" t="s">
        <v>428</v>
      </c>
      <c r="B1" s="182"/>
      <c r="C1" s="182"/>
      <c r="D1" s="182"/>
      <c r="E1" s="182"/>
      <c r="F1" s="182"/>
      <c r="G1" s="183"/>
    </row>
    <row r="2" spans="1:7" ht="38.25" customHeight="1" x14ac:dyDescent="0.25">
      <c r="A2" s="239" t="s">
        <v>1</v>
      </c>
      <c r="B2" s="182"/>
      <c r="C2" s="182"/>
      <c r="D2" s="182"/>
      <c r="E2" s="182"/>
      <c r="F2" s="182"/>
      <c r="G2" s="183"/>
    </row>
    <row r="3" spans="1:7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</row>
    <row r="4" spans="1:7" ht="28.5" customHeight="1" x14ac:dyDescent="0.25">
      <c r="A4" s="197"/>
      <c r="B4" s="197"/>
      <c r="C4" s="197"/>
      <c r="D4" s="197"/>
      <c r="E4" s="197"/>
      <c r="F4" s="197"/>
      <c r="G4" s="197"/>
    </row>
    <row r="5" spans="1:7" ht="27" customHeight="1" x14ac:dyDescent="0.25">
      <c r="A5" s="3" t="s">
        <v>20</v>
      </c>
      <c r="B5" s="4">
        <v>121</v>
      </c>
      <c r="C5" s="3" t="s">
        <v>21</v>
      </c>
      <c r="D5" s="3" t="s">
        <v>22</v>
      </c>
      <c r="E5" s="36">
        <v>0</v>
      </c>
      <c r="F5" s="37">
        <v>1500</v>
      </c>
      <c r="G5" s="49">
        <f t="shared" ref="G5:G51" si="0">E5+F5</f>
        <v>1500</v>
      </c>
    </row>
    <row r="6" spans="1:7" ht="27.75" customHeight="1" x14ac:dyDescent="0.25">
      <c r="A6" s="3" t="s">
        <v>26</v>
      </c>
      <c r="B6" s="4">
        <v>127</v>
      </c>
      <c r="C6" s="3" t="s">
        <v>27</v>
      </c>
      <c r="D6" s="3" t="s">
        <v>28</v>
      </c>
      <c r="E6" s="36">
        <v>640.97</v>
      </c>
      <c r="F6" s="37">
        <v>1500</v>
      </c>
      <c r="G6" s="49">
        <f t="shared" si="0"/>
        <v>2140.9700000000003</v>
      </c>
    </row>
    <row r="7" spans="1:7" ht="27" customHeight="1" x14ac:dyDescent="0.25">
      <c r="A7" s="3" t="s">
        <v>31</v>
      </c>
      <c r="B7" s="4">
        <v>67</v>
      </c>
      <c r="C7" s="3" t="s">
        <v>21</v>
      </c>
      <c r="D7" s="3" t="s">
        <v>32</v>
      </c>
      <c r="E7" s="36">
        <v>0</v>
      </c>
      <c r="F7" s="37">
        <v>1500</v>
      </c>
      <c r="G7" s="49">
        <f t="shared" si="0"/>
        <v>1500</v>
      </c>
    </row>
    <row r="8" spans="1:7" ht="27" customHeight="1" x14ac:dyDescent="0.25">
      <c r="A8" s="3" t="s">
        <v>35</v>
      </c>
      <c r="B8" s="4">
        <v>102</v>
      </c>
      <c r="C8" s="3" t="s">
        <v>36</v>
      </c>
      <c r="D8" s="3" t="s">
        <v>37</v>
      </c>
      <c r="E8" s="36">
        <v>0</v>
      </c>
      <c r="F8" s="37">
        <v>1500</v>
      </c>
      <c r="G8" s="49">
        <f t="shared" si="0"/>
        <v>1500</v>
      </c>
    </row>
    <row r="9" spans="1:7" ht="27" customHeight="1" x14ac:dyDescent="0.25">
      <c r="A9" s="3" t="s">
        <v>40</v>
      </c>
      <c r="B9" s="4">
        <v>91</v>
      </c>
      <c r="C9" s="3" t="s">
        <v>21</v>
      </c>
      <c r="D9" s="3" t="s">
        <v>41</v>
      </c>
      <c r="E9" s="36">
        <v>0</v>
      </c>
      <c r="F9" s="37">
        <v>1500</v>
      </c>
      <c r="G9" s="49">
        <f t="shared" si="0"/>
        <v>1500</v>
      </c>
    </row>
    <row r="10" spans="1:7" ht="27" customHeight="1" x14ac:dyDescent="0.25">
      <c r="A10" s="3" t="s">
        <v>44</v>
      </c>
      <c r="B10" s="4">
        <v>33</v>
      </c>
      <c r="C10" s="3" t="s">
        <v>21</v>
      </c>
      <c r="D10" s="3" t="s">
        <v>32</v>
      </c>
      <c r="E10" s="36">
        <v>1350</v>
      </c>
      <c r="F10" s="37">
        <v>1500</v>
      </c>
      <c r="G10" s="49">
        <f t="shared" si="0"/>
        <v>2850</v>
      </c>
    </row>
    <row r="11" spans="1:7" ht="27" customHeight="1" x14ac:dyDescent="0.25">
      <c r="A11" s="3" t="s">
        <v>47</v>
      </c>
      <c r="B11" s="4">
        <v>83</v>
      </c>
      <c r="C11" s="3" t="s">
        <v>48</v>
      </c>
      <c r="D11" s="3" t="s">
        <v>49</v>
      </c>
      <c r="E11" s="36">
        <v>1166.27</v>
      </c>
      <c r="F11" s="37">
        <v>1500</v>
      </c>
      <c r="G11" s="49">
        <f t="shared" si="0"/>
        <v>2666.27</v>
      </c>
    </row>
    <row r="12" spans="1:7" ht="27" customHeight="1" x14ac:dyDescent="0.25">
      <c r="A12" s="3" t="s">
        <v>52</v>
      </c>
      <c r="B12" s="4">
        <v>97</v>
      </c>
      <c r="C12" s="3" t="s">
        <v>53</v>
      </c>
      <c r="D12" s="3" t="s">
        <v>54</v>
      </c>
      <c r="E12" s="36">
        <v>1300.21</v>
      </c>
      <c r="F12" s="37">
        <v>1500</v>
      </c>
      <c r="G12" s="49">
        <f t="shared" si="0"/>
        <v>2800.21</v>
      </c>
    </row>
    <row r="13" spans="1:7" ht="27" customHeight="1" x14ac:dyDescent="0.25">
      <c r="A13" s="3" t="s">
        <v>56</v>
      </c>
      <c r="B13" s="4">
        <v>28</v>
      </c>
      <c r="C13" s="3" t="s">
        <v>21</v>
      </c>
      <c r="D13" s="3" t="s">
        <v>22</v>
      </c>
      <c r="E13" s="36">
        <f>1345.36+117.84</f>
        <v>1463.1999999999998</v>
      </c>
      <c r="F13" s="37">
        <v>1500</v>
      </c>
      <c r="G13" s="49">
        <f t="shared" si="0"/>
        <v>2963.2</v>
      </c>
    </row>
    <row r="14" spans="1:7" ht="27" customHeight="1" x14ac:dyDescent="0.25">
      <c r="A14" s="3" t="s">
        <v>58</v>
      </c>
      <c r="B14" s="4">
        <v>134</v>
      </c>
      <c r="C14" s="3" t="s">
        <v>260</v>
      </c>
      <c r="D14" s="3" t="s">
        <v>60</v>
      </c>
      <c r="E14" s="36">
        <f>1312.58+138.5</f>
        <v>1451.08</v>
      </c>
      <c r="F14" s="37">
        <v>1500</v>
      </c>
      <c r="G14" s="49">
        <f t="shared" si="0"/>
        <v>2951.08</v>
      </c>
    </row>
    <row r="15" spans="1:7" ht="26.25" customHeight="1" x14ac:dyDescent="0.25">
      <c r="A15" s="3" t="s">
        <v>63</v>
      </c>
      <c r="B15" s="4">
        <v>87</v>
      </c>
      <c r="C15" s="3" t="s">
        <v>59</v>
      </c>
      <c r="D15" s="3" t="s">
        <v>64</v>
      </c>
      <c r="E15" s="36">
        <f>1239.55+150</f>
        <v>1389.55</v>
      </c>
      <c r="F15" s="37">
        <v>1500</v>
      </c>
      <c r="G15" s="49">
        <f t="shared" si="0"/>
        <v>2889.55</v>
      </c>
    </row>
    <row r="16" spans="1:7" ht="27" customHeight="1" x14ac:dyDescent="0.25">
      <c r="A16" s="3" t="s">
        <v>67</v>
      </c>
      <c r="B16" s="4">
        <v>110</v>
      </c>
      <c r="C16" s="3" t="s">
        <v>68</v>
      </c>
      <c r="D16" s="3" t="s">
        <v>60</v>
      </c>
      <c r="E16" s="36">
        <f>1350+68</f>
        <v>1418</v>
      </c>
      <c r="F16" s="37">
        <f>477.24*2</f>
        <v>954.48</v>
      </c>
      <c r="G16" s="49">
        <f t="shared" si="0"/>
        <v>2372.48</v>
      </c>
    </row>
    <row r="17" spans="1:7" ht="27" customHeight="1" x14ac:dyDescent="0.25">
      <c r="A17" s="3" t="s">
        <v>194</v>
      </c>
      <c r="B17" s="4">
        <v>139</v>
      </c>
      <c r="C17" s="3" t="s">
        <v>27</v>
      </c>
      <c r="D17" s="3" t="s">
        <v>28</v>
      </c>
      <c r="E17" s="36">
        <v>0</v>
      </c>
      <c r="F17" s="37">
        <v>1500</v>
      </c>
      <c r="G17" s="49">
        <f t="shared" si="0"/>
        <v>1500</v>
      </c>
    </row>
    <row r="18" spans="1:7" ht="27" customHeight="1" x14ac:dyDescent="0.25">
      <c r="A18" s="3" t="s">
        <v>73</v>
      </c>
      <c r="B18" s="4">
        <v>107</v>
      </c>
      <c r="C18" s="3" t="s">
        <v>59</v>
      </c>
      <c r="D18" s="3" t="s">
        <v>74</v>
      </c>
      <c r="E18" s="36">
        <f>800.57</f>
        <v>800.57</v>
      </c>
      <c r="F18" s="37">
        <v>1500</v>
      </c>
      <c r="G18" s="49">
        <f t="shared" si="0"/>
        <v>2300.5700000000002</v>
      </c>
    </row>
    <row r="19" spans="1:7" ht="27" customHeight="1" x14ac:dyDescent="0.25">
      <c r="A19" s="3" t="s">
        <v>76</v>
      </c>
      <c r="B19" s="4">
        <v>118</v>
      </c>
      <c r="C19" s="3" t="s">
        <v>36</v>
      </c>
      <c r="D19" s="3" t="s">
        <v>77</v>
      </c>
      <c r="E19" s="36">
        <v>848.75</v>
      </c>
      <c r="F19" s="37">
        <v>1500</v>
      </c>
      <c r="G19" s="49">
        <f t="shared" si="0"/>
        <v>2348.75</v>
      </c>
    </row>
    <row r="20" spans="1:7" ht="27" customHeight="1" x14ac:dyDescent="0.25">
      <c r="A20" s="3" t="s">
        <v>79</v>
      </c>
      <c r="B20" s="4">
        <v>76</v>
      </c>
      <c r="C20" s="3" t="s">
        <v>36</v>
      </c>
      <c r="D20" s="3" t="s">
        <v>32</v>
      </c>
      <c r="E20" s="36">
        <v>1350</v>
      </c>
      <c r="F20" s="37">
        <v>1500</v>
      </c>
      <c r="G20" s="49">
        <f t="shared" si="0"/>
        <v>2850</v>
      </c>
    </row>
    <row r="21" spans="1:7" ht="26.25" customHeight="1" x14ac:dyDescent="0.25">
      <c r="A21" s="3" t="s">
        <v>81</v>
      </c>
      <c r="B21" s="4">
        <v>101</v>
      </c>
      <c r="C21" s="3" t="s">
        <v>36</v>
      </c>
      <c r="D21" s="3" t="s">
        <v>64</v>
      </c>
      <c r="E21" s="36">
        <v>1111.3</v>
      </c>
      <c r="F21" s="37">
        <v>1500</v>
      </c>
      <c r="G21" s="49">
        <f t="shared" si="0"/>
        <v>2611.3000000000002</v>
      </c>
    </row>
    <row r="22" spans="1:7" ht="27" customHeight="1" x14ac:dyDescent="0.25">
      <c r="A22" s="3" t="s">
        <v>83</v>
      </c>
      <c r="B22" s="4">
        <v>48</v>
      </c>
      <c r="C22" s="3" t="s">
        <v>36</v>
      </c>
      <c r="D22" s="3" t="s">
        <v>22</v>
      </c>
      <c r="E22" s="36">
        <v>0</v>
      </c>
      <c r="F22" s="37">
        <v>1500</v>
      </c>
      <c r="G22" s="49">
        <f t="shared" si="0"/>
        <v>1500</v>
      </c>
    </row>
    <row r="23" spans="1:7" ht="27" customHeight="1" x14ac:dyDescent="0.25">
      <c r="A23" s="3" t="s">
        <v>85</v>
      </c>
      <c r="B23" s="4">
        <v>125</v>
      </c>
      <c r="C23" s="3" t="s">
        <v>86</v>
      </c>
      <c r="D23" s="3" t="s">
        <v>87</v>
      </c>
      <c r="E23" s="36">
        <v>0</v>
      </c>
      <c r="F23" s="37">
        <v>0</v>
      </c>
      <c r="G23" s="49">
        <f t="shared" si="0"/>
        <v>0</v>
      </c>
    </row>
    <row r="24" spans="1:7" ht="27" customHeight="1" x14ac:dyDescent="0.25">
      <c r="A24" s="3" t="s">
        <v>90</v>
      </c>
      <c r="B24" s="4">
        <v>137</v>
      </c>
      <c r="C24" s="3" t="s">
        <v>91</v>
      </c>
      <c r="D24" s="3" t="s">
        <v>92</v>
      </c>
      <c r="E24" s="36">
        <v>1163.83</v>
      </c>
      <c r="F24" s="37">
        <v>1500</v>
      </c>
      <c r="G24" s="49">
        <f t="shared" si="0"/>
        <v>2663.83</v>
      </c>
    </row>
    <row r="25" spans="1:7" ht="27" customHeight="1" x14ac:dyDescent="0.25">
      <c r="A25" s="3" t="s">
        <v>94</v>
      </c>
      <c r="B25" s="4">
        <v>50</v>
      </c>
      <c r="C25" s="3" t="s">
        <v>36</v>
      </c>
      <c r="D25" s="8" t="s">
        <v>41</v>
      </c>
      <c r="E25" s="36">
        <v>1350</v>
      </c>
      <c r="F25" s="37">
        <v>1500</v>
      </c>
      <c r="G25" s="49">
        <f t="shared" si="0"/>
        <v>2850</v>
      </c>
    </row>
    <row r="26" spans="1:7" ht="27" customHeight="1" x14ac:dyDescent="0.25">
      <c r="A26" s="3" t="s">
        <v>97</v>
      </c>
      <c r="B26" s="4">
        <v>27</v>
      </c>
      <c r="C26" s="3" t="s">
        <v>36</v>
      </c>
      <c r="D26" s="3" t="s">
        <v>41</v>
      </c>
      <c r="E26" s="36">
        <v>1350</v>
      </c>
      <c r="F26" s="37">
        <v>1500</v>
      </c>
      <c r="G26" s="49">
        <f t="shared" si="0"/>
        <v>2850</v>
      </c>
    </row>
    <row r="27" spans="1:7" ht="27" customHeight="1" x14ac:dyDescent="0.25">
      <c r="A27" s="3" t="s">
        <v>99</v>
      </c>
      <c r="B27" s="4">
        <v>65</v>
      </c>
      <c r="C27" s="3" t="s">
        <v>14</v>
      </c>
      <c r="D27" s="3" t="s">
        <v>15</v>
      </c>
      <c r="E27" s="36">
        <v>1032.99</v>
      </c>
      <c r="F27" s="37">
        <v>1500</v>
      </c>
      <c r="G27" s="49">
        <f t="shared" si="0"/>
        <v>2532.9899999999998</v>
      </c>
    </row>
    <row r="28" spans="1:7" ht="27" customHeight="1" x14ac:dyDescent="0.25">
      <c r="A28" s="3" t="s">
        <v>101</v>
      </c>
      <c r="B28" s="4">
        <v>129</v>
      </c>
      <c r="C28" s="3" t="s">
        <v>91</v>
      </c>
      <c r="D28" s="3" t="s">
        <v>92</v>
      </c>
      <c r="E28" s="36">
        <v>0</v>
      </c>
      <c r="F28" s="37">
        <v>1500</v>
      </c>
      <c r="G28" s="49">
        <f t="shared" si="0"/>
        <v>1500</v>
      </c>
    </row>
    <row r="29" spans="1:7" ht="27" customHeight="1" x14ac:dyDescent="0.25">
      <c r="A29" s="3" t="s">
        <v>103</v>
      </c>
      <c r="B29" s="4">
        <v>106</v>
      </c>
      <c r="C29" s="3" t="s">
        <v>36</v>
      </c>
      <c r="D29" s="3" t="s">
        <v>32</v>
      </c>
      <c r="E29" s="36">
        <v>0</v>
      </c>
      <c r="F29" s="37">
        <v>1500</v>
      </c>
      <c r="G29" s="49">
        <f t="shared" si="0"/>
        <v>1500</v>
      </c>
    </row>
    <row r="30" spans="1:7" ht="27" customHeight="1" x14ac:dyDescent="0.25">
      <c r="A30" s="3" t="s">
        <v>120</v>
      </c>
      <c r="B30" s="4">
        <v>135</v>
      </c>
      <c r="C30" s="3" t="s">
        <v>121</v>
      </c>
      <c r="D30" s="3" t="s">
        <v>122</v>
      </c>
      <c r="E30" s="36">
        <v>1263.6500000000001</v>
      </c>
      <c r="F30" s="37">
        <v>1500</v>
      </c>
      <c r="G30" s="49">
        <f t="shared" si="0"/>
        <v>2763.65</v>
      </c>
    </row>
    <row r="31" spans="1:7" ht="27" customHeight="1" x14ac:dyDescent="0.25">
      <c r="A31" s="3" t="s">
        <v>124</v>
      </c>
      <c r="B31" s="4">
        <v>53</v>
      </c>
      <c r="C31" s="3" t="s">
        <v>53</v>
      </c>
      <c r="D31" s="3" t="s">
        <v>125</v>
      </c>
      <c r="E31" s="36">
        <v>1096.22</v>
      </c>
      <c r="F31" s="37">
        <v>1500</v>
      </c>
      <c r="G31" s="49">
        <f t="shared" si="0"/>
        <v>2596.2200000000003</v>
      </c>
    </row>
    <row r="32" spans="1:7" ht="27" customHeight="1" x14ac:dyDescent="0.25">
      <c r="A32" s="3" t="s">
        <v>127</v>
      </c>
      <c r="B32" s="4">
        <v>14</v>
      </c>
      <c r="C32" s="3" t="s">
        <v>36</v>
      </c>
      <c r="D32" s="3" t="s">
        <v>22</v>
      </c>
      <c r="E32" s="36">
        <f>1277.32+113.98</f>
        <v>1391.3</v>
      </c>
      <c r="F32" s="37">
        <v>1500</v>
      </c>
      <c r="G32" s="49">
        <f t="shared" si="0"/>
        <v>2891.3</v>
      </c>
    </row>
    <row r="33" spans="1:7" ht="33" customHeight="1" x14ac:dyDescent="0.25">
      <c r="A33" s="3" t="s">
        <v>129</v>
      </c>
      <c r="B33" s="4">
        <v>89</v>
      </c>
      <c r="C33" s="3" t="s">
        <v>14</v>
      </c>
      <c r="D33" s="3" t="s">
        <v>130</v>
      </c>
      <c r="E33" s="36">
        <v>1350</v>
      </c>
      <c r="F33" s="37">
        <f>681.82*2</f>
        <v>1363.64</v>
      </c>
      <c r="G33" s="49">
        <f t="shared" si="0"/>
        <v>2713.6400000000003</v>
      </c>
    </row>
    <row r="34" spans="1:7" ht="27" customHeight="1" x14ac:dyDescent="0.25">
      <c r="A34" s="3" t="s">
        <v>132</v>
      </c>
      <c r="B34" s="4">
        <v>120</v>
      </c>
      <c r="C34" s="3" t="s">
        <v>68</v>
      </c>
      <c r="D34" s="3" t="s">
        <v>64</v>
      </c>
      <c r="E34" s="36">
        <f>608.14+35.84</f>
        <v>643.98</v>
      </c>
      <c r="F34" s="37">
        <v>1500</v>
      </c>
      <c r="G34" s="49">
        <f t="shared" si="0"/>
        <v>2143.98</v>
      </c>
    </row>
    <row r="35" spans="1:7" ht="27" customHeight="1" x14ac:dyDescent="0.25">
      <c r="A35" s="3" t="s">
        <v>135</v>
      </c>
      <c r="B35" s="4">
        <v>124</v>
      </c>
      <c r="C35" s="3" t="s">
        <v>136</v>
      </c>
      <c r="D35" s="3" t="s">
        <v>137</v>
      </c>
      <c r="E35" s="36">
        <v>0</v>
      </c>
      <c r="F35" s="37">
        <v>1500</v>
      </c>
      <c r="G35" s="49">
        <f t="shared" si="0"/>
        <v>1500</v>
      </c>
    </row>
    <row r="36" spans="1:7" ht="27" customHeight="1" x14ac:dyDescent="0.25">
      <c r="A36" s="3" t="s">
        <v>139</v>
      </c>
      <c r="B36" s="4">
        <v>49</v>
      </c>
      <c r="C36" s="3" t="s">
        <v>36</v>
      </c>
      <c r="D36" s="3" t="s">
        <v>41</v>
      </c>
      <c r="E36" s="36">
        <v>0</v>
      </c>
      <c r="F36" s="37">
        <v>1500</v>
      </c>
      <c r="G36" s="49">
        <f t="shared" si="0"/>
        <v>1500</v>
      </c>
    </row>
    <row r="37" spans="1:7" ht="27" customHeight="1" x14ac:dyDescent="0.25">
      <c r="A37" s="3" t="s">
        <v>198</v>
      </c>
      <c r="B37" s="4">
        <v>140</v>
      </c>
      <c r="C37" s="3" t="s">
        <v>199</v>
      </c>
      <c r="D37" s="3" t="s">
        <v>200</v>
      </c>
      <c r="E37" s="36">
        <v>1276.08</v>
      </c>
      <c r="F37" s="37">
        <v>1431</v>
      </c>
      <c r="G37" s="49">
        <f t="shared" si="0"/>
        <v>2707.08</v>
      </c>
    </row>
    <row r="38" spans="1:7" ht="27" customHeight="1" x14ac:dyDescent="0.25">
      <c r="A38" s="3" t="s">
        <v>141</v>
      </c>
      <c r="B38" s="4">
        <v>128</v>
      </c>
      <c r="C38" s="3" t="s">
        <v>86</v>
      </c>
      <c r="D38" s="3" t="s">
        <v>87</v>
      </c>
      <c r="E38" s="36">
        <v>0</v>
      </c>
      <c r="F38" s="37">
        <v>0</v>
      </c>
      <c r="G38" s="49">
        <f t="shared" si="0"/>
        <v>0</v>
      </c>
    </row>
    <row r="39" spans="1:7" ht="27" customHeight="1" x14ac:dyDescent="0.25">
      <c r="A39" s="3" t="s">
        <v>143</v>
      </c>
      <c r="B39" s="4">
        <v>138</v>
      </c>
      <c r="C39" s="3" t="s">
        <v>144</v>
      </c>
      <c r="D39" s="3" t="s">
        <v>145</v>
      </c>
      <c r="E39" s="36">
        <v>1204.96</v>
      </c>
      <c r="F39" s="37">
        <v>1500</v>
      </c>
      <c r="G39" s="49">
        <f t="shared" si="0"/>
        <v>2704.96</v>
      </c>
    </row>
    <row r="40" spans="1:7" ht="27" customHeight="1" x14ac:dyDescent="0.25">
      <c r="A40" s="3" t="s">
        <v>147</v>
      </c>
      <c r="B40" s="4">
        <v>80</v>
      </c>
      <c r="C40" s="3" t="s">
        <v>14</v>
      </c>
      <c r="D40" s="3" t="s">
        <v>148</v>
      </c>
      <c r="E40" s="36">
        <v>1297.25</v>
      </c>
      <c r="F40" s="37">
        <v>1500</v>
      </c>
      <c r="G40" s="49">
        <f t="shared" si="0"/>
        <v>2797.25</v>
      </c>
    </row>
    <row r="41" spans="1:7" ht="27" customHeight="1" x14ac:dyDescent="0.25">
      <c r="A41" s="3" t="s">
        <v>150</v>
      </c>
      <c r="B41" s="4">
        <v>36</v>
      </c>
      <c r="C41" s="3" t="s">
        <v>36</v>
      </c>
      <c r="D41" s="3" t="s">
        <v>41</v>
      </c>
      <c r="E41" s="36">
        <f>361.28+113.98</f>
        <v>475.26</v>
      </c>
      <c r="F41" s="37">
        <f>409.09*2</f>
        <v>818.18</v>
      </c>
      <c r="G41" s="49">
        <f t="shared" si="0"/>
        <v>1293.44</v>
      </c>
    </row>
    <row r="42" spans="1:7" ht="27" customHeight="1" x14ac:dyDescent="0.25">
      <c r="A42" s="3" t="s">
        <v>152</v>
      </c>
      <c r="B42" s="4">
        <v>109</v>
      </c>
      <c r="C42" s="3" t="s">
        <v>36</v>
      </c>
      <c r="D42" s="3" t="s">
        <v>153</v>
      </c>
      <c r="E42" s="36">
        <v>951.19</v>
      </c>
      <c r="F42" s="37">
        <v>1500</v>
      </c>
      <c r="G42" s="49">
        <f t="shared" si="0"/>
        <v>2451.19</v>
      </c>
    </row>
    <row r="43" spans="1:7" ht="27" customHeight="1" x14ac:dyDescent="0.25">
      <c r="A43" s="3" t="s">
        <v>155</v>
      </c>
      <c r="B43" s="4">
        <v>42</v>
      </c>
      <c r="C43" s="3" t="s">
        <v>36</v>
      </c>
      <c r="D43" s="8" t="s">
        <v>41</v>
      </c>
      <c r="E43" s="36">
        <f>1350+150</f>
        <v>1500</v>
      </c>
      <c r="F43" s="37">
        <v>1500</v>
      </c>
      <c r="G43" s="49">
        <f t="shared" si="0"/>
        <v>3000</v>
      </c>
    </row>
    <row r="44" spans="1:7" ht="27" customHeight="1" x14ac:dyDescent="0.25">
      <c r="A44" s="3" t="s">
        <v>157</v>
      </c>
      <c r="B44" s="4">
        <v>122</v>
      </c>
      <c r="C44" s="3" t="s">
        <v>53</v>
      </c>
      <c r="D44" s="3" t="s">
        <v>158</v>
      </c>
      <c r="E44" s="36">
        <v>1350</v>
      </c>
      <c r="F44" s="37">
        <v>1500</v>
      </c>
      <c r="G44" s="49">
        <f t="shared" si="0"/>
        <v>2850</v>
      </c>
    </row>
    <row r="45" spans="1:7" ht="26.25" customHeight="1" x14ac:dyDescent="0.25">
      <c r="A45" s="3" t="s">
        <v>160</v>
      </c>
      <c r="B45" s="4">
        <v>136</v>
      </c>
      <c r="C45" s="3" t="s">
        <v>161</v>
      </c>
      <c r="D45" s="3" t="s">
        <v>137</v>
      </c>
      <c r="E45" s="36">
        <v>1150.8800000000001</v>
      </c>
      <c r="F45" s="37">
        <v>1500</v>
      </c>
      <c r="G45" s="49">
        <f t="shared" si="0"/>
        <v>2650.88</v>
      </c>
    </row>
    <row r="46" spans="1:7" ht="27" customHeight="1" x14ac:dyDescent="0.25">
      <c r="A46" s="3" t="s">
        <v>163</v>
      </c>
      <c r="B46" s="4">
        <v>126</v>
      </c>
      <c r="C46" s="3" t="s">
        <v>36</v>
      </c>
      <c r="D46" s="3" t="s">
        <v>22</v>
      </c>
      <c r="E46" s="36">
        <v>758.4</v>
      </c>
      <c r="F46" s="37">
        <v>1500</v>
      </c>
      <c r="G46" s="49">
        <f t="shared" si="0"/>
        <v>2258.4</v>
      </c>
    </row>
    <row r="47" spans="1:7" ht="27" customHeight="1" x14ac:dyDescent="0.25">
      <c r="A47" s="3" t="s">
        <v>165</v>
      </c>
      <c r="B47" s="4">
        <v>58</v>
      </c>
      <c r="C47" s="3" t="s">
        <v>36</v>
      </c>
      <c r="D47" s="3" t="s">
        <v>32</v>
      </c>
      <c r="E47" s="36">
        <v>735.53</v>
      </c>
      <c r="F47" s="37">
        <v>1500</v>
      </c>
      <c r="G47" s="49">
        <f t="shared" si="0"/>
        <v>2235.5299999999997</v>
      </c>
    </row>
    <row r="48" spans="1:7" ht="27" customHeight="1" x14ac:dyDescent="0.25">
      <c r="A48" s="4" t="s">
        <v>202</v>
      </c>
      <c r="B48" s="4">
        <v>141</v>
      </c>
      <c r="C48" s="3" t="s">
        <v>36</v>
      </c>
      <c r="D48" s="3" t="s">
        <v>32</v>
      </c>
      <c r="E48" s="36">
        <v>0</v>
      </c>
      <c r="F48" s="37">
        <v>680</v>
      </c>
      <c r="G48" s="49">
        <f t="shared" si="0"/>
        <v>680</v>
      </c>
    </row>
    <row r="49" spans="1:7" ht="27" customHeight="1" x14ac:dyDescent="0.25">
      <c r="A49" s="3" t="s">
        <v>167</v>
      </c>
      <c r="B49" s="4">
        <v>133</v>
      </c>
      <c r="C49" s="3" t="s">
        <v>168</v>
      </c>
      <c r="D49" s="3" t="s">
        <v>169</v>
      </c>
      <c r="E49" s="36">
        <v>764.57</v>
      </c>
      <c r="F49" s="37">
        <v>1500</v>
      </c>
      <c r="G49" s="49">
        <f t="shared" si="0"/>
        <v>2264.5700000000002</v>
      </c>
    </row>
    <row r="50" spans="1:7" ht="27" customHeight="1" x14ac:dyDescent="0.25">
      <c r="A50" s="3" t="s">
        <v>171</v>
      </c>
      <c r="B50" s="4">
        <v>43</v>
      </c>
      <c r="C50" s="3" t="s">
        <v>36</v>
      </c>
      <c r="D50" s="3" t="s">
        <v>137</v>
      </c>
      <c r="E50" s="36">
        <f>1032.99+125.38</f>
        <v>1158.3699999999999</v>
      </c>
      <c r="F50" s="37">
        <v>1500</v>
      </c>
      <c r="G50" s="49">
        <f t="shared" si="0"/>
        <v>2658.37</v>
      </c>
    </row>
    <row r="51" spans="1:7" ht="27" customHeight="1" x14ac:dyDescent="0.25">
      <c r="A51" s="3" t="s">
        <v>173</v>
      </c>
      <c r="B51" s="4">
        <v>73</v>
      </c>
      <c r="C51" s="3" t="s">
        <v>36</v>
      </c>
      <c r="D51" s="3" t="s">
        <v>32</v>
      </c>
      <c r="E51" s="36">
        <f>1166.37+150</f>
        <v>1316.37</v>
      </c>
      <c r="F51" s="37">
        <v>1500</v>
      </c>
      <c r="G51" s="49">
        <f t="shared" si="0"/>
        <v>2816.37</v>
      </c>
    </row>
    <row r="52" spans="1:7" ht="15.75" customHeight="1" x14ac:dyDescent="0.25">
      <c r="D52" s="11"/>
      <c r="E52" s="38"/>
      <c r="F52" s="39"/>
      <c r="G52" s="10"/>
    </row>
    <row r="53" spans="1:7" ht="39" customHeight="1" x14ac:dyDescent="0.25">
      <c r="A53" s="235" t="s">
        <v>253</v>
      </c>
      <c r="B53" s="182"/>
      <c r="C53" s="182"/>
      <c r="D53" s="182"/>
      <c r="E53" s="182"/>
      <c r="F53" s="183"/>
      <c r="G53" s="55"/>
    </row>
    <row r="54" spans="1:7" ht="15.75" customHeight="1" x14ac:dyDescent="0.25">
      <c r="A54" s="236" t="s">
        <v>3</v>
      </c>
      <c r="B54" s="236" t="s">
        <v>4</v>
      </c>
      <c r="C54" s="236" t="s">
        <v>5</v>
      </c>
      <c r="D54" s="237" t="s">
        <v>423</v>
      </c>
      <c r="E54" s="237" t="s">
        <v>424</v>
      </c>
      <c r="F54" s="237" t="s">
        <v>425</v>
      </c>
      <c r="G54" s="10"/>
    </row>
    <row r="55" spans="1:7" ht="28.5" customHeight="1" x14ac:dyDescent="0.25">
      <c r="A55" s="197"/>
      <c r="B55" s="197"/>
      <c r="C55" s="197"/>
      <c r="D55" s="197"/>
      <c r="E55" s="197"/>
      <c r="F55" s="197"/>
      <c r="G55" s="10"/>
    </row>
    <row r="56" spans="1:7" ht="27" customHeight="1" x14ac:dyDescent="0.25">
      <c r="A56" s="3" t="s">
        <v>177</v>
      </c>
      <c r="B56" s="4">
        <v>75</v>
      </c>
      <c r="C56" s="3" t="s">
        <v>178</v>
      </c>
      <c r="D56" s="36">
        <v>1224.6500000000001</v>
      </c>
      <c r="E56" s="37">
        <v>1500</v>
      </c>
      <c r="F56" s="49">
        <f>D56+E56</f>
        <v>2724.65</v>
      </c>
      <c r="G56" s="10"/>
    </row>
    <row r="57" spans="1:7" ht="27" customHeight="1" x14ac:dyDescent="0.25">
      <c r="A57" s="3" t="s">
        <v>181</v>
      </c>
      <c r="B57" s="4" t="s">
        <v>24</v>
      </c>
      <c r="C57" s="3" t="s">
        <v>426</v>
      </c>
      <c r="D57" s="37" t="s">
        <v>270</v>
      </c>
      <c r="E57" s="37" t="s">
        <v>270</v>
      </c>
      <c r="F57" s="56" t="s">
        <v>270</v>
      </c>
      <c r="G57" s="10"/>
    </row>
    <row r="58" spans="1:7" ht="27" customHeight="1" x14ac:dyDescent="0.25">
      <c r="A58" s="3" t="s">
        <v>186</v>
      </c>
      <c r="B58" s="4">
        <v>132</v>
      </c>
      <c r="C58" s="3" t="s">
        <v>187</v>
      </c>
      <c r="D58" s="36">
        <v>1350</v>
      </c>
      <c r="E58" s="37">
        <v>1500</v>
      </c>
      <c r="F58" s="49">
        <f t="shared" ref="F58:F59" si="1">D58+E58</f>
        <v>2850</v>
      </c>
      <c r="G58" s="10"/>
    </row>
    <row r="59" spans="1:7" ht="27" customHeight="1" x14ac:dyDescent="0.25">
      <c r="A59" s="3" t="s">
        <v>189</v>
      </c>
      <c r="B59" s="4">
        <v>131</v>
      </c>
      <c r="C59" s="3" t="s">
        <v>190</v>
      </c>
      <c r="D59" s="36">
        <f>796.2+150</f>
        <v>946.2</v>
      </c>
      <c r="E59" s="37">
        <v>1500</v>
      </c>
      <c r="F59" s="49">
        <f t="shared" si="1"/>
        <v>2446.1999999999998</v>
      </c>
      <c r="G59" s="10"/>
    </row>
    <row r="60" spans="1:7" ht="15.75" customHeight="1" x14ac:dyDescent="0.25">
      <c r="D60" s="11"/>
      <c r="E60" s="38"/>
      <c r="F60" s="39"/>
      <c r="G60" s="10"/>
    </row>
    <row r="61" spans="1:7" ht="15.75" customHeight="1" x14ac:dyDescent="0.25">
      <c r="D61" s="11"/>
      <c r="E61" s="38"/>
      <c r="F61" s="39"/>
      <c r="G61" s="10"/>
    </row>
    <row r="62" spans="1:7" ht="15.75" customHeight="1" x14ac:dyDescent="0.25">
      <c r="D62" s="11"/>
      <c r="E62" s="38"/>
      <c r="F62" s="39"/>
      <c r="G62" s="10"/>
    </row>
    <row r="63" spans="1:7" ht="15.75" customHeight="1" x14ac:dyDescent="0.25">
      <c r="D63" s="11"/>
      <c r="E63" s="38"/>
      <c r="F63" s="39"/>
      <c r="G63" s="10"/>
    </row>
    <row r="64" spans="1:7" ht="15.75" customHeight="1" x14ac:dyDescent="0.25">
      <c r="D64" s="11"/>
      <c r="E64" s="38"/>
      <c r="F64" s="39"/>
      <c r="G64" s="10"/>
    </row>
    <row r="65" spans="4:7" ht="15.75" customHeight="1" x14ac:dyDescent="0.25">
      <c r="D65" s="11"/>
      <c r="E65" s="38"/>
      <c r="F65" s="39"/>
      <c r="G65" s="10"/>
    </row>
    <row r="66" spans="4:7" ht="15.75" customHeight="1" x14ac:dyDescent="0.25">
      <c r="D66" s="11"/>
      <c r="E66" s="38"/>
      <c r="F66" s="39"/>
      <c r="G66" s="10"/>
    </row>
    <row r="67" spans="4:7" ht="15.75" customHeight="1" x14ac:dyDescent="0.25">
      <c r="D67" s="11"/>
      <c r="E67" s="38"/>
      <c r="F67" s="39"/>
      <c r="G67" s="10"/>
    </row>
    <row r="68" spans="4:7" ht="15.75" customHeight="1" x14ac:dyDescent="0.25">
      <c r="D68" s="11"/>
      <c r="E68" s="38"/>
      <c r="F68" s="39"/>
      <c r="G68" s="10"/>
    </row>
    <row r="69" spans="4:7" ht="15.75" customHeight="1" x14ac:dyDescent="0.25">
      <c r="D69" s="11"/>
      <c r="E69" s="38"/>
      <c r="F69" s="39"/>
      <c r="G69" s="10"/>
    </row>
    <row r="70" spans="4:7" ht="15.75" customHeight="1" x14ac:dyDescent="0.25">
      <c r="D70" s="11"/>
      <c r="E70" s="38"/>
      <c r="F70" s="39"/>
      <c r="G70" s="10"/>
    </row>
    <row r="71" spans="4:7" ht="15.75" customHeight="1" x14ac:dyDescent="0.25">
      <c r="D71" s="11"/>
      <c r="E71" s="38"/>
      <c r="F71" s="39"/>
      <c r="G71" s="10"/>
    </row>
    <row r="72" spans="4:7" ht="15.75" customHeight="1" x14ac:dyDescent="0.25">
      <c r="D72" s="11"/>
      <c r="E72" s="38"/>
      <c r="F72" s="39"/>
      <c r="G72" s="10"/>
    </row>
    <row r="73" spans="4:7" ht="15.75" customHeight="1" x14ac:dyDescent="0.25">
      <c r="D73" s="11"/>
      <c r="E73" s="38"/>
      <c r="F73" s="39"/>
      <c r="G73" s="10"/>
    </row>
    <row r="74" spans="4:7" ht="15.75" customHeight="1" x14ac:dyDescent="0.25">
      <c r="D74" s="11"/>
      <c r="E74" s="38"/>
      <c r="F74" s="39"/>
      <c r="G74" s="10"/>
    </row>
    <row r="75" spans="4:7" ht="15.75" customHeight="1" x14ac:dyDescent="0.25">
      <c r="D75" s="11"/>
      <c r="E75" s="38"/>
      <c r="F75" s="39"/>
      <c r="G75" s="10"/>
    </row>
    <row r="76" spans="4:7" ht="15.75" customHeight="1" x14ac:dyDescent="0.25">
      <c r="D76" s="11"/>
      <c r="E76" s="38"/>
      <c r="F76" s="39"/>
      <c r="G76" s="10"/>
    </row>
    <row r="77" spans="4:7" ht="15.75" customHeight="1" x14ac:dyDescent="0.25">
      <c r="D77" s="11"/>
      <c r="E77" s="38"/>
      <c r="F77" s="39"/>
      <c r="G77" s="10"/>
    </row>
    <row r="78" spans="4:7" ht="15.75" customHeight="1" x14ac:dyDescent="0.25">
      <c r="D78" s="11"/>
      <c r="E78" s="38"/>
      <c r="F78" s="39"/>
      <c r="G78" s="10"/>
    </row>
    <row r="79" spans="4:7" ht="15.75" customHeight="1" x14ac:dyDescent="0.25">
      <c r="D79" s="11"/>
      <c r="E79" s="38"/>
      <c r="F79" s="39"/>
      <c r="G79" s="10"/>
    </row>
    <row r="80" spans="4:7" ht="15.75" customHeight="1" x14ac:dyDescent="0.25">
      <c r="D80" s="11"/>
      <c r="E80" s="38"/>
      <c r="F80" s="39"/>
      <c r="G80" s="10"/>
    </row>
    <row r="81" spans="4:7" ht="15.75" customHeight="1" x14ac:dyDescent="0.25">
      <c r="D81" s="11"/>
      <c r="E81" s="38"/>
      <c r="F81" s="39"/>
      <c r="G81" s="10"/>
    </row>
    <row r="82" spans="4:7" ht="15.75" customHeight="1" x14ac:dyDescent="0.25">
      <c r="D82" s="11"/>
      <c r="E82" s="38"/>
      <c r="F82" s="39"/>
      <c r="G82" s="10"/>
    </row>
    <row r="83" spans="4:7" ht="15.75" customHeight="1" x14ac:dyDescent="0.25">
      <c r="D83" s="11"/>
      <c r="E83" s="38"/>
      <c r="F83" s="39"/>
      <c r="G83" s="10"/>
    </row>
    <row r="84" spans="4:7" ht="15.75" customHeight="1" x14ac:dyDescent="0.25">
      <c r="D84" s="11"/>
      <c r="E84" s="38"/>
      <c r="F84" s="39"/>
      <c r="G84" s="10"/>
    </row>
    <row r="85" spans="4:7" ht="15.75" customHeight="1" x14ac:dyDescent="0.25">
      <c r="D85" s="11"/>
      <c r="E85" s="38"/>
      <c r="F85" s="39"/>
      <c r="G85" s="10"/>
    </row>
    <row r="86" spans="4:7" ht="15.75" customHeight="1" x14ac:dyDescent="0.25">
      <c r="D86" s="11"/>
      <c r="E86" s="38"/>
      <c r="F86" s="39"/>
      <c r="G86" s="10"/>
    </row>
    <row r="87" spans="4:7" ht="15.75" customHeight="1" x14ac:dyDescent="0.25">
      <c r="D87" s="11"/>
      <c r="E87" s="38"/>
      <c r="F87" s="39"/>
      <c r="G87" s="10"/>
    </row>
    <row r="88" spans="4:7" ht="15.75" customHeight="1" x14ac:dyDescent="0.25">
      <c r="D88" s="11"/>
      <c r="E88" s="38"/>
      <c r="F88" s="39"/>
      <c r="G88" s="10"/>
    </row>
    <row r="89" spans="4:7" ht="15.75" customHeight="1" x14ac:dyDescent="0.25">
      <c r="D89" s="11"/>
      <c r="E89" s="38"/>
      <c r="F89" s="39"/>
      <c r="G89" s="10"/>
    </row>
    <row r="90" spans="4:7" ht="15.75" customHeight="1" x14ac:dyDescent="0.25">
      <c r="D90" s="11"/>
      <c r="E90" s="38"/>
      <c r="F90" s="39"/>
      <c r="G90" s="10"/>
    </row>
    <row r="91" spans="4:7" ht="15.75" customHeight="1" x14ac:dyDescent="0.25">
      <c r="D91" s="11"/>
      <c r="E91" s="38"/>
      <c r="F91" s="39"/>
      <c r="G91" s="10"/>
    </row>
    <row r="92" spans="4:7" ht="15.75" customHeight="1" x14ac:dyDescent="0.25">
      <c r="D92" s="11"/>
      <c r="E92" s="38"/>
      <c r="F92" s="39"/>
      <c r="G92" s="10"/>
    </row>
    <row r="93" spans="4:7" ht="15.75" customHeight="1" x14ac:dyDescent="0.25">
      <c r="D93" s="11"/>
      <c r="E93" s="38"/>
      <c r="F93" s="39"/>
      <c r="G93" s="10"/>
    </row>
    <row r="94" spans="4:7" ht="15.75" customHeight="1" x14ac:dyDescent="0.25">
      <c r="D94" s="11"/>
      <c r="E94" s="38"/>
      <c r="F94" s="39"/>
      <c r="G94" s="10"/>
    </row>
    <row r="95" spans="4:7" ht="15.75" customHeight="1" x14ac:dyDescent="0.25">
      <c r="D95" s="11"/>
      <c r="E95" s="38"/>
      <c r="F95" s="39"/>
      <c r="G95" s="10"/>
    </row>
    <row r="96" spans="4:7" ht="15.75" customHeight="1" x14ac:dyDescent="0.25">
      <c r="D96" s="11"/>
      <c r="E96" s="38"/>
      <c r="F96" s="39"/>
      <c r="G96" s="10"/>
    </row>
    <row r="97" spans="4:7" ht="15.75" customHeight="1" x14ac:dyDescent="0.25">
      <c r="D97" s="11"/>
      <c r="E97" s="38"/>
      <c r="F97" s="39"/>
      <c r="G97" s="10"/>
    </row>
    <row r="98" spans="4:7" ht="15.75" customHeight="1" x14ac:dyDescent="0.25">
      <c r="D98" s="11"/>
      <c r="E98" s="38"/>
      <c r="F98" s="39"/>
      <c r="G98" s="10"/>
    </row>
    <row r="99" spans="4:7" ht="15.75" customHeight="1" x14ac:dyDescent="0.25">
      <c r="D99" s="11"/>
      <c r="E99" s="38"/>
      <c r="F99" s="39"/>
      <c r="G99" s="10"/>
    </row>
    <row r="100" spans="4:7" ht="15.75" customHeight="1" x14ac:dyDescent="0.25">
      <c r="D100" s="11"/>
      <c r="E100" s="38"/>
      <c r="F100" s="39"/>
      <c r="G100" s="10"/>
    </row>
    <row r="101" spans="4:7" ht="15.75" customHeight="1" x14ac:dyDescent="0.25">
      <c r="D101" s="11"/>
      <c r="E101" s="38"/>
      <c r="F101" s="39"/>
      <c r="G101" s="10"/>
    </row>
    <row r="102" spans="4:7" ht="15.75" customHeight="1" x14ac:dyDescent="0.25">
      <c r="D102" s="11"/>
      <c r="E102" s="38"/>
      <c r="F102" s="39"/>
      <c r="G102" s="10"/>
    </row>
    <row r="103" spans="4:7" ht="15.75" customHeight="1" x14ac:dyDescent="0.25">
      <c r="D103" s="11"/>
      <c r="E103" s="38"/>
      <c r="F103" s="39"/>
      <c r="G103" s="10"/>
    </row>
    <row r="104" spans="4:7" ht="15.75" customHeight="1" x14ac:dyDescent="0.25">
      <c r="D104" s="11"/>
      <c r="E104" s="38"/>
      <c r="F104" s="39"/>
      <c r="G104" s="10"/>
    </row>
    <row r="105" spans="4:7" ht="15.75" customHeight="1" x14ac:dyDescent="0.25">
      <c r="D105" s="11"/>
      <c r="E105" s="38"/>
      <c r="F105" s="39"/>
      <c r="G105" s="10"/>
    </row>
    <row r="106" spans="4:7" ht="15.75" customHeight="1" x14ac:dyDescent="0.25">
      <c r="D106" s="11"/>
      <c r="E106" s="38"/>
      <c r="F106" s="39"/>
      <c r="G106" s="10"/>
    </row>
    <row r="107" spans="4:7" ht="15.75" customHeight="1" x14ac:dyDescent="0.25">
      <c r="D107" s="11"/>
      <c r="E107" s="38"/>
      <c r="F107" s="39"/>
      <c r="G107" s="10"/>
    </row>
    <row r="108" spans="4:7" ht="15.75" customHeight="1" x14ac:dyDescent="0.25">
      <c r="D108" s="11"/>
      <c r="E108" s="38"/>
      <c r="F108" s="39"/>
      <c r="G108" s="10"/>
    </row>
    <row r="109" spans="4:7" ht="15.75" customHeight="1" x14ac:dyDescent="0.25">
      <c r="D109" s="11"/>
      <c r="E109" s="38"/>
      <c r="F109" s="39"/>
      <c r="G109" s="10"/>
    </row>
    <row r="110" spans="4:7" ht="15.75" customHeight="1" x14ac:dyDescent="0.25">
      <c r="D110" s="11"/>
      <c r="E110" s="38"/>
      <c r="F110" s="39"/>
      <c r="G110" s="10"/>
    </row>
    <row r="111" spans="4:7" ht="15.75" customHeight="1" x14ac:dyDescent="0.25">
      <c r="D111" s="11"/>
      <c r="E111" s="38"/>
      <c r="F111" s="39"/>
      <c r="G111" s="10"/>
    </row>
    <row r="112" spans="4:7" ht="15.75" customHeight="1" x14ac:dyDescent="0.25">
      <c r="D112" s="11"/>
      <c r="E112" s="38"/>
      <c r="F112" s="39"/>
      <c r="G112" s="10"/>
    </row>
    <row r="113" spans="4:7" ht="15.75" customHeight="1" x14ac:dyDescent="0.25">
      <c r="D113" s="11"/>
      <c r="E113" s="38"/>
      <c r="F113" s="39"/>
      <c r="G113" s="10"/>
    </row>
    <row r="114" spans="4:7" ht="15.75" customHeight="1" x14ac:dyDescent="0.25">
      <c r="D114" s="11"/>
      <c r="E114" s="38"/>
      <c r="F114" s="39"/>
      <c r="G114" s="10"/>
    </row>
    <row r="115" spans="4:7" ht="15.75" customHeight="1" x14ac:dyDescent="0.25">
      <c r="D115" s="11"/>
      <c r="E115" s="38"/>
      <c r="F115" s="39"/>
      <c r="G115" s="10"/>
    </row>
    <row r="116" spans="4:7" ht="15.75" customHeight="1" x14ac:dyDescent="0.25">
      <c r="D116" s="11"/>
      <c r="E116" s="38"/>
      <c r="F116" s="39"/>
      <c r="G116" s="10"/>
    </row>
    <row r="117" spans="4:7" ht="15.75" customHeight="1" x14ac:dyDescent="0.25">
      <c r="D117" s="11"/>
      <c r="E117" s="38"/>
      <c r="F117" s="39"/>
      <c r="G117" s="10"/>
    </row>
    <row r="118" spans="4:7" ht="15.75" customHeight="1" x14ac:dyDescent="0.25">
      <c r="D118" s="11"/>
      <c r="E118" s="38"/>
      <c r="F118" s="39"/>
      <c r="G118" s="10"/>
    </row>
    <row r="119" spans="4:7" ht="15.75" customHeight="1" x14ac:dyDescent="0.25">
      <c r="D119" s="11"/>
      <c r="E119" s="38"/>
      <c r="F119" s="39"/>
      <c r="G119" s="10"/>
    </row>
    <row r="120" spans="4:7" ht="15.75" customHeight="1" x14ac:dyDescent="0.25">
      <c r="D120" s="11"/>
      <c r="E120" s="38"/>
      <c r="F120" s="39"/>
      <c r="G120" s="10"/>
    </row>
    <row r="121" spans="4:7" ht="15.75" customHeight="1" x14ac:dyDescent="0.25">
      <c r="D121" s="11"/>
      <c r="E121" s="38"/>
      <c r="F121" s="39"/>
      <c r="G121" s="10"/>
    </row>
    <row r="122" spans="4:7" ht="15.75" customHeight="1" x14ac:dyDescent="0.25">
      <c r="D122" s="11"/>
      <c r="E122" s="38"/>
      <c r="F122" s="39"/>
      <c r="G122" s="10"/>
    </row>
    <row r="123" spans="4:7" ht="15.75" customHeight="1" x14ac:dyDescent="0.25">
      <c r="D123" s="11"/>
      <c r="E123" s="38"/>
      <c r="F123" s="39"/>
      <c r="G123" s="10"/>
    </row>
    <row r="124" spans="4:7" ht="15.75" customHeight="1" x14ac:dyDescent="0.25">
      <c r="D124" s="11"/>
      <c r="E124" s="38"/>
      <c r="F124" s="39"/>
      <c r="G124" s="10"/>
    </row>
    <row r="125" spans="4:7" ht="15.75" customHeight="1" x14ac:dyDescent="0.25">
      <c r="D125" s="11"/>
      <c r="E125" s="38"/>
      <c r="F125" s="39"/>
      <c r="G125" s="10"/>
    </row>
    <row r="126" spans="4:7" ht="15.75" customHeight="1" x14ac:dyDescent="0.25">
      <c r="D126" s="11"/>
      <c r="E126" s="38"/>
      <c r="F126" s="39"/>
      <c r="G126" s="10"/>
    </row>
    <row r="127" spans="4:7" ht="15.75" customHeight="1" x14ac:dyDescent="0.25">
      <c r="D127" s="11"/>
      <c r="E127" s="38"/>
      <c r="F127" s="39"/>
      <c r="G127" s="10"/>
    </row>
    <row r="128" spans="4:7" ht="15.75" customHeight="1" x14ac:dyDescent="0.25">
      <c r="D128" s="11"/>
      <c r="E128" s="38"/>
      <c r="F128" s="39"/>
      <c r="G128" s="10"/>
    </row>
    <row r="129" spans="4:7" ht="15.75" customHeight="1" x14ac:dyDescent="0.25">
      <c r="D129" s="11"/>
      <c r="E129" s="38"/>
      <c r="F129" s="39"/>
      <c r="G129" s="10"/>
    </row>
    <row r="130" spans="4:7" ht="15.75" customHeight="1" x14ac:dyDescent="0.25">
      <c r="D130" s="11"/>
      <c r="E130" s="38"/>
      <c r="F130" s="39"/>
      <c r="G130" s="10"/>
    </row>
    <row r="131" spans="4:7" ht="15.75" customHeight="1" x14ac:dyDescent="0.25">
      <c r="D131" s="11"/>
      <c r="E131" s="38"/>
      <c r="F131" s="39"/>
      <c r="G131" s="10"/>
    </row>
    <row r="132" spans="4:7" ht="15.75" customHeight="1" x14ac:dyDescent="0.25">
      <c r="D132" s="11"/>
      <c r="E132" s="38"/>
      <c r="F132" s="39"/>
      <c r="G132" s="10"/>
    </row>
    <row r="133" spans="4:7" ht="15.75" customHeight="1" x14ac:dyDescent="0.25">
      <c r="D133" s="11"/>
      <c r="E133" s="38"/>
      <c r="F133" s="39"/>
      <c r="G133" s="10"/>
    </row>
    <row r="134" spans="4:7" ht="15.75" customHeight="1" x14ac:dyDescent="0.25">
      <c r="D134" s="11"/>
      <c r="E134" s="38"/>
      <c r="F134" s="39"/>
      <c r="G134" s="10"/>
    </row>
    <row r="135" spans="4:7" ht="15.75" customHeight="1" x14ac:dyDescent="0.25">
      <c r="D135" s="11"/>
      <c r="E135" s="38"/>
      <c r="F135" s="39"/>
      <c r="G135" s="10"/>
    </row>
    <row r="136" spans="4:7" ht="15.75" customHeight="1" x14ac:dyDescent="0.25">
      <c r="D136" s="11"/>
      <c r="E136" s="38"/>
      <c r="F136" s="39"/>
      <c r="G136" s="10"/>
    </row>
    <row r="137" spans="4:7" ht="15.75" customHeight="1" x14ac:dyDescent="0.25">
      <c r="D137" s="11"/>
      <c r="E137" s="38"/>
      <c r="F137" s="39"/>
      <c r="G137" s="10"/>
    </row>
    <row r="138" spans="4:7" ht="15.75" customHeight="1" x14ac:dyDescent="0.25">
      <c r="D138" s="11"/>
      <c r="E138" s="38"/>
      <c r="F138" s="39"/>
      <c r="G138" s="10"/>
    </row>
    <row r="139" spans="4:7" ht="15.75" customHeight="1" x14ac:dyDescent="0.25">
      <c r="D139" s="11"/>
      <c r="E139" s="38"/>
      <c r="F139" s="39"/>
      <c r="G139" s="10"/>
    </row>
    <row r="140" spans="4:7" ht="15.75" customHeight="1" x14ac:dyDescent="0.25">
      <c r="D140" s="11"/>
      <c r="E140" s="38"/>
      <c r="F140" s="39"/>
      <c r="G140" s="10"/>
    </row>
    <row r="141" spans="4:7" ht="15.75" customHeight="1" x14ac:dyDescent="0.25">
      <c r="D141" s="11"/>
      <c r="E141" s="38"/>
      <c r="F141" s="39"/>
      <c r="G141" s="10"/>
    </row>
    <row r="142" spans="4:7" ht="15.75" customHeight="1" x14ac:dyDescent="0.25">
      <c r="D142" s="11"/>
      <c r="E142" s="38"/>
      <c r="F142" s="39"/>
      <c r="G142" s="10"/>
    </row>
    <row r="143" spans="4:7" ht="15.75" customHeight="1" x14ac:dyDescent="0.25">
      <c r="D143" s="11"/>
      <c r="E143" s="38"/>
      <c r="F143" s="39"/>
      <c r="G143" s="10"/>
    </row>
    <row r="144" spans="4:7" ht="15.75" customHeight="1" x14ac:dyDescent="0.25">
      <c r="D144" s="11"/>
      <c r="E144" s="38"/>
      <c r="F144" s="39"/>
      <c r="G144" s="10"/>
    </row>
    <row r="145" spans="4:7" ht="15.75" customHeight="1" x14ac:dyDescent="0.25">
      <c r="D145" s="11"/>
      <c r="E145" s="38"/>
      <c r="F145" s="39"/>
      <c r="G145" s="10"/>
    </row>
    <row r="146" spans="4:7" ht="15.75" customHeight="1" x14ac:dyDescent="0.25">
      <c r="D146" s="11"/>
      <c r="E146" s="38"/>
      <c r="F146" s="39"/>
      <c r="G146" s="10"/>
    </row>
    <row r="147" spans="4:7" ht="15.75" customHeight="1" x14ac:dyDescent="0.25">
      <c r="D147" s="11"/>
      <c r="E147" s="38"/>
      <c r="F147" s="39"/>
      <c r="G147" s="10"/>
    </row>
    <row r="148" spans="4:7" ht="15.75" customHeight="1" x14ac:dyDescent="0.25">
      <c r="D148" s="11"/>
      <c r="E148" s="38"/>
      <c r="F148" s="39"/>
      <c r="G148" s="10"/>
    </row>
    <row r="149" spans="4:7" ht="15.75" customHeight="1" x14ac:dyDescent="0.25">
      <c r="D149" s="11"/>
      <c r="E149" s="38"/>
      <c r="F149" s="39"/>
      <c r="G149" s="10"/>
    </row>
    <row r="150" spans="4:7" ht="15.75" customHeight="1" x14ac:dyDescent="0.25">
      <c r="D150" s="11"/>
      <c r="E150" s="38"/>
      <c r="F150" s="39"/>
      <c r="G150" s="10"/>
    </row>
    <row r="151" spans="4:7" ht="15.75" customHeight="1" x14ac:dyDescent="0.25">
      <c r="D151" s="11"/>
      <c r="E151" s="38"/>
      <c r="F151" s="39"/>
      <c r="G151" s="10"/>
    </row>
    <row r="152" spans="4:7" ht="15.75" customHeight="1" x14ac:dyDescent="0.25">
      <c r="D152" s="11"/>
      <c r="E152" s="38"/>
      <c r="F152" s="39"/>
      <c r="G152" s="10"/>
    </row>
    <row r="153" spans="4:7" ht="15.75" customHeight="1" x14ac:dyDescent="0.25">
      <c r="D153" s="11"/>
      <c r="E153" s="38"/>
      <c r="F153" s="39"/>
      <c r="G153" s="10"/>
    </row>
    <row r="154" spans="4:7" ht="15.75" customHeight="1" x14ac:dyDescent="0.25">
      <c r="D154" s="11"/>
      <c r="E154" s="38"/>
      <c r="F154" s="39"/>
      <c r="G154" s="10"/>
    </row>
    <row r="155" spans="4:7" ht="15.75" customHeight="1" x14ac:dyDescent="0.25">
      <c r="D155" s="11"/>
      <c r="E155" s="38"/>
      <c r="F155" s="39"/>
      <c r="G155" s="10"/>
    </row>
    <row r="156" spans="4:7" ht="15.75" customHeight="1" x14ac:dyDescent="0.25">
      <c r="D156" s="11"/>
      <c r="E156" s="38"/>
      <c r="F156" s="39"/>
      <c r="G156" s="10"/>
    </row>
    <row r="157" spans="4:7" ht="15.75" customHeight="1" x14ac:dyDescent="0.25">
      <c r="D157" s="11"/>
      <c r="E157" s="38"/>
      <c r="F157" s="39"/>
      <c r="G157" s="10"/>
    </row>
    <row r="158" spans="4:7" ht="15.75" customHeight="1" x14ac:dyDescent="0.25">
      <c r="D158" s="11"/>
      <c r="E158" s="38"/>
      <c r="F158" s="39"/>
      <c r="G158" s="10"/>
    </row>
    <row r="159" spans="4:7" ht="15.75" customHeight="1" x14ac:dyDescent="0.25">
      <c r="D159" s="11"/>
      <c r="E159" s="38"/>
      <c r="F159" s="39"/>
      <c r="G159" s="10"/>
    </row>
    <row r="160" spans="4:7" ht="15.75" customHeight="1" x14ac:dyDescent="0.25">
      <c r="D160" s="11"/>
      <c r="E160" s="38"/>
      <c r="F160" s="39"/>
      <c r="G160" s="10"/>
    </row>
    <row r="161" spans="4:7" ht="15.75" customHeight="1" x14ac:dyDescent="0.25">
      <c r="D161" s="11"/>
      <c r="E161" s="38"/>
      <c r="F161" s="39"/>
      <c r="G161" s="10"/>
    </row>
    <row r="162" spans="4:7" ht="15.75" customHeight="1" x14ac:dyDescent="0.25">
      <c r="D162" s="11"/>
      <c r="E162" s="38"/>
      <c r="F162" s="39"/>
      <c r="G162" s="10"/>
    </row>
    <row r="163" spans="4:7" ht="15.75" customHeight="1" x14ac:dyDescent="0.25">
      <c r="D163" s="11"/>
      <c r="E163" s="38"/>
      <c r="F163" s="39"/>
      <c r="G163" s="10"/>
    </row>
    <row r="164" spans="4:7" ht="15.75" customHeight="1" x14ac:dyDescent="0.25">
      <c r="D164" s="11"/>
      <c r="E164" s="38"/>
      <c r="F164" s="39"/>
      <c r="G164" s="10"/>
    </row>
    <row r="165" spans="4:7" ht="15.75" customHeight="1" x14ac:dyDescent="0.25">
      <c r="D165" s="11"/>
      <c r="E165" s="38"/>
      <c r="F165" s="39"/>
      <c r="G165" s="10"/>
    </row>
    <row r="166" spans="4:7" ht="15.75" customHeight="1" x14ac:dyDescent="0.25">
      <c r="D166" s="11"/>
      <c r="E166" s="38"/>
      <c r="F166" s="39"/>
      <c r="G166" s="10"/>
    </row>
    <row r="167" spans="4:7" ht="15.75" customHeight="1" x14ac:dyDescent="0.25">
      <c r="D167" s="11"/>
      <c r="E167" s="38"/>
      <c r="F167" s="39"/>
      <c r="G167" s="10"/>
    </row>
    <row r="168" spans="4:7" ht="15.75" customHeight="1" x14ac:dyDescent="0.25">
      <c r="D168" s="11"/>
      <c r="E168" s="38"/>
      <c r="F168" s="39"/>
      <c r="G168" s="10"/>
    </row>
    <row r="169" spans="4:7" ht="15.75" customHeight="1" x14ac:dyDescent="0.25">
      <c r="D169" s="11"/>
      <c r="E169" s="38"/>
      <c r="F169" s="39"/>
      <c r="G169" s="10"/>
    </row>
    <row r="170" spans="4:7" ht="15.75" customHeight="1" x14ac:dyDescent="0.25">
      <c r="D170" s="11"/>
      <c r="E170" s="38"/>
      <c r="F170" s="39"/>
      <c r="G170" s="10"/>
    </row>
    <row r="171" spans="4:7" ht="15.75" customHeight="1" x14ac:dyDescent="0.25">
      <c r="D171" s="11"/>
      <c r="E171" s="38"/>
      <c r="F171" s="39"/>
      <c r="G171" s="10"/>
    </row>
    <row r="172" spans="4:7" ht="15.75" customHeight="1" x14ac:dyDescent="0.25">
      <c r="D172" s="11"/>
      <c r="E172" s="38"/>
      <c r="F172" s="39"/>
      <c r="G172" s="10"/>
    </row>
    <row r="173" spans="4:7" ht="15.75" customHeight="1" x14ac:dyDescent="0.25">
      <c r="D173" s="11"/>
      <c r="E173" s="38"/>
      <c r="F173" s="39"/>
      <c r="G173" s="10"/>
    </row>
    <row r="174" spans="4:7" ht="15.75" customHeight="1" x14ac:dyDescent="0.25">
      <c r="D174" s="11"/>
      <c r="E174" s="38"/>
      <c r="F174" s="39"/>
      <c r="G174" s="10"/>
    </row>
    <row r="175" spans="4:7" ht="15.75" customHeight="1" x14ac:dyDescent="0.25">
      <c r="D175" s="11"/>
      <c r="E175" s="38"/>
      <c r="F175" s="39"/>
      <c r="G175" s="10"/>
    </row>
    <row r="176" spans="4:7" ht="15.75" customHeight="1" x14ac:dyDescent="0.25">
      <c r="D176" s="11"/>
      <c r="E176" s="38"/>
      <c r="F176" s="39"/>
      <c r="G176" s="10"/>
    </row>
    <row r="177" spans="4:7" ht="15.75" customHeight="1" x14ac:dyDescent="0.25">
      <c r="D177" s="11"/>
      <c r="E177" s="38"/>
      <c r="F177" s="39"/>
      <c r="G177" s="10"/>
    </row>
    <row r="178" spans="4:7" ht="15.75" customHeight="1" x14ac:dyDescent="0.25">
      <c r="D178" s="11"/>
      <c r="E178" s="38"/>
      <c r="F178" s="39"/>
      <c r="G178" s="10"/>
    </row>
    <row r="179" spans="4:7" ht="15.75" customHeight="1" x14ac:dyDescent="0.25">
      <c r="D179" s="11"/>
      <c r="E179" s="38"/>
      <c r="F179" s="39"/>
      <c r="G179" s="10"/>
    </row>
    <row r="180" spans="4:7" ht="15.75" customHeight="1" x14ac:dyDescent="0.25">
      <c r="D180" s="11"/>
      <c r="E180" s="38"/>
      <c r="F180" s="39"/>
      <c r="G180" s="10"/>
    </row>
    <row r="181" spans="4:7" ht="15.75" customHeight="1" x14ac:dyDescent="0.25">
      <c r="D181" s="11"/>
      <c r="E181" s="38"/>
      <c r="F181" s="39"/>
      <c r="G181" s="10"/>
    </row>
    <row r="182" spans="4:7" ht="15.75" customHeight="1" x14ac:dyDescent="0.25">
      <c r="D182" s="11"/>
      <c r="E182" s="38"/>
      <c r="F182" s="39"/>
      <c r="G182" s="10"/>
    </row>
    <row r="183" spans="4:7" ht="15.75" customHeight="1" x14ac:dyDescent="0.25">
      <c r="D183" s="11"/>
      <c r="E183" s="38"/>
      <c r="F183" s="39"/>
      <c r="G183" s="10"/>
    </row>
    <row r="184" spans="4:7" ht="15.75" customHeight="1" x14ac:dyDescent="0.25">
      <c r="D184" s="11"/>
      <c r="E184" s="38"/>
      <c r="F184" s="39"/>
      <c r="G184" s="10"/>
    </row>
    <row r="185" spans="4:7" ht="15.75" customHeight="1" x14ac:dyDescent="0.25">
      <c r="D185" s="11"/>
      <c r="E185" s="38"/>
      <c r="F185" s="39"/>
      <c r="G185" s="10"/>
    </row>
    <row r="186" spans="4:7" ht="15.75" customHeight="1" x14ac:dyDescent="0.25">
      <c r="D186" s="11"/>
      <c r="E186" s="38"/>
      <c r="F186" s="39"/>
      <c r="G186" s="10"/>
    </row>
    <row r="187" spans="4:7" ht="15.75" customHeight="1" x14ac:dyDescent="0.25">
      <c r="D187" s="11"/>
      <c r="E187" s="38"/>
      <c r="F187" s="39"/>
      <c r="G187" s="10"/>
    </row>
    <row r="188" spans="4:7" ht="15.75" customHeight="1" x14ac:dyDescent="0.25">
      <c r="D188" s="11"/>
      <c r="E188" s="38"/>
      <c r="F188" s="39"/>
      <c r="G188" s="10"/>
    </row>
    <row r="189" spans="4:7" ht="15.75" customHeight="1" x14ac:dyDescent="0.25">
      <c r="D189" s="11"/>
      <c r="E189" s="38"/>
      <c r="F189" s="39"/>
      <c r="G189" s="10"/>
    </row>
    <row r="190" spans="4:7" ht="15.75" customHeight="1" x14ac:dyDescent="0.25">
      <c r="D190" s="11"/>
      <c r="E190" s="38"/>
      <c r="F190" s="39"/>
      <c r="G190" s="10"/>
    </row>
    <row r="191" spans="4:7" ht="15.75" customHeight="1" x14ac:dyDescent="0.25">
      <c r="D191" s="11"/>
      <c r="E191" s="38"/>
      <c r="F191" s="39"/>
      <c r="G191" s="10"/>
    </row>
    <row r="192" spans="4:7" ht="15.75" customHeight="1" x14ac:dyDescent="0.25">
      <c r="D192" s="11"/>
      <c r="E192" s="38"/>
      <c r="F192" s="39"/>
      <c r="G192" s="10"/>
    </row>
    <row r="193" spans="4:7" ht="15.75" customHeight="1" x14ac:dyDescent="0.25">
      <c r="D193" s="11"/>
      <c r="E193" s="38"/>
      <c r="F193" s="39"/>
      <c r="G193" s="10"/>
    </row>
    <row r="194" spans="4:7" ht="15.75" customHeight="1" x14ac:dyDescent="0.25">
      <c r="D194" s="11"/>
      <c r="E194" s="38"/>
      <c r="F194" s="39"/>
      <c r="G194" s="10"/>
    </row>
    <row r="195" spans="4:7" ht="15.75" customHeight="1" x14ac:dyDescent="0.25">
      <c r="D195" s="11"/>
      <c r="E195" s="38"/>
      <c r="F195" s="39"/>
      <c r="G195" s="10"/>
    </row>
    <row r="196" spans="4:7" ht="15.75" customHeight="1" x14ac:dyDescent="0.25">
      <c r="D196" s="11"/>
      <c r="E196" s="38"/>
      <c r="F196" s="39"/>
      <c r="G196" s="10"/>
    </row>
    <row r="197" spans="4:7" ht="15.75" customHeight="1" x14ac:dyDescent="0.25">
      <c r="D197" s="11"/>
      <c r="E197" s="38"/>
      <c r="F197" s="39"/>
      <c r="G197" s="10"/>
    </row>
    <row r="198" spans="4:7" ht="15.75" customHeight="1" x14ac:dyDescent="0.25">
      <c r="D198" s="11"/>
      <c r="E198" s="38"/>
      <c r="F198" s="39"/>
      <c r="G198" s="10"/>
    </row>
    <row r="199" spans="4:7" ht="15.75" customHeight="1" x14ac:dyDescent="0.25">
      <c r="D199" s="11"/>
      <c r="E199" s="38"/>
      <c r="F199" s="39"/>
      <c r="G199" s="10"/>
    </row>
    <row r="200" spans="4:7" ht="15.75" customHeight="1" x14ac:dyDescent="0.25">
      <c r="D200" s="11"/>
      <c r="E200" s="38"/>
      <c r="F200" s="39"/>
      <c r="G200" s="10"/>
    </row>
    <row r="201" spans="4:7" ht="15.75" customHeight="1" x14ac:dyDescent="0.25">
      <c r="D201" s="11"/>
      <c r="E201" s="38"/>
      <c r="F201" s="39"/>
      <c r="G201" s="10"/>
    </row>
    <row r="202" spans="4:7" ht="15.75" customHeight="1" x14ac:dyDescent="0.25">
      <c r="D202" s="11"/>
      <c r="E202" s="38"/>
      <c r="F202" s="39"/>
      <c r="G202" s="10"/>
    </row>
    <row r="203" spans="4:7" ht="15.75" customHeight="1" x14ac:dyDescent="0.25">
      <c r="D203" s="11"/>
      <c r="E203" s="38"/>
      <c r="F203" s="39"/>
      <c r="G203" s="10"/>
    </row>
    <row r="204" spans="4:7" ht="15.75" customHeight="1" x14ac:dyDescent="0.25">
      <c r="D204" s="11"/>
      <c r="E204" s="38"/>
      <c r="F204" s="39"/>
      <c r="G204" s="10"/>
    </row>
    <row r="205" spans="4:7" ht="15.75" customHeight="1" x14ac:dyDescent="0.25">
      <c r="D205" s="11"/>
      <c r="E205" s="38"/>
      <c r="F205" s="39"/>
      <c r="G205" s="10"/>
    </row>
    <row r="206" spans="4:7" ht="15.75" customHeight="1" x14ac:dyDescent="0.25">
      <c r="D206" s="11"/>
      <c r="E206" s="38"/>
      <c r="F206" s="39"/>
      <c r="G206" s="10"/>
    </row>
    <row r="207" spans="4:7" ht="15.75" customHeight="1" x14ac:dyDescent="0.25">
      <c r="D207" s="11"/>
      <c r="E207" s="38"/>
      <c r="F207" s="39"/>
      <c r="G207" s="10"/>
    </row>
    <row r="208" spans="4:7" ht="15.75" customHeight="1" x14ac:dyDescent="0.25">
      <c r="D208" s="11"/>
      <c r="E208" s="38"/>
      <c r="F208" s="39"/>
      <c r="G208" s="10"/>
    </row>
    <row r="209" spans="4:7" ht="15.75" customHeight="1" x14ac:dyDescent="0.25">
      <c r="D209" s="11"/>
      <c r="E209" s="38"/>
      <c r="F209" s="39"/>
      <c r="G209" s="10"/>
    </row>
    <row r="210" spans="4:7" ht="15.75" customHeight="1" x14ac:dyDescent="0.25">
      <c r="D210" s="11"/>
      <c r="E210" s="38"/>
      <c r="F210" s="39"/>
      <c r="G210" s="10"/>
    </row>
    <row r="211" spans="4:7" ht="15.75" customHeight="1" x14ac:dyDescent="0.25">
      <c r="D211" s="11"/>
      <c r="E211" s="38"/>
      <c r="F211" s="39"/>
      <c r="G211" s="10"/>
    </row>
    <row r="212" spans="4:7" ht="15.75" customHeight="1" x14ac:dyDescent="0.25">
      <c r="D212" s="11"/>
      <c r="E212" s="38"/>
      <c r="F212" s="39"/>
      <c r="G212" s="10"/>
    </row>
    <row r="213" spans="4:7" ht="15.75" customHeight="1" x14ac:dyDescent="0.25">
      <c r="D213" s="11"/>
      <c r="E213" s="38"/>
      <c r="F213" s="39"/>
      <c r="G213" s="10"/>
    </row>
    <row r="214" spans="4:7" ht="15.75" customHeight="1" x14ac:dyDescent="0.25">
      <c r="D214" s="11"/>
      <c r="E214" s="38"/>
      <c r="F214" s="39"/>
      <c r="G214" s="10"/>
    </row>
    <row r="215" spans="4:7" ht="15.75" customHeight="1" x14ac:dyDescent="0.25">
      <c r="D215" s="11"/>
      <c r="E215" s="38"/>
      <c r="F215" s="39"/>
      <c r="G215" s="10"/>
    </row>
    <row r="216" spans="4:7" ht="15.75" customHeight="1" x14ac:dyDescent="0.25">
      <c r="D216" s="11"/>
      <c r="E216" s="38"/>
      <c r="F216" s="39"/>
      <c r="G216" s="10"/>
    </row>
    <row r="217" spans="4:7" ht="15.75" customHeight="1" x14ac:dyDescent="0.25">
      <c r="D217" s="11"/>
      <c r="E217" s="38"/>
      <c r="F217" s="39"/>
      <c r="G217" s="10"/>
    </row>
    <row r="218" spans="4:7" ht="15.75" customHeight="1" x14ac:dyDescent="0.25">
      <c r="D218" s="11"/>
      <c r="E218" s="38"/>
      <c r="F218" s="39"/>
      <c r="G218" s="10"/>
    </row>
    <row r="219" spans="4:7" ht="15.75" customHeight="1" x14ac:dyDescent="0.25">
      <c r="D219" s="11"/>
      <c r="E219" s="38"/>
      <c r="F219" s="39"/>
      <c r="G219" s="10"/>
    </row>
    <row r="220" spans="4:7" ht="15.75" customHeight="1" x14ac:dyDescent="0.25">
      <c r="D220" s="11"/>
      <c r="E220" s="38"/>
      <c r="F220" s="39"/>
      <c r="G220" s="10"/>
    </row>
    <row r="221" spans="4:7" ht="15.75" customHeight="1" x14ac:dyDescent="0.25">
      <c r="D221" s="11"/>
      <c r="E221" s="38"/>
      <c r="F221" s="39"/>
      <c r="G221" s="10"/>
    </row>
    <row r="222" spans="4:7" ht="15.75" customHeight="1" x14ac:dyDescent="0.25">
      <c r="D222" s="11"/>
      <c r="E222" s="38"/>
      <c r="F222" s="39"/>
      <c r="G222" s="10"/>
    </row>
    <row r="223" spans="4:7" ht="15.75" customHeight="1" x14ac:dyDescent="0.25">
      <c r="D223" s="11"/>
      <c r="E223" s="38"/>
      <c r="F223" s="39"/>
      <c r="G223" s="10"/>
    </row>
    <row r="224" spans="4:7" ht="15.75" customHeight="1" x14ac:dyDescent="0.25">
      <c r="D224" s="11"/>
      <c r="E224" s="38"/>
      <c r="F224" s="39"/>
      <c r="G224" s="10"/>
    </row>
    <row r="225" spans="4:7" ht="15.75" customHeight="1" x14ac:dyDescent="0.25">
      <c r="D225" s="11"/>
      <c r="E225" s="38"/>
      <c r="F225" s="39"/>
      <c r="G225" s="10"/>
    </row>
    <row r="226" spans="4:7" ht="15.75" customHeight="1" x14ac:dyDescent="0.25">
      <c r="D226" s="11"/>
      <c r="E226" s="38"/>
      <c r="F226" s="39"/>
      <c r="G226" s="10"/>
    </row>
    <row r="227" spans="4:7" ht="15.75" customHeight="1" x14ac:dyDescent="0.25">
      <c r="D227" s="11"/>
      <c r="E227" s="38"/>
      <c r="F227" s="39"/>
      <c r="G227" s="10"/>
    </row>
    <row r="228" spans="4:7" ht="15.75" customHeight="1" x14ac:dyDescent="0.25">
      <c r="D228" s="11"/>
      <c r="E228" s="38"/>
      <c r="F228" s="39"/>
      <c r="G228" s="10"/>
    </row>
    <row r="229" spans="4:7" ht="15.75" customHeight="1" x14ac:dyDescent="0.25">
      <c r="D229" s="11"/>
      <c r="E229" s="38"/>
      <c r="F229" s="39"/>
      <c r="G229" s="10"/>
    </row>
    <row r="230" spans="4:7" ht="15.75" customHeight="1" x14ac:dyDescent="0.25">
      <c r="D230" s="11"/>
      <c r="E230" s="38"/>
      <c r="F230" s="39"/>
      <c r="G230" s="10"/>
    </row>
    <row r="231" spans="4:7" ht="15.75" customHeight="1" x14ac:dyDescent="0.25">
      <c r="D231" s="11"/>
      <c r="E231" s="38"/>
      <c r="F231" s="39"/>
      <c r="G231" s="10"/>
    </row>
    <row r="232" spans="4:7" ht="15.75" customHeight="1" x14ac:dyDescent="0.25">
      <c r="D232" s="11"/>
      <c r="E232" s="38"/>
      <c r="F232" s="39"/>
      <c r="G232" s="10"/>
    </row>
    <row r="233" spans="4:7" ht="15.75" customHeight="1" x14ac:dyDescent="0.25">
      <c r="D233" s="11"/>
      <c r="E233" s="38"/>
      <c r="F233" s="39"/>
      <c r="G233" s="10"/>
    </row>
    <row r="234" spans="4:7" ht="15.75" customHeight="1" x14ac:dyDescent="0.25">
      <c r="D234" s="11"/>
      <c r="E234" s="38"/>
      <c r="F234" s="39"/>
      <c r="G234" s="10"/>
    </row>
    <row r="235" spans="4:7" ht="15.75" customHeight="1" x14ac:dyDescent="0.25">
      <c r="D235" s="11"/>
      <c r="E235" s="38"/>
      <c r="F235" s="39"/>
      <c r="G235" s="10"/>
    </row>
    <row r="236" spans="4:7" ht="15.75" customHeight="1" x14ac:dyDescent="0.25">
      <c r="D236" s="11"/>
      <c r="E236" s="38"/>
      <c r="F236" s="39"/>
      <c r="G236" s="10"/>
    </row>
    <row r="237" spans="4:7" ht="15.75" customHeight="1" x14ac:dyDescent="0.25">
      <c r="D237" s="11"/>
      <c r="E237" s="38"/>
      <c r="F237" s="39"/>
      <c r="G237" s="10"/>
    </row>
    <row r="238" spans="4:7" ht="15.75" customHeight="1" x14ac:dyDescent="0.25">
      <c r="D238" s="11"/>
      <c r="E238" s="38"/>
      <c r="F238" s="39"/>
      <c r="G238" s="10"/>
    </row>
    <row r="239" spans="4:7" ht="15.75" customHeight="1" x14ac:dyDescent="0.25">
      <c r="D239" s="11"/>
      <c r="E239" s="38"/>
      <c r="F239" s="39"/>
      <c r="G239" s="10"/>
    </row>
    <row r="240" spans="4:7" ht="15.75" customHeight="1" x14ac:dyDescent="0.25">
      <c r="D240" s="11"/>
      <c r="E240" s="38"/>
      <c r="F240" s="39"/>
      <c r="G240" s="10"/>
    </row>
    <row r="241" spans="4:7" ht="15.75" customHeight="1" x14ac:dyDescent="0.25">
      <c r="D241" s="11"/>
      <c r="E241" s="38"/>
      <c r="F241" s="39"/>
      <c r="G241" s="10"/>
    </row>
    <row r="242" spans="4:7" ht="15.75" customHeight="1" x14ac:dyDescent="0.25">
      <c r="D242" s="11"/>
      <c r="E242" s="38"/>
      <c r="F242" s="39"/>
      <c r="G242" s="10"/>
    </row>
    <row r="243" spans="4:7" ht="15.75" customHeight="1" x14ac:dyDescent="0.25">
      <c r="D243" s="11"/>
      <c r="E243" s="38"/>
      <c r="F243" s="39"/>
      <c r="G243" s="10"/>
    </row>
    <row r="244" spans="4:7" ht="15.75" customHeight="1" x14ac:dyDescent="0.25">
      <c r="D244" s="11"/>
      <c r="E244" s="38"/>
      <c r="F244" s="39"/>
      <c r="G244" s="10"/>
    </row>
    <row r="245" spans="4:7" ht="15.75" customHeight="1" x14ac:dyDescent="0.25">
      <c r="D245" s="11"/>
      <c r="E245" s="38"/>
      <c r="F245" s="39"/>
      <c r="G245" s="10"/>
    </row>
    <row r="246" spans="4:7" ht="15.75" customHeight="1" x14ac:dyDescent="0.25">
      <c r="D246" s="11"/>
      <c r="E246" s="38"/>
      <c r="F246" s="39"/>
      <c r="G246" s="10"/>
    </row>
    <row r="247" spans="4:7" ht="15.75" customHeight="1" x14ac:dyDescent="0.25">
      <c r="D247" s="11"/>
      <c r="E247" s="38"/>
      <c r="F247" s="39"/>
      <c r="G247" s="10"/>
    </row>
    <row r="248" spans="4:7" ht="15.75" customHeight="1" x14ac:dyDescent="0.25">
      <c r="D248" s="11"/>
      <c r="E248" s="38"/>
      <c r="F248" s="39"/>
      <c r="G248" s="10"/>
    </row>
    <row r="249" spans="4:7" ht="15.75" customHeight="1" x14ac:dyDescent="0.25">
      <c r="D249" s="11"/>
      <c r="E249" s="38"/>
      <c r="F249" s="39"/>
      <c r="G249" s="10"/>
    </row>
    <row r="250" spans="4:7" ht="15.75" customHeight="1" x14ac:dyDescent="0.25">
      <c r="D250" s="11"/>
      <c r="E250" s="38"/>
      <c r="F250" s="39"/>
      <c r="G250" s="10"/>
    </row>
    <row r="251" spans="4:7" ht="15.75" customHeight="1" x14ac:dyDescent="0.25">
      <c r="D251" s="11"/>
      <c r="E251" s="38"/>
      <c r="F251" s="39"/>
      <c r="G251" s="10"/>
    </row>
    <row r="252" spans="4:7" ht="15.75" customHeight="1" x14ac:dyDescent="0.25">
      <c r="D252" s="11"/>
      <c r="E252" s="38"/>
      <c r="F252" s="39"/>
      <c r="G252" s="10"/>
    </row>
    <row r="253" spans="4:7" ht="15.75" customHeight="1" x14ac:dyDescent="0.25">
      <c r="D253" s="11"/>
      <c r="E253" s="38"/>
      <c r="F253" s="39"/>
      <c r="G253" s="10"/>
    </row>
    <row r="254" spans="4:7" ht="15.75" customHeight="1" x14ac:dyDescent="0.25">
      <c r="D254" s="11"/>
      <c r="E254" s="38"/>
      <c r="F254" s="39"/>
      <c r="G254" s="10"/>
    </row>
    <row r="255" spans="4:7" ht="15.75" customHeight="1" x14ac:dyDescent="0.25">
      <c r="D255" s="11"/>
      <c r="E255" s="38"/>
      <c r="F255" s="39"/>
      <c r="G255" s="10"/>
    </row>
    <row r="256" spans="4:7" ht="15.75" customHeight="1" x14ac:dyDescent="0.25">
      <c r="D256" s="11"/>
      <c r="E256" s="38"/>
      <c r="F256" s="39"/>
      <c r="G256" s="10"/>
    </row>
    <row r="257" spans="4:7" ht="15.75" customHeight="1" x14ac:dyDescent="0.25">
      <c r="D257" s="11"/>
      <c r="E257" s="38"/>
      <c r="F257" s="39"/>
      <c r="G257" s="10"/>
    </row>
    <row r="258" spans="4:7" ht="15.75" customHeight="1" x14ac:dyDescent="0.25">
      <c r="D258" s="11"/>
      <c r="E258" s="38"/>
      <c r="F258" s="39"/>
      <c r="G258" s="10"/>
    </row>
    <row r="259" spans="4:7" ht="15.75" customHeight="1" x14ac:dyDescent="0.25">
      <c r="D259" s="11"/>
      <c r="E259" s="38"/>
      <c r="F259" s="39"/>
      <c r="G259" s="10"/>
    </row>
    <row r="260" spans="4:7" ht="15.75" customHeight="1" x14ac:dyDescent="0.25">
      <c r="D260" s="11"/>
      <c r="E260" s="38"/>
      <c r="F260" s="39"/>
      <c r="G260" s="10"/>
    </row>
    <row r="261" spans="4:7" ht="15.75" customHeight="1" x14ac:dyDescent="0.25">
      <c r="D261" s="11"/>
      <c r="E261" s="38"/>
      <c r="F261" s="39"/>
      <c r="G261" s="10"/>
    </row>
    <row r="262" spans="4:7" ht="15.75" customHeight="1" x14ac:dyDescent="0.25">
      <c r="D262" s="11"/>
      <c r="E262" s="38"/>
      <c r="F262" s="39"/>
      <c r="G262" s="10"/>
    </row>
    <row r="263" spans="4:7" ht="15.75" customHeight="1" x14ac:dyDescent="0.25">
      <c r="D263" s="11"/>
      <c r="E263" s="38"/>
      <c r="F263" s="39"/>
      <c r="G263" s="10"/>
    </row>
    <row r="264" spans="4:7" ht="15.75" customHeight="1" x14ac:dyDescent="0.25">
      <c r="D264" s="11"/>
      <c r="E264" s="38"/>
      <c r="F264" s="39"/>
      <c r="G264" s="10"/>
    </row>
    <row r="265" spans="4:7" ht="15.75" customHeight="1" x14ac:dyDescent="0.25">
      <c r="D265" s="11"/>
      <c r="E265" s="38"/>
      <c r="F265" s="39"/>
      <c r="G265" s="10"/>
    </row>
    <row r="266" spans="4:7" ht="15.75" customHeight="1" x14ac:dyDescent="0.25">
      <c r="D266" s="11"/>
      <c r="E266" s="38"/>
      <c r="F266" s="39"/>
      <c r="G266" s="10"/>
    </row>
    <row r="267" spans="4:7" ht="15.75" customHeight="1" x14ac:dyDescent="0.25">
      <c r="D267" s="11"/>
      <c r="E267" s="38"/>
      <c r="F267" s="39"/>
      <c r="G267" s="10"/>
    </row>
    <row r="268" spans="4:7" ht="15.75" customHeight="1" x14ac:dyDescent="0.25">
      <c r="D268" s="11"/>
      <c r="E268" s="38"/>
      <c r="F268" s="39"/>
      <c r="G268" s="10"/>
    </row>
    <row r="269" spans="4:7" ht="15.75" customHeight="1" x14ac:dyDescent="0.25">
      <c r="D269" s="11"/>
      <c r="E269" s="38"/>
      <c r="F269" s="39"/>
      <c r="G269" s="10"/>
    </row>
    <row r="270" spans="4:7" ht="15.75" customHeight="1" x14ac:dyDescent="0.25">
      <c r="D270" s="11"/>
      <c r="E270" s="38"/>
      <c r="F270" s="39"/>
      <c r="G270" s="10"/>
    </row>
    <row r="271" spans="4:7" ht="15.75" customHeight="1" x14ac:dyDescent="0.25">
      <c r="D271" s="11"/>
      <c r="E271" s="38"/>
      <c r="F271" s="39"/>
      <c r="G271" s="10"/>
    </row>
    <row r="272" spans="4:7" ht="15.75" customHeight="1" x14ac:dyDescent="0.25">
      <c r="D272" s="11"/>
      <c r="E272" s="38"/>
      <c r="F272" s="39"/>
      <c r="G272" s="10"/>
    </row>
    <row r="273" spans="4:7" ht="15.75" customHeight="1" x14ac:dyDescent="0.25">
      <c r="D273" s="11"/>
      <c r="E273" s="38"/>
      <c r="F273" s="39"/>
      <c r="G273" s="10"/>
    </row>
    <row r="274" spans="4:7" ht="15.75" customHeight="1" x14ac:dyDescent="0.25">
      <c r="D274" s="11"/>
      <c r="E274" s="38"/>
      <c r="F274" s="39"/>
      <c r="G274" s="10"/>
    </row>
    <row r="275" spans="4:7" ht="15.75" customHeight="1" x14ac:dyDescent="0.25">
      <c r="D275" s="11"/>
      <c r="E275" s="38"/>
      <c r="F275" s="39"/>
      <c r="G275" s="10"/>
    </row>
    <row r="276" spans="4:7" ht="15.75" customHeight="1" x14ac:dyDescent="0.25">
      <c r="D276" s="11"/>
      <c r="E276" s="38"/>
      <c r="F276" s="39"/>
      <c r="G276" s="10"/>
    </row>
    <row r="277" spans="4:7" ht="15.75" customHeight="1" x14ac:dyDescent="0.25">
      <c r="D277" s="11"/>
      <c r="E277" s="38"/>
      <c r="F277" s="39"/>
      <c r="G277" s="10"/>
    </row>
    <row r="278" spans="4:7" ht="15.75" customHeight="1" x14ac:dyDescent="0.25">
      <c r="D278" s="11"/>
      <c r="E278" s="38"/>
      <c r="F278" s="39"/>
      <c r="G278" s="10"/>
    </row>
    <row r="279" spans="4:7" ht="15.75" customHeight="1" x14ac:dyDescent="0.25">
      <c r="D279" s="11"/>
      <c r="E279" s="38"/>
      <c r="F279" s="39"/>
      <c r="G279" s="10"/>
    </row>
    <row r="280" spans="4:7" ht="15.75" customHeight="1" x14ac:dyDescent="0.25">
      <c r="D280" s="11"/>
      <c r="E280" s="38"/>
      <c r="F280" s="39"/>
      <c r="G280" s="10"/>
    </row>
    <row r="281" spans="4:7" ht="15.75" customHeight="1" x14ac:dyDescent="0.25">
      <c r="D281" s="11"/>
      <c r="E281" s="38"/>
      <c r="F281" s="39"/>
      <c r="G281" s="10"/>
    </row>
    <row r="282" spans="4:7" ht="15.75" customHeight="1" x14ac:dyDescent="0.25">
      <c r="D282" s="11"/>
      <c r="E282" s="38"/>
      <c r="F282" s="39"/>
      <c r="G282" s="10"/>
    </row>
    <row r="283" spans="4:7" ht="15.75" customHeight="1" x14ac:dyDescent="0.25">
      <c r="D283" s="11"/>
      <c r="E283" s="38"/>
      <c r="F283" s="39"/>
      <c r="G283" s="10"/>
    </row>
    <row r="284" spans="4:7" ht="15.75" customHeight="1" x14ac:dyDescent="0.25">
      <c r="D284" s="11"/>
      <c r="E284" s="38"/>
      <c r="F284" s="39"/>
      <c r="G284" s="10"/>
    </row>
    <row r="285" spans="4:7" ht="15.75" customHeight="1" x14ac:dyDescent="0.25">
      <c r="D285" s="11"/>
      <c r="E285" s="38"/>
      <c r="F285" s="39"/>
      <c r="G285" s="10"/>
    </row>
    <row r="286" spans="4:7" ht="15.75" customHeight="1" x14ac:dyDescent="0.25">
      <c r="D286" s="11"/>
      <c r="E286" s="38"/>
      <c r="F286" s="39"/>
      <c r="G286" s="10"/>
    </row>
    <row r="287" spans="4:7" ht="15.75" customHeight="1" x14ac:dyDescent="0.25">
      <c r="D287" s="11"/>
      <c r="E287" s="38"/>
      <c r="F287" s="39"/>
      <c r="G287" s="10"/>
    </row>
    <row r="288" spans="4:7" ht="15.75" customHeight="1" x14ac:dyDescent="0.25">
      <c r="D288" s="11"/>
      <c r="E288" s="38"/>
      <c r="F288" s="39"/>
      <c r="G288" s="10"/>
    </row>
    <row r="289" spans="4:7" ht="15.75" customHeight="1" x14ac:dyDescent="0.25">
      <c r="D289" s="11"/>
      <c r="E289" s="38"/>
      <c r="F289" s="39"/>
      <c r="G289" s="10"/>
    </row>
    <row r="290" spans="4:7" ht="15.75" customHeight="1" x14ac:dyDescent="0.25">
      <c r="D290" s="11"/>
      <c r="E290" s="38"/>
      <c r="F290" s="39"/>
      <c r="G290" s="10"/>
    </row>
    <row r="291" spans="4:7" ht="15.75" customHeight="1" x14ac:dyDescent="0.25">
      <c r="D291" s="11"/>
      <c r="E291" s="38"/>
      <c r="F291" s="39"/>
      <c r="G291" s="10"/>
    </row>
    <row r="292" spans="4:7" ht="15.75" customHeight="1" x14ac:dyDescent="0.25">
      <c r="D292" s="11"/>
      <c r="E292" s="38"/>
      <c r="F292" s="39"/>
      <c r="G292" s="10"/>
    </row>
    <row r="293" spans="4:7" ht="15.75" customHeight="1" x14ac:dyDescent="0.25">
      <c r="D293" s="11"/>
      <c r="E293" s="38"/>
      <c r="F293" s="39"/>
      <c r="G293" s="10"/>
    </row>
    <row r="294" spans="4:7" ht="15.75" customHeight="1" x14ac:dyDescent="0.25">
      <c r="D294" s="11"/>
      <c r="E294" s="38"/>
      <c r="F294" s="39"/>
      <c r="G294" s="10"/>
    </row>
    <row r="295" spans="4:7" ht="15.75" customHeight="1" x14ac:dyDescent="0.25">
      <c r="D295" s="11"/>
      <c r="E295" s="38"/>
      <c r="F295" s="39"/>
      <c r="G295" s="10"/>
    </row>
    <row r="296" spans="4:7" ht="15.75" customHeight="1" x14ac:dyDescent="0.25">
      <c r="D296" s="11"/>
      <c r="E296" s="38"/>
      <c r="F296" s="39"/>
      <c r="G296" s="10"/>
    </row>
    <row r="297" spans="4:7" ht="15.75" customHeight="1" x14ac:dyDescent="0.25">
      <c r="D297" s="11"/>
      <c r="E297" s="38"/>
      <c r="F297" s="39"/>
      <c r="G297" s="10"/>
    </row>
    <row r="298" spans="4:7" ht="15.75" customHeight="1" x14ac:dyDescent="0.25">
      <c r="D298" s="11"/>
      <c r="E298" s="38"/>
      <c r="F298" s="39"/>
      <c r="G298" s="10"/>
    </row>
    <row r="299" spans="4:7" ht="15.75" customHeight="1" x14ac:dyDescent="0.25">
      <c r="D299" s="11"/>
      <c r="E299" s="38"/>
      <c r="F299" s="39"/>
      <c r="G299" s="10"/>
    </row>
    <row r="300" spans="4:7" ht="15.75" customHeight="1" x14ac:dyDescent="0.25">
      <c r="D300" s="11"/>
      <c r="E300" s="38"/>
      <c r="F300" s="39"/>
      <c r="G300" s="10"/>
    </row>
    <row r="301" spans="4:7" ht="15.75" customHeight="1" x14ac:dyDescent="0.25">
      <c r="D301" s="11"/>
      <c r="E301" s="38"/>
      <c r="F301" s="39"/>
      <c r="G301" s="10"/>
    </row>
    <row r="302" spans="4:7" ht="15.75" customHeight="1" x14ac:dyDescent="0.25">
      <c r="D302" s="11"/>
      <c r="E302" s="38"/>
      <c r="F302" s="39"/>
      <c r="G302" s="10"/>
    </row>
    <row r="303" spans="4:7" ht="15.75" customHeight="1" x14ac:dyDescent="0.25">
      <c r="D303" s="11"/>
      <c r="E303" s="38"/>
      <c r="F303" s="39"/>
      <c r="G303" s="10"/>
    </row>
    <row r="304" spans="4:7" ht="15.75" customHeight="1" x14ac:dyDescent="0.25">
      <c r="D304" s="11"/>
      <c r="E304" s="38"/>
      <c r="F304" s="39"/>
      <c r="G304" s="10"/>
    </row>
    <row r="305" spans="4:7" ht="15.75" customHeight="1" x14ac:dyDescent="0.25">
      <c r="D305" s="11"/>
      <c r="E305" s="38"/>
      <c r="F305" s="39"/>
      <c r="G305" s="10"/>
    </row>
    <row r="306" spans="4:7" ht="15.75" customHeight="1" x14ac:dyDescent="0.25">
      <c r="D306" s="11"/>
      <c r="E306" s="38"/>
      <c r="F306" s="39"/>
      <c r="G306" s="10"/>
    </row>
    <row r="307" spans="4:7" ht="15.75" customHeight="1" x14ac:dyDescent="0.25">
      <c r="D307" s="11"/>
      <c r="E307" s="38"/>
      <c r="F307" s="39"/>
      <c r="G307" s="10"/>
    </row>
    <row r="308" spans="4:7" ht="15.75" customHeight="1" x14ac:dyDescent="0.25">
      <c r="D308" s="11"/>
      <c r="E308" s="38"/>
      <c r="F308" s="39"/>
      <c r="G308" s="10"/>
    </row>
    <row r="309" spans="4:7" ht="15.75" customHeight="1" x14ac:dyDescent="0.25">
      <c r="D309" s="11"/>
      <c r="E309" s="38"/>
      <c r="F309" s="39"/>
      <c r="G309" s="10"/>
    </row>
    <row r="310" spans="4:7" ht="15.75" customHeight="1" x14ac:dyDescent="0.25">
      <c r="D310" s="11"/>
      <c r="E310" s="38"/>
      <c r="F310" s="39"/>
      <c r="G310" s="10"/>
    </row>
    <row r="311" spans="4:7" ht="15.75" customHeight="1" x14ac:dyDescent="0.25">
      <c r="D311" s="11"/>
      <c r="E311" s="38"/>
      <c r="F311" s="39"/>
      <c r="G311" s="10"/>
    </row>
    <row r="312" spans="4:7" ht="15.75" customHeight="1" x14ac:dyDescent="0.25">
      <c r="D312" s="11"/>
      <c r="E312" s="38"/>
      <c r="F312" s="39"/>
      <c r="G312" s="10"/>
    </row>
    <row r="313" spans="4:7" ht="15.75" customHeight="1" x14ac:dyDescent="0.25">
      <c r="D313" s="11"/>
      <c r="E313" s="38"/>
      <c r="F313" s="39"/>
      <c r="G313" s="10"/>
    </row>
    <row r="314" spans="4:7" ht="15.75" customHeight="1" x14ac:dyDescent="0.25">
      <c r="D314" s="11"/>
      <c r="E314" s="38"/>
      <c r="F314" s="39"/>
      <c r="G314" s="10"/>
    </row>
    <row r="315" spans="4:7" ht="15.75" customHeight="1" x14ac:dyDescent="0.25">
      <c r="D315" s="11"/>
      <c r="E315" s="38"/>
      <c r="F315" s="39"/>
      <c r="G315" s="10"/>
    </row>
    <row r="316" spans="4:7" ht="15.75" customHeight="1" x14ac:dyDescent="0.25">
      <c r="D316" s="11"/>
      <c r="E316" s="38"/>
      <c r="F316" s="39"/>
      <c r="G316" s="10"/>
    </row>
    <row r="317" spans="4:7" ht="15.75" customHeight="1" x14ac:dyDescent="0.25">
      <c r="D317" s="11"/>
      <c r="E317" s="38"/>
      <c r="F317" s="39"/>
      <c r="G317" s="10"/>
    </row>
    <row r="318" spans="4:7" ht="15.75" customHeight="1" x14ac:dyDescent="0.25">
      <c r="D318" s="11"/>
      <c r="E318" s="38"/>
      <c r="F318" s="39"/>
      <c r="G318" s="10"/>
    </row>
    <row r="319" spans="4:7" ht="15.75" customHeight="1" x14ac:dyDescent="0.25">
      <c r="D319" s="11"/>
      <c r="E319" s="38"/>
      <c r="F319" s="39"/>
      <c r="G319" s="10"/>
    </row>
    <row r="320" spans="4:7" ht="15.75" customHeight="1" x14ac:dyDescent="0.25">
      <c r="D320" s="11"/>
      <c r="E320" s="38"/>
      <c r="F320" s="39"/>
      <c r="G320" s="10"/>
    </row>
    <row r="321" spans="4:7" ht="15.75" customHeight="1" x14ac:dyDescent="0.25">
      <c r="D321" s="11"/>
      <c r="E321" s="38"/>
      <c r="F321" s="39"/>
      <c r="G321" s="10"/>
    </row>
    <row r="322" spans="4:7" ht="15.75" customHeight="1" x14ac:dyDescent="0.25">
      <c r="D322" s="11"/>
      <c r="E322" s="38"/>
      <c r="F322" s="39"/>
      <c r="G322" s="10"/>
    </row>
    <row r="323" spans="4:7" ht="15.75" customHeight="1" x14ac:dyDescent="0.25">
      <c r="D323" s="11"/>
      <c r="E323" s="38"/>
      <c r="F323" s="39"/>
      <c r="G323" s="10"/>
    </row>
    <row r="324" spans="4:7" ht="15.75" customHeight="1" x14ac:dyDescent="0.25">
      <c r="D324" s="11"/>
      <c r="E324" s="38"/>
      <c r="F324" s="39"/>
      <c r="G324" s="10"/>
    </row>
    <row r="325" spans="4:7" ht="15.75" customHeight="1" x14ac:dyDescent="0.25">
      <c r="D325" s="11"/>
      <c r="E325" s="38"/>
      <c r="F325" s="39"/>
      <c r="G325" s="10"/>
    </row>
    <row r="326" spans="4:7" ht="15.75" customHeight="1" x14ac:dyDescent="0.25">
      <c r="D326" s="11"/>
      <c r="E326" s="38"/>
      <c r="F326" s="39"/>
      <c r="G326" s="10"/>
    </row>
    <row r="327" spans="4:7" ht="15.75" customHeight="1" x14ac:dyDescent="0.25">
      <c r="D327" s="11"/>
      <c r="E327" s="38"/>
      <c r="F327" s="39"/>
      <c r="G327" s="10"/>
    </row>
    <row r="328" spans="4:7" ht="15.75" customHeight="1" x14ac:dyDescent="0.25">
      <c r="D328" s="11"/>
      <c r="E328" s="38"/>
      <c r="F328" s="39"/>
      <c r="G328" s="10"/>
    </row>
    <row r="329" spans="4:7" ht="15.75" customHeight="1" x14ac:dyDescent="0.25">
      <c r="D329" s="11"/>
      <c r="E329" s="38"/>
      <c r="F329" s="39"/>
      <c r="G329" s="10"/>
    </row>
    <row r="330" spans="4:7" ht="15.75" customHeight="1" x14ac:dyDescent="0.25">
      <c r="D330" s="11"/>
      <c r="E330" s="38"/>
      <c r="F330" s="39"/>
      <c r="G330" s="10"/>
    </row>
    <row r="331" spans="4:7" ht="15.75" customHeight="1" x14ac:dyDescent="0.25">
      <c r="D331" s="11"/>
      <c r="E331" s="38"/>
      <c r="F331" s="39"/>
      <c r="G331" s="10"/>
    </row>
    <row r="332" spans="4:7" ht="15.75" customHeight="1" x14ac:dyDescent="0.25">
      <c r="D332" s="11"/>
      <c r="E332" s="38"/>
      <c r="F332" s="39"/>
      <c r="G332" s="10"/>
    </row>
    <row r="333" spans="4:7" ht="15.75" customHeight="1" x14ac:dyDescent="0.25">
      <c r="D333" s="11"/>
      <c r="E333" s="38"/>
      <c r="F333" s="39"/>
      <c r="G333" s="10"/>
    </row>
    <row r="334" spans="4:7" ht="15.75" customHeight="1" x14ac:dyDescent="0.25">
      <c r="D334" s="11"/>
      <c r="E334" s="38"/>
      <c r="F334" s="39"/>
      <c r="G334" s="10"/>
    </row>
    <row r="335" spans="4:7" ht="15.75" customHeight="1" x14ac:dyDescent="0.25">
      <c r="D335" s="11"/>
      <c r="E335" s="38"/>
      <c r="F335" s="39"/>
      <c r="G335" s="10"/>
    </row>
    <row r="336" spans="4:7" ht="15.75" customHeight="1" x14ac:dyDescent="0.25">
      <c r="D336" s="11"/>
      <c r="E336" s="38"/>
      <c r="F336" s="39"/>
      <c r="G336" s="10"/>
    </row>
    <row r="337" spans="4:7" ht="15.75" customHeight="1" x14ac:dyDescent="0.25">
      <c r="D337" s="11"/>
      <c r="E337" s="38"/>
      <c r="F337" s="39"/>
      <c r="G337" s="10"/>
    </row>
    <row r="338" spans="4:7" ht="15.75" customHeight="1" x14ac:dyDescent="0.25">
      <c r="D338" s="11"/>
      <c r="E338" s="38"/>
      <c r="F338" s="39"/>
      <c r="G338" s="10"/>
    </row>
    <row r="339" spans="4:7" ht="15.75" customHeight="1" x14ac:dyDescent="0.25">
      <c r="D339" s="11"/>
      <c r="E339" s="38"/>
      <c r="F339" s="39"/>
      <c r="G339" s="10"/>
    </row>
    <row r="340" spans="4:7" ht="15.75" customHeight="1" x14ac:dyDescent="0.25">
      <c r="D340" s="11"/>
      <c r="E340" s="38"/>
      <c r="F340" s="39"/>
      <c r="G340" s="10"/>
    </row>
    <row r="341" spans="4:7" ht="15.75" customHeight="1" x14ac:dyDescent="0.25">
      <c r="D341" s="11"/>
      <c r="E341" s="38"/>
      <c r="F341" s="39"/>
      <c r="G341" s="10"/>
    </row>
    <row r="342" spans="4:7" ht="15.75" customHeight="1" x14ac:dyDescent="0.25">
      <c r="D342" s="11"/>
      <c r="E342" s="38"/>
      <c r="F342" s="39"/>
      <c r="G342" s="10"/>
    </row>
    <row r="343" spans="4:7" ht="15.75" customHeight="1" x14ac:dyDescent="0.25">
      <c r="D343" s="11"/>
      <c r="E343" s="38"/>
      <c r="F343" s="39"/>
      <c r="G343" s="10"/>
    </row>
    <row r="344" spans="4:7" ht="15.75" customHeight="1" x14ac:dyDescent="0.25">
      <c r="D344" s="11"/>
      <c r="E344" s="38"/>
      <c r="F344" s="39"/>
      <c r="G344" s="10"/>
    </row>
    <row r="345" spans="4:7" ht="15.75" customHeight="1" x14ac:dyDescent="0.25">
      <c r="D345" s="11"/>
      <c r="E345" s="38"/>
      <c r="F345" s="39"/>
      <c r="G345" s="10"/>
    </row>
    <row r="346" spans="4:7" ht="15.75" customHeight="1" x14ac:dyDescent="0.25">
      <c r="D346" s="11"/>
      <c r="E346" s="38"/>
      <c r="F346" s="39"/>
      <c r="G346" s="10"/>
    </row>
    <row r="347" spans="4:7" ht="15.75" customHeight="1" x14ac:dyDescent="0.25">
      <c r="D347" s="11"/>
      <c r="E347" s="38"/>
      <c r="F347" s="39"/>
      <c r="G347" s="10"/>
    </row>
    <row r="348" spans="4:7" ht="15.75" customHeight="1" x14ac:dyDescent="0.25">
      <c r="D348" s="11"/>
      <c r="E348" s="38"/>
      <c r="F348" s="39"/>
      <c r="G348" s="10"/>
    </row>
    <row r="349" spans="4:7" ht="15.75" customHeight="1" x14ac:dyDescent="0.25">
      <c r="D349" s="11"/>
      <c r="E349" s="38"/>
      <c r="F349" s="39"/>
      <c r="G349" s="10"/>
    </row>
    <row r="350" spans="4:7" ht="15.75" customHeight="1" x14ac:dyDescent="0.25">
      <c r="D350" s="11"/>
      <c r="E350" s="38"/>
      <c r="F350" s="39"/>
      <c r="G350" s="10"/>
    </row>
    <row r="351" spans="4:7" ht="15.75" customHeight="1" x14ac:dyDescent="0.25">
      <c r="D351" s="11"/>
      <c r="E351" s="38"/>
      <c r="F351" s="39"/>
      <c r="G351" s="10"/>
    </row>
    <row r="352" spans="4:7" ht="15.75" customHeight="1" x14ac:dyDescent="0.25">
      <c r="D352" s="11"/>
      <c r="E352" s="38"/>
      <c r="F352" s="39"/>
      <c r="G352" s="10"/>
    </row>
    <row r="353" spans="4:7" ht="15.75" customHeight="1" x14ac:dyDescent="0.25">
      <c r="D353" s="11"/>
      <c r="E353" s="38"/>
      <c r="F353" s="39"/>
      <c r="G353" s="10"/>
    </row>
    <row r="354" spans="4:7" ht="15.75" customHeight="1" x14ac:dyDescent="0.25">
      <c r="D354" s="11"/>
      <c r="E354" s="38"/>
      <c r="F354" s="39"/>
      <c r="G354" s="10"/>
    </row>
    <row r="355" spans="4:7" ht="15.75" customHeight="1" x14ac:dyDescent="0.25">
      <c r="D355" s="11"/>
      <c r="E355" s="38"/>
      <c r="F355" s="39"/>
      <c r="G355" s="10"/>
    </row>
    <row r="356" spans="4:7" ht="15.75" customHeight="1" x14ac:dyDescent="0.25">
      <c r="D356" s="11"/>
      <c r="E356" s="38"/>
      <c r="F356" s="39"/>
      <c r="G356" s="10"/>
    </row>
    <row r="357" spans="4:7" ht="15.75" customHeight="1" x14ac:dyDescent="0.25">
      <c r="D357" s="11"/>
      <c r="E357" s="38"/>
      <c r="F357" s="39"/>
      <c r="G357" s="10"/>
    </row>
    <row r="358" spans="4:7" ht="15.75" customHeight="1" x14ac:dyDescent="0.25">
      <c r="D358" s="11"/>
      <c r="E358" s="38"/>
      <c r="F358" s="39"/>
      <c r="G358" s="10"/>
    </row>
    <row r="359" spans="4:7" ht="15.75" customHeight="1" x14ac:dyDescent="0.25">
      <c r="D359" s="11"/>
      <c r="E359" s="38"/>
      <c r="F359" s="39"/>
      <c r="G359" s="10"/>
    </row>
    <row r="360" spans="4:7" ht="15.75" customHeight="1" x14ac:dyDescent="0.25">
      <c r="D360" s="11"/>
      <c r="E360" s="38"/>
      <c r="F360" s="39"/>
      <c r="G360" s="10"/>
    </row>
    <row r="361" spans="4:7" ht="15.75" customHeight="1" x14ac:dyDescent="0.25">
      <c r="D361" s="11"/>
      <c r="E361" s="38"/>
      <c r="F361" s="39"/>
      <c r="G361" s="10"/>
    </row>
    <row r="362" spans="4:7" ht="15.75" customHeight="1" x14ac:dyDescent="0.25">
      <c r="D362" s="11"/>
      <c r="E362" s="38"/>
      <c r="F362" s="39"/>
      <c r="G362" s="10"/>
    </row>
    <row r="363" spans="4:7" ht="15.75" customHeight="1" x14ac:dyDescent="0.25">
      <c r="D363" s="11"/>
      <c r="E363" s="38"/>
      <c r="F363" s="39"/>
      <c r="G363" s="10"/>
    </row>
    <row r="364" spans="4:7" ht="15.75" customHeight="1" x14ac:dyDescent="0.25">
      <c r="D364" s="11"/>
      <c r="E364" s="38"/>
      <c r="F364" s="39"/>
      <c r="G364" s="10"/>
    </row>
    <row r="365" spans="4:7" ht="15.75" customHeight="1" x14ac:dyDescent="0.25">
      <c r="D365" s="11"/>
      <c r="E365" s="38"/>
      <c r="F365" s="39"/>
      <c r="G365" s="10"/>
    </row>
    <row r="366" spans="4:7" ht="15.75" customHeight="1" x14ac:dyDescent="0.25">
      <c r="D366" s="11"/>
      <c r="E366" s="38"/>
      <c r="F366" s="39"/>
      <c r="G366" s="10"/>
    </row>
    <row r="367" spans="4:7" ht="15.75" customHeight="1" x14ac:dyDescent="0.25">
      <c r="D367" s="11"/>
      <c r="E367" s="38"/>
      <c r="F367" s="39"/>
      <c r="G367" s="10"/>
    </row>
    <row r="368" spans="4:7" ht="15.75" customHeight="1" x14ac:dyDescent="0.25">
      <c r="D368" s="11"/>
      <c r="E368" s="38"/>
      <c r="F368" s="39"/>
      <c r="G368" s="10"/>
    </row>
    <row r="369" spans="4:7" ht="15.75" customHeight="1" x14ac:dyDescent="0.25">
      <c r="D369" s="11"/>
      <c r="E369" s="38"/>
      <c r="F369" s="39"/>
      <c r="G369" s="10"/>
    </row>
    <row r="370" spans="4:7" ht="15.75" customHeight="1" x14ac:dyDescent="0.25">
      <c r="D370" s="11"/>
      <c r="E370" s="38"/>
      <c r="F370" s="39"/>
      <c r="G370" s="10"/>
    </row>
    <row r="371" spans="4:7" ht="15.75" customHeight="1" x14ac:dyDescent="0.25">
      <c r="D371" s="11"/>
      <c r="E371" s="38"/>
      <c r="F371" s="39"/>
      <c r="G371" s="10"/>
    </row>
    <row r="372" spans="4:7" ht="15.75" customHeight="1" x14ac:dyDescent="0.25">
      <c r="D372" s="11"/>
      <c r="E372" s="38"/>
      <c r="F372" s="39"/>
      <c r="G372" s="10"/>
    </row>
    <row r="373" spans="4:7" ht="15.75" customHeight="1" x14ac:dyDescent="0.25">
      <c r="D373" s="11"/>
      <c r="E373" s="38"/>
      <c r="F373" s="39"/>
      <c r="G373" s="10"/>
    </row>
    <row r="374" spans="4:7" ht="15.75" customHeight="1" x14ac:dyDescent="0.25">
      <c r="D374" s="11"/>
      <c r="E374" s="38"/>
      <c r="F374" s="39"/>
      <c r="G374" s="10"/>
    </row>
    <row r="375" spans="4:7" ht="15.75" customHeight="1" x14ac:dyDescent="0.25">
      <c r="D375" s="11"/>
      <c r="E375" s="38"/>
      <c r="F375" s="39"/>
      <c r="G375" s="10"/>
    </row>
    <row r="376" spans="4:7" ht="15.75" customHeight="1" x14ac:dyDescent="0.25">
      <c r="D376" s="11"/>
      <c r="E376" s="38"/>
      <c r="F376" s="39"/>
      <c r="G376" s="10"/>
    </row>
    <row r="377" spans="4:7" ht="15.75" customHeight="1" x14ac:dyDescent="0.25">
      <c r="D377" s="11"/>
      <c r="E377" s="38"/>
      <c r="F377" s="39"/>
      <c r="G377" s="10"/>
    </row>
    <row r="378" spans="4:7" ht="15.75" customHeight="1" x14ac:dyDescent="0.25">
      <c r="D378" s="11"/>
      <c r="E378" s="38"/>
      <c r="F378" s="39"/>
      <c r="G378" s="10"/>
    </row>
    <row r="379" spans="4:7" ht="15.75" customHeight="1" x14ac:dyDescent="0.25">
      <c r="D379" s="11"/>
      <c r="E379" s="38"/>
      <c r="F379" s="39"/>
      <c r="G379" s="10"/>
    </row>
    <row r="380" spans="4:7" ht="15.75" customHeight="1" x14ac:dyDescent="0.25">
      <c r="D380" s="11"/>
      <c r="E380" s="38"/>
      <c r="F380" s="39"/>
      <c r="G380" s="10"/>
    </row>
    <row r="381" spans="4:7" ht="15.75" customHeight="1" x14ac:dyDescent="0.25">
      <c r="D381" s="11"/>
      <c r="E381" s="38"/>
      <c r="F381" s="39"/>
      <c r="G381" s="10"/>
    </row>
    <row r="382" spans="4:7" ht="15.75" customHeight="1" x14ac:dyDescent="0.25">
      <c r="D382" s="11"/>
      <c r="E382" s="38"/>
      <c r="F382" s="39"/>
      <c r="G382" s="10"/>
    </row>
    <row r="383" spans="4:7" ht="15.75" customHeight="1" x14ac:dyDescent="0.25">
      <c r="D383" s="11"/>
      <c r="E383" s="38"/>
      <c r="F383" s="39"/>
      <c r="G383" s="10"/>
    </row>
    <row r="384" spans="4:7" ht="15.75" customHeight="1" x14ac:dyDescent="0.25">
      <c r="D384" s="11"/>
      <c r="E384" s="38"/>
      <c r="F384" s="39"/>
      <c r="G384" s="10"/>
    </row>
    <row r="385" spans="4:7" ht="15.75" customHeight="1" x14ac:dyDescent="0.25">
      <c r="D385" s="11"/>
      <c r="E385" s="38"/>
      <c r="F385" s="39"/>
      <c r="G385" s="10"/>
    </row>
    <row r="386" spans="4:7" ht="15.75" customHeight="1" x14ac:dyDescent="0.25">
      <c r="D386" s="11"/>
      <c r="E386" s="38"/>
      <c r="F386" s="39"/>
      <c r="G386" s="10"/>
    </row>
    <row r="387" spans="4:7" ht="15.75" customHeight="1" x14ac:dyDescent="0.25">
      <c r="D387" s="11"/>
      <c r="E387" s="38"/>
      <c r="F387" s="39"/>
      <c r="G387" s="10"/>
    </row>
    <row r="388" spans="4:7" ht="15.75" customHeight="1" x14ac:dyDescent="0.25">
      <c r="D388" s="11"/>
      <c r="E388" s="38"/>
      <c r="F388" s="39"/>
      <c r="G388" s="10"/>
    </row>
    <row r="389" spans="4:7" ht="15.75" customHeight="1" x14ac:dyDescent="0.25">
      <c r="D389" s="11"/>
      <c r="E389" s="38"/>
      <c r="F389" s="39"/>
      <c r="G389" s="10"/>
    </row>
    <row r="390" spans="4:7" ht="15.75" customHeight="1" x14ac:dyDescent="0.25">
      <c r="D390" s="11"/>
      <c r="E390" s="38"/>
      <c r="F390" s="39"/>
      <c r="G390" s="10"/>
    </row>
    <row r="391" spans="4:7" ht="15.75" customHeight="1" x14ac:dyDescent="0.25">
      <c r="D391" s="11"/>
      <c r="E391" s="38"/>
      <c r="F391" s="39"/>
      <c r="G391" s="10"/>
    </row>
    <row r="392" spans="4:7" ht="15.75" customHeight="1" x14ac:dyDescent="0.25">
      <c r="D392" s="11"/>
      <c r="E392" s="38"/>
      <c r="F392" s="39"/>
      <c r="G392" s="10"/>
    </row>
    <row r="393" spans="4:7" ht="15.75" customHeight="1" x14ac:dyDescent="0.25">
      <c r="D393" s="11"/>
      <c r="E393" s="38"/>
      <c r="F393" s="39"/>
      <c r="G393" s="10"/>
    </row>
    <row r="394" spans="4:7" ht="15.75" customHeight="1" x14ac:dyDescent="0.25">
      <c r="D394" s="11"/>
      <c r="E394" s="38"/>
      <c r="F394" s="39"/>
      <c r="G394" s="10"/>
    </row>
    <row r="395" spans="4:7" ht="15.75" customHeight="1" x14ac:dyDescent="0.25">
      <c r="D395" s="11"/>
      <c r="E395" s="38"/>
      <c r="F395" s="39"/>
      <c r="G395" s="10"/>
    </row>
    <row r="396" spans="4:7" ht="15.75" customHeight="1" x14ac:dyDescent="0.25">
      <c r="D396" s="11"/>
      <c r="E396" s="38"/>
      <c r="F396" s="39"/>
      <c r="G396" s="10"/>
    </row>
    <row r="397" spans="4:7" ht="15.75" customHeight="1" x14ac:dyDescent="0.25">
      <c r="D397" s="11"/>
      <c r="E397" s="38"/>
      <c r="F397" s="39"/>
      <c r="G397" s="10"/>
    </row>
    <row r="398" spans="4:7" ht="15.75" customHeight="1" x14ac:dyDescent="0.25">
      <c r="D398" s="11"/>
      <c r="E398" s="38"/>
      <c r="F398" s="39"/>
      <c r="G398" s="10"/>
    </row>
    <row r="399" spans="4:7" ht="15.75" customHeight="1" x14ac:dyDescent="0.25">
      <c r="D399" s="11"/>
      <c r="E399" s="38"/>
      <c r="F399" s="39"/>
      <c r="G399" s="10"/>
    </row>
    <row r="400" spans="4:7" ht="15.75" customHeight="1" x14ac:dyDescent="0.25">
      <c r="D400" s="11"/>
      <c r="E400" s="38"/>
      <c r="F400" s="39"/>
      <c r="G400" s="10"/>
    </row>
    <row r="401" spans="4:7" ht="15.75" customHeight="1" x14ac:dyDescent="0.25">
      <c r="D401" s="11"/>
      <c r="E401" s="38"/>
      <c r="F401" s="39"/>
      <c r="G401" s="10"/>
    </row>
    <row r="402" spans="4:7" ht="15.75" customHeight="1" x14ac:dyDescent="0.25">
      <c r="D402" s="11"/>
      <c r="E402" s="38"/>
      <c r="F402" s="39"/>
      <c r="G402" s="10"/>
    </row>
    <row r="403" spans="4:7" ht="15.75" customHeight="1" x14ac:dyDescent="0.25">
      <c r="D403" s="11"/>
      <c r="E403" s="38"/>
      <c r="F403" s="39"/>
      <c r="G403" s="10"/>
    </row>
    <row r="404" spans="4:7" ht="15.75" customHeight="1" x14ac:dyDescent="0.25">
      <c r="D404" s="11"/>
      <c r="E404" s="38"/>
      <c r="F404" s="39"/>
      <c r="G404" s="10"/>
    </row>
    <row r="405" spans="4:7" ht="15.75" customHeight="1" x14ac:dyDescent="0.25">
      <c r="D405" s="11"/>
      <c r="E405" s="38"/>
      <c r="F405" s="39"/>
      <c r="G405" s="10"/>
    </row>
    <row r="406" spans="4:7" ht="15.75" customHeight="1" x14ac:dyDescent="0.25">
      <c r="D406" s="11"/>
      <c r="E406" s="38"/>
      <c r="F406" s="39"/>
      <c r="G406" s="10"/>
    </row>
    <row r="407" spans="4:7" ht="15.75" customHeight="1" x14ac:dyDescent="0.25">
      <c r="D407" s="11"/>
      <c r="E407" s="38"/>
      <c r="F407" s="39"/>
      <c r="G407" s="10"/>
    </row>
    <row r="408" spans="4:7" ht="15.75" customHeight="1" x14ac:dyDescent="0.25">
      <c r="D408" s="11"/>
      <c r="E408" s="38"/>
      <c r="F408" s="39"/>
      <c r="G408" s="10"/>
    </row>
    <row r="409" spans="4:7" ht="15.75" customHeight="1" x14ac:dyDescent="0.25">
      <c r="D409" s="11"/>
      <c r="E409" s="38"/>
      <c r="F409" s="39"/>
      <c r="G409" s="10"/>
    </row>
    <row r="410" spans="4:7" ht="15.75" customHeight="1" x14ac:dyDescent="0.25">
      <c r="D410" s="11"/>
      <c r="E410" s="38"/>
      <c r="F410" s="39"/>
      <c r="G410" s="10"/>
    </row>
    <row r="411" spans="4:7" ht="15.75" customHeight="1" x14ac:dyDescent="0.25">
      <c r="D411" s="11"/>
      <c r="E411" s="38"/>
      <c r="F411" s="39"/>
      <c r="G411" s="10"/>
    </row>
    <row r="412" spans="4:7" ht="15.75" customHeight="1" x14ac:dyDescent="0.25">
      <c r="D412" s="11"/>
      <c r="E412" s="38"/>
      <c r="F412" s="39"/>
      <c r="G412" s="10"/>
    </row>
    <row r="413" spans="4:7" ht="15.75" customHeight="1" x14ac:dyDescent="0.25">
      <c r="D413" s="11"/>
      <c r="E413" s="38"/>
      <c r="F413" s="39"/>
      <c r="G413" s="10"/>
    </row>
    <row r="414" spans="4:7" ht="15.75" customHeight="1" x14ac:dyDescent="0.25">
      <c r="D414" s="11"/>
      <c r="E414" s="38"/>
      <c r="F414" s="39"/>
      <c r="G414" s="10"/>
    </row>
    <row r="415" spans="4:7" ht="15.75" customHeight="1" x14ac:dyDescent="0.25">
      <c r="D415" s="11"/>
      <c r="E415" s="38"/>
      <c r="F415" s="39"/>
      <c r="G415" s="10"/>
    </row>
    <row r="416" spans="4:7" ht="15.75" customHeight="1" x14ac:dyDescent="0.25">
      <c r="D416" s="11"/>
      <c r="E416" s="38"/>
      <c r="F416" s="39"/>
      <c r="G416" s="10"/>
    </row>
    <row r="417" spans="4:7" ht="15.75" customHeight="1" x14ac:dyDescent="0.25">
      <c r="D417" s="11"/>
      <c r="E417" s="38"/>
      <c r="F417" s="39"/>
      <c r="G417" s="10"/>
    </row>
    <row r="418" spans="4:7" ht="15.75" customHeight="1" x14ac:dyDescent="0.25">
      <c r="D418" s="11"/>
      <c r="E418" s="38"/>
      <c r="F418" s="39"/>
      <c r="G418" s="10"/>
    </row>
    <row r="419" spans="4:7" ht="15.75" customHeight="1" x14ac:dyDescent="0.25">
      <c r="D419" s="11"/>
      <c r="E419" s="38"/>
      <c r="F419" s="39"/>
      <c r="G419" s="10"/>
    </row>
    <row r="420" spans="4:7" ht="15.75" customHeight="1" x14ac:dyDescent="0.25">
      <c r="D420" s="11"/>
      <c r="E420" s="38"/>
      <c r="F420" s="39"/>
      <c r="G420" s="10"/>
    </row>
    <row r="421" spans="4:7" ht="15.75" customHeight="1" x14ac:dyDescent="0.25">
      <c r="D421" s="11"/>
      <c r="E421" s="38"/>
      <c r="F421" s="39"/>
      <c r="G421" s="10"/>
    </row>
    <row r="422" spans="4:7" ht="15.75" customHeight="1" x14ac:dyDescent="0.25">
      <c r="D422" s="11"/>
      <c r="E422" s="38"/>
      <c r="F422" s="39"/>
      <c r="G422" s="10"/>
    </row>
    <row r="423" spans="4:7" ht="15.75" customHeight="1" x14ac:dyDescent="0.25">
      <c r="D423" s="11"/>
      <c r="E423" s="38"/>
      <c r="F423" s="39"/>
      <c r="G423" s="10"/>
    </row>
    <row r="424" spans="4:7" ht="15.75" customHeight="1" x14ac:dyDescent="0.25">
      <c r="D424" s="11"/>
      <c r="E424" s="38"/>
      <c r="F424" s="39"/>
      <c r="G424" s="10"/>
    </row>
    <row r="425" spans="4:7" ht="15.75" customHeight="1" x14ac:dyDescent="0.25">
      <c r="D425" s="11"/>
      <c r="E425" s="38"/>
      <c r="F425" s="39"/>
      <c r="G425" s="10"/>
    </row>
    <row r="426" spans="4:7" ht="15.75" customHeight="1" x14ac:dyDescent="0.25">
      <c r="D426" s="11"/>
      <c r="E426" s="38"/>
      <c r="F426" s="39"/>
      <c r="G426" s="10"/>
    </row>
    <row r="427" spans="4:7" ht="15.75" customHeight="1" x14ac:dyDescent="0.25">
      <c r="D427" s="11"/>
      <c r="E427" s="38"/>
      <c r="F427" s="39"/>
      <c r="G427" s="10"/>
    </row>
    <row r="428" spans="4:7" ht="15.75" customHeight="1" x14ac:dyDescent="0.25">
      <c r="D428" s="11"/>
      <c r="E428" s="38"/>
      <c r="F428" s="39"/>
      <c r="G428" s="10"/>
    </row>
    <row r="429" spans="4:7" ht="15.75" customHeight="1" x14ac:dyDescent="0.25">
      <c r="D429" s="11"/>
      <c r="E429" s="38"/>
      <c r="F429" s="39"/>
      <c r="G429" s="10"/>
    </row>
    <row r="430" spans="4:7" ht="15.75" customHeight="1" x14ac:dyDescent="0.25">
      <c r="D430" s="11"/>
      <c r="E430" s="38"/>
      <c r="F430" s="39"/>
      <c r="G430" s="10"/>
    </row>
    <row r="431" spans="4:7" ht="15.75" customHeight="1" x14ac:dyDescent="0.25">
      <c r="D431" s="11"/>
      <c r="E431" s="38"/>
      <c r="F431" s="39"/>
      <c r="G431" s="10"/>
    </row>
    <row r="432" spans="4:7" ht="15.75" customHeight="1" x14ac:dyDescent="0.25">
      <c r="D432" s="11"/>
      <c r="E432" s="38"/>
      <c r="F432" s="39"/>
      <c r="G432" s="10"/>
    </row>
    <row r="433" spans="4:7" ht="15.75" customHeight="1" x14ac:dyDescent="0.25">
      <c r="D433" s="11"/>
      <c r="E433" s="38"/>
      <c r="F433" s="39"/>
      <c r="G433" s="10"/>
    </row>
    <row r="434" spans="4:7" ht="15.75" customHeight="1" x14ac:dyDescent="0.25">
      <c r="D434" s="11"/>
      <c r="E434" s="38"/>
      <c r="F434" s="39"/>
      <c r="G434" s="10"/>
    </row>
    <row r="435" spans="4:7" ht="15.75" customHeight="1" x14ac:dyDescent="0.25">
      <c r="D435" s="11"/>
      <c r="E435" s="38"/>
      <c r="F435" s="39"/>
      <c r="G435" s="10"/>
    </row>
    <row r="436" spans="4:7" ht="15.75" customHeight="1" x14ac:dyDescent="0.25">
      <c r="D436" s="11"/>
      <c r="E436" s="38"/>
      <c r="F436" s="39"/>
      <c r="G436" s="10"/>
    </row>
    <row r="437" spans="4:7" ht="15.75" customHeight="1" x14ac:dyDescent="0.25">
      <c r="D437" s="11"/>
      <c r="E437" s="38"/>
      <c r="F437" s="39"/>
      <c r="G437" s="10"/>
    </row>
    <row r="438" spans="4:7" ht="15.75" customHeight="1" x14ac:dyDescent="0.25">
      <c r="D438" s="11"/>
      <c r="E438" s="38"/>
      <c r="F438" s="39"/>
      <c r="G438" s="10"/>
    </row>
    <row r="439" spans="4:7" ht="15.75" customHeight="1" x14ac:dyDescent="0.25">
      <c r="D439" s="11"/>
      <c r="E439" s="38"/>
      <c r="F439" s="39"/>
      <c r="G439" s="10"/>
    </row>
    <row r="440" spans="4:7" ht="15.75" customHeight="1" x14ac:dyDescent="0.25">
      <c r="D440" s="11"/>
      <c r="E440" s="38"/>
      <c r="F440" s="39"/>
      <c r="G440" s="10"/>
    </row>
    <row r="441" spans="4:7" ht="15.75" customHeight="1" x14ac:dyDescent="0.25">
      <c r="D441" s="11"/>
      <c r="E441" s="38"/>
      <c r="F441" s="39"/>
      <c r="G441" s="10"/>
    </row>
    <row r="442" spans="4:7" ht="15.75" customHeight="1" x14ac:dyDescent="0.25">
      <c r="D442" s="11"/>
      <c r="E442" s="38"/>
      <c r="F442" s="39"/>
      <c r="G442" s="10"/>
    </row>
    <row r="443" spans="4:7" ht="15.75" customHeight="1" x14ac:dyDescent="0.25">
      <c r="D443" s="11"/>
      <c r="E443" s="38"/>
      <c r="F443" s="39"/>
      <c r="G443" s="10"/>
    </row>
    <row r="444" spans="4:7" ht="15.75" customHeight="1" x14ac:dyDescent="0.25">
      <c r="D444" s="11"/>
      <c r="E444" s="38"/>
      <c r="F444" s="39"/>
      <c r="G444" s="10"/>
    </row>
    <row r="445" spans="4:7" ht="15.75" customHeight="1" x14ac:dyDescent="0.25">
      <c r="D445" s="11"/>
      <c r="E445" s="38"/>
      <c r="F445" s="39"/>
      <c r="G445" s="10"/>
    </row>
    <row r="446" spans="4:7" ht="15.75" customHeight="1" x14ac:dyDescent="0.25">
      <c r="D446" s="11"/>
      <c r="E446" s="38"/>
      <c r="F446" s="39"/>
      <c r="G446" s="10"/>
    </row>
    <row r="447" spans="4:7" ht="15.75" customHeight="1" x14ac:dyDescent="0.25">
      <c r="D447" s="11"/>
      <c r="E447" s="38"/>
      <c r="F447" s="39"/>
      <c r="G447" s="10"/>
    </row>
    <row r="448" spans="4:7" ht="15.75" customHeight="1" x14ac:dyDescent="0.25">
      <c r="D448" s="11"/>
      <c r="E448" s="38"/>
      <c r="F448" s="39"/>
      <c r="G448" s="10"/>
    </row>
    <row r="449" spans="4:7" ht="15.75" customHeight="1" x14ac:dyDescent="0.25">
      <c r="D449" s="11"/>
      <c r="E449" s="38"/>
      <c r="F449" s="39"/>
      <c r="G449" s="10"/>
    </row>
    <row r="450" spans="4:7" ht="15.75" customHeight="1" x14ac:dyDescent="0.25">
      <c r="D450" s="11"/>
      <c r="E450" s="38"/>
      <c r="F450" s="39"/>
      <c r="G450" s="10"/>
    </row>
    <row r="451" spans="4:7" ht="15.75" customHeight="1" x14ac:dyDescent="0.25">
      <c r="D451" s="11"/>
      <c r="E451" s="38"/>
      <c r="F451" s="39"/>
      <c r="G451" s="10"/>
    </row>
    <row r="452" spans="4:7" ht="15.75" customHeight="1" x14ac:dyDescent="0.25">
      <c r="D452" s="11"/>
      <c r="E452" s="38"/>
      <c r="F452" s="39"/>
      <c r="G452" s="10"/>
    </row>
    <row r="453" spans="4:7" ht="15.75" customHeight="1" x14ac:dyDescent="0.25">
      <c r="D453" s="11"/>
      <c r="E453" s="38"/>
      <c r="F453" s="39"/>
      <c r="G453" s="10"/>
    </row>
    <row r="454" spans="4:7" ht="15.75" customHeight="1" x14ac:dyDescent="0.25">
      <c r="D454" s="11"/>
      <c r="E454" s="38"/>
      <c r="F454" s="39"/>
      <c r="G454" s="10"/>
    </row>
    <row r="455" spans="4:7" ht="15.75" customHeight="1" x14ac:dyDescent="0.25">
      <c r="D455" s="11"/>
      <c r="E455" s="38"/>
      <c r="F455" s="39"/>
      <c r="G455" s="10"/>
    </row>
    <row r="456" spans="4:7" ht="15.75" customHeight="1" x14ac:dyDescent="0.25">
      <c r="D456" s="11"/>
      <c r="E456" s="38"/>
      <c r="F456" s="39"/>
      <c r="G456" s="10"/>
    </row>
    <row r="457" spans="4:7" ht="15.75" customHeight="1" x14ac:dyDescent="0.25">
      <c r="D457" s="11"/>
      <c r="E457" s="38"/>
      <c r="F457" s="39"/>
      <c r="G457" s="10"/>
    </row>
    <row r="458" spans="4:7" ht="15.75" customHeight="1" x14ac:dyDescent="0.25">
      <c r="D458" s="11"/>
      <c r="E458" s="38"/>
      <c r="F458" s="39"/>
      <c r="G458" s="10"/>
    </row>
    <row r="459" spans="4:7" ht="15.75" customHeight="1" x14ac:dyDescent="0.25">
      <c r="D459" s="11"/>
      <c r="E459" s="38"/>
      <c r="F459" s="39"/>
      <c r="G459" s="10"/>
    </row>
    <row r="460" spans="4:7" ht="15.75" customHeight="1" x14ac:dyDescent="0.25">
      <c r="D460" s="11"/>
      <c r="E460" s="38"/>
      <c r="F460" s="39"/>
      <c r="G460" s="10"/>
    </row>
    <row r="461" spans="4:7" ht="15.75" customHeight="1" x14ac:dyDescent="0.25">
      <c r="D461" s="11"/>
      <c r="E461" s="38"/>
      <c r="F461" s="39"/>
      <c r="G461" s="10"/>
    </row>
    <row r="462" spans="4:7" ht="15.75" customHeight="1" x14ac:dyDescent="0.25">
      <c r="D462" s="11"/>
      <c r="E462" s="38"/>
      <c r="F462" s="39"/>
      <c r="G462" s="10"/>
    </row>
    <row r="463" spans="4:7" ht="15.75" customHeight="1" x14ac:dyDescent="0.25">
      <c r="D463" s="11"/>
      <c r="E463" s="38"/>
      <c r="F463" s="39"/>
      <c r="G463" s="10"/>
    </row>
    <row r="464" spans="4:7" ht="15.75" customHeight="1" x14ac:dyDescent="0.25">
      <c r="D464" s="11"/>
      <c r="E464" s="38"/>
      <c r="F464" s="39"/>
      <c r="G464" s="10"/>
    </row>
    <row r="465" spans="4:7" ht="15.75" customHeight="1" x14ac:dyDescent="0.25">
      <c r="D465" s="11"/>
      <c r="E465" s="38"/>
      <c r="F465" s="39"/>
      <c r="G465" s="10"/>
    </row>
    <row r="466" spans="4:7" ht="15.75" customHeight="1" x14ac:dyDescent="0.25">
      <c r="D466" s="11"/>
      <c r="E466" s="38"/>
      <c r="F466" s="39"/>
      <c r="G466" s="10"/>
    </row>
    <row r="467" spans="4:7" ht="15.75" customHeight="1" x14ac:dyDescent="0.25">
      <c r="D467" s="11"/>
      <c r="E467" s="38"/>
      <c r="F467" s="39"/>
      <c r="G467" s="10"/>
    </row>
    <row r="468" spans="4:7" ht="15.75" customHeight="1" x14ac:dyDescent="0.25">
      <c r="D468" s="11"/>
      <c r="E468" s="38"/>
      <c r="F468" s="39"/>
      <c r="G468" s="10"/>
    </row>
    <row r="469" spans="4:7" ht="15.75" customHeight="1" x14ac:dyDescent="0.25">
      <c r="D469" s="11"/>
      <c r="E469" s="38"/>
      <c r="F469" s="39"/>
      <c r="G469" s="10"/>
    </row>
    <row r="470" spans="4:7" ht="15.75" customHeight="1" x14ac:dyDescent="0.25">
      <c r="D470" s="11"/>
      <c r="E470" s="38"/>
      <c r="F470" s="39"/>
      <c r="G470" s="10"/>
    </row>
    <row r="471" spans="4:7" ht="15.75" customHeight="1" x14ac:dyDescent="0.25">
      <c r="D471" s="11"/>
      <c r="E471" s="38"/>
      <c r="F471" s="39"/>
      <c r="G471" s="10"/>
    </row>
    <row r="472" spans="4:7" ht="15.75" customHeight="1" x14ac:dyDescent="0.25">
      <c r="D472" s="11"/>
      <c r="E472" s="38"/>
      <c r="F472" s="39"/>
      <c r="G472" s="10"/>
    </row>
    <row r="473" spans="4:7" ht="15.75" customHeight="1" x14ac:dyDescent="0.25">
      <c r="D473" s="11"/>
      <c r="E473" s="38"/>
      <c r="F473" s="39"/>
      <c r="G473" s="10"/>
    </row>
    <row r="474" spans="4:7" ht="15.75" customHeight="1" x14ac:dyDescent="0.25">
      <c r="D474" s="11"/>
      <c r="E474" s="38"/>
      <c r="F474" s="39"/>
      <c r="G474" s="10"/>
    </row>
    <row r="475" spans="4:7" ht="15.75" customHeight="1" x14ac:dyDescent="0.25">
      <c r="D475" s="11"/>
      <c r="E475" s="38"/>
      <c r="F475" s="39"/>
      <c r="G475" s="10"/>
    </row>
    <row r="476" spans="4:7" ht="15.75" customHeight="1" x14ac:dyDescent="0.25">
      <c r="D476" s="11"/>
      <c r="E476" s="38"/>
      <c r="F476" s="39"/>
      <c r="G476" s="10"/>
    </row>
    <row r="477" spans="4:7" ht="15.75" customHeight="1" x14ac:dyDescent="0.25">
      <c r="D477" s="11"/>
      <c r="E477" s="38"/>
      <c r="F477" s="39"/>
      <c r="G477" s="10"/>
    </row>
    <row r="478" spans="4:7" ht="15.75" customHeight="1" x14ac:dyDescent="0.25">
      <c r="D478" s="11"/>
      <c r="E478" s="38"/>
      <c r="F478" s="39"/>
      <c r="G478" s="10"/>
    </row>
    <row r="479" spans="4:7" ht="15.75" customHeight="1" x14ac:dyDescent="0.25">
      <c r="D479" s="11"/>
      <c r="E479" s="38"/>
      <c r="F479" s="39"/>
      <c r="G479" s="10"/>
    </row>
    <row r="480" spans="4:7" ht="15.75" customHeight="1" x14ac:dyDescent="0.25">
      <c r="D480" s="11"/>
      <c r="E480" s="38"/>
      <c r="F480" s="39"/>
      <c r="G480" s="10"/>
    </row>
    <row r="481" spans="4:7" ht="15.75" customHeight="1" x14ac:dyDescent="0.25">
      <c r="D481" s="11"/>
      <c r="E481" s="38"/>
      <c r="F481" s="39"/>
      <c r="G481" s="10"/>
    </row>
    <row r="482" spans="4:7" ht="15.75" customHeight="1" x14ac:dyDescent="0.25">
      <c r="D482" s="11"/>
      <c r="E482" s="38"/>
      <c r="F482" s="39"/>
      <c r="G482" s="10"/>
    </row>
    <row r="483" spans="4:7" ht="15.75" customHeight="1" x14ac:dyDescent="0.25">
      <c r="D483" s="11"/>
      <c r="E483" s="38"/>
      <c r="F483" s="39"/>
      <c r="G483" s="10"/>
    </row>
    <row r="484" spans="4:7" ht="15.75" customHeight="1" x14ac:dyDescent="0.25">
      <c r="D484" s="11"/>
      <c r="E484" s="38"/>
      <c r="F484" s="39"/>
      <c r="G484" s="10"/>
    </row>
    <row r="485" spans="4:7" ht="15.75" customHeight="1" x14ac:dyDescent="0.25">
      <c r="D485" s="11"/>
      <c r="E485" s="38"/>
      <c r="F485" s="39"/>
      <c r="G485" s="10"/>
    </row>
    <row r="486" spans="4:7" ht="15.75" customHeight="1" x14ac:dyDescent="0.25">
      <c r="D486" s="11"/>
      <c r="E486" s="38"/>
      <c r="F486" s="39"/>
      <c r="G486" s="10"/>
    </row>
    <row r="487" spans="4:7" ht="15.75" customHeight="1" x14ac:dyDescent="0.25">
      <c r="D487" s="11"/>
      <c r="E487" s="38"/>
      <c r="F487" s="39"/>
      <c r="G487" s="10"/>
    </row>
    <row r="488" spans="4:7" ht="15.75" customHeight="1" x14ac:dyDescent="0.25">
      <c r="D488" s="11"/>
      <c r="E488" s="38"/>
      <c r="F488" s="39"/>
      <c r="G488" s="10"/>
    </row>
    <row r="489" spans="4:7" ht="15.75" customHeight="1" x14ac:dyDescent="0.25">
      <c r="D489" s="11"/>
      <c r="E489" s="38"/>
      <c r="F489" s="39"/>
      <c r="G489" s="10"/>
    </row>
    <row r="490" spans="4:7" ht="15.75" customHeight="1" x14ac:dyDescent="0.25">
      <c r="D490" s="11"/>
      <c r="E490" s="38"/>
      <c r="F490" s="39"/>
      <c r="G490" s="10"/>
    </row>
    <row r="491" spans="4:7" ht="15.75" customHeight="1" x14ac:dyDescent="0.25">
      <c r="D491" s="11"/>
      <c r="E491" s="38"/>
      <c r="F491" s="39"/>
      <c r="G491" s="10"/>
    </row>
    <row r="492" spans="4:7" ht="15.75" customHeight="1" x14ac:dyDescent="0.25">
      <c r="D492" s="11"/>
      <c r="E492" s="38"/>
      <c r="F492" s="39"/>
      <c r="G492" s="10"/>
    </row>
    <row r="493" spans="4:7" ht="15.75" customHeight="1" x14ac:dyDescent="0.25">
      <c r="D493" s="11"/>
      <c r="E493" s="38"/>
      <c r="F493" s="39"/>
      <c r="G493" s="10"/>
    </row>
    <row r="494" spans="4:7" ht="15.75" customHeight="1" x14ac:dyDescent="0.25">
      <c r="D494" s="11"/>
      <c r="E494" s="38"/>
      <c r="F494" s="39"/>
      <c r="G494" s="10"/>
    </row>
    <row r="495" spans="4:7" ht="15.75" customHeight="1" x14ac:dyDescent="0.25">
      <c r="D495" s="11"/>
      <c r="E495" s="38"/>
      <c r="F495" s="39"/>
      <c r="G495" s="10"/>
    </row>
    <row r="496" spans="4:7" ht="15.75" customHeight="1" x14ac:dyDescent="0.25">
      <c r="D496" s="11"/>
      <c r="E496" s="38"/>
      <c r="F496" s="39"/>
      <c r="G496" s="10"/>
    </row>
    <row r="497" spans="4:7" ht="15.75" customHeight="1" x14ac:dyDescent="0.25">
      <c r="D497" s="11"/>
      <c r="E497" s="38"/>
      <c r="F497" s="39"/>
      <c r="G497" s="10"/>
    </row>
    <row r="498" spans="4:7" ht="15.75" customHeight="1" x14ac:dyDescent="0.25">
      <c r="D498" s="11"/>
      <c r="E498" s="38"/>
      <c r="F498" s="39"/>
      <c r="G498" s="10"/>
    </row>
    <row r="499" spans="4:7" ht="15.75" customHeight="1" x14ac:dyDescent="0.25">
      <c r="D499" s="11"/>
      <c r="E499" s="38"/>
      <c r="F499" s="39"/>
      <c r="G499" s="10"/>
    </row>
    <row r="500" spans="4:7" ht="15.75" customHeight="1" x14ac:dyDescent="0.25">
      <c r="D500" s="11"/>
      <c r="E500" s="38"/>
      <c r="F500" s="39"/>
      <c r="G500" s="10"/>
    </row>
    <row r="501" spans="4:7" ht="15.75" customHeight="1" x14ac:dyDescent="0.25">
      <c r="D501" s="11"/>
      <c r="E501" s="38"/>
      <c r="F501" s="39"/>
      <c r="G501" s="10"/>
    </row>
    <row r="502" spans="4:7" ht="15.75" customHeight="1" x14ac:dyDescent="0.25">
      <c r="D502" s="11"/>
      <c r="E502" s="38"/>
      <c r="F502" s="39"/>
      <c r="G502" s="10"/>
    </row>
    <row r="503" spans="4:7" ht="15.75" customHeight="1" x14ac:dyDescent="0.25">
      <c r="D503" s="11"/>
      <c r="E503" s="38"/>
      <c r="F503" s="39"/>
      <c r="G503" s="10"/>
    </row>
    <row r="504" spans="4:7" ht="15.75" customHeight="1" x14ac:dyDescent="0.25">
      <c r="D504" s="11"/>
      <c r="E504" s="38"/>
      <c r="F504" s="39"/>
      <c r="G504" s="10"/>
    </row>
    <row r="505" spans="4:7" ht="15.75" customHeight="1" x14ac:dyDescent="0.25">
      <c r="D505" s="11"/>
      <c r="E505" s="38"/>
      <c r="F505" s="39"/>
      <c r="G505" s="10"/>
    </row>
    <row r="506" spans="4:7" ht="15.75" customHeight="1" x14ac:dyDescent="0.25">
      <c r="D506" s="11"/>
      <c r="E506" s="38"/>
      <c r="F506" s="39"/>
      <c r="G506" s="10"/>
    </row>
    <row r="507" spans="4:7" ht="15.75" customHeight="1" x14ac:dyDescent="0.25">
      <c r="D507" s="11"/>
      <c r="E507" s="38"/>
      <c r="F507" s="39"/>
      <c r="G507" s="10"/>
    </row>
    <row r="508" spans="4:7" ht="15.75" customHeight="1" x14ac:dyDescent="0.25">
      <c r="D508" s="11"/>
      <c r="E508" s="38"/>
      <c r="F508" s="39"/>
      <c r="G508" s="10"/>
    </row>
    <row r="509" spans="4:7" ht="15.75" customHeight="1" x14ac:dyDescent="0.25">
      <c r="D509" s="11"/>
      <c r="E509" s="38"/>
      <c r="F509" s="39"/>
      <c r="G509" s="10"/>
    </row>
    <row r="510" spans="4:7" ht="15.75" customHeight="1" x14ac:dyDescent="0.25">
      <c r="D510" s="11"/>
      <c r="E510" s="38"/>
      <c r="F510" s="39"/>
      <c r="G510" s="10"/>
    </row>
    <row r="511" spans="4:7" ht="15.75" customHeight="1" x14ac:dyDescent="0.25">
      <c r="D511" s="11"/>
      <c r="E511" s="38"/>
      <c r="F511" s="39"/>
      <c r="G511" s="10"/>
    </row>
    <row r="512" spans="4:7" ht="15.75" customHeight="1" x14ac:dyDescent="0.25">
      <c r="D512" s="11"/>
      <c r="E512" s="38"/>
      <c r="F512" s="39"/>
      <c r="G512" s="10"/>
    </row>
    <row r="513" spans="4:7" ht="15.75" customHeight="1" x14ac:dyDescent="0.25">
      <c r="D513" s="11"/>
      <c r="E513" s="38"/>
      <c r="F513" s="39"/>
      <c r="G513" s="10"/>
    </row>
    <row r="514" spans="4:7" ht="15.75" customHeight="1" x14ac:dyDescent="0.25">
      <c r="D514" s="11"/>
      <c r="E514" s="38"/>
      <c r="F514" s="39"/>
      <c r="G514" s="10"/>
    </row>
    <row r="515" spans="4:7" ht="15.75" customHeight="1" x14ac:dyDescent="0.25">
      <c r="D515" s="11"/>
      <c r="E515" s="38"/>
      <c r="F515" s="39"/>
      <c r="G515" s="10"/>
    </row>
    <row r="516" spans="4:7" ht="15.75" customHeight="1" x14ac:dyDescent="0.25">
      <c r="D516" s="11"/>
      <c r="E516" s="38"/>
      <c r="F516" s="39"/>
      <c r="G516" s="10"/>
    </row>
    <row r="517" spans="4:7" ht="15.75" customHeight="1" x14ac:dyDescent="0.25">
      <c r="D517" s="11"/>
      <c r="E517" s="38"/>
      <c r="F517" s="39"/>
      <c r="G517" s="10"/>
    </row>
    <row r="518" spans="4:7" ht="15.75" customHeight="1" x14ac:dyDescent="0.25">
      <c r="D518" s="11"/>
      <c r="E518" s="38"/>
      <c r="F518" s="39"/>
      <c r="G518" s="10"/>
    </row>
    <row r="519" spans="4:7" ht="15.75" customHeight="1" x14ac:dyDescent="0.25">
      <c r="D519" s="11"/>
      <c r="E519" s="38"/>
      <c r="F519" s="39"/>
      <c r="G519" s="10"/>
    </row>
    <row r="520" spans="4:7" ht="15.75" customHeight="1" x14ac:dyDescent="0.25">
      <c r="D520" s="11"/>
      <c r="E520" s="38"/>
      <c r="F520" s="39"/>
      <c r="G520" s="10"/>
    </row>
    <row r="521" spans="4:7" ht="15.75" customHeight="1" x14ac:dyDescent="0.25">
      <c r="D521" s="11"/>
      <c r="E521" s="38"/>
      <c r="F521" s="39"/>
      <c r="G521" s="10"/>
    </row>
    <row r="522" spans="4:7" ht="15.75" customHeight="1" x14ac:dyDescent="0.25">
      <c r="D522" s="11"/>
      <c r="E522" s="38"/>
      <c r="F522" s="39"/>
      <c r="G522" s="10"/>
    </row>
    <row r="523" spans="4:7" ht="15.75" customHeight="1" x14ac:dyDescent="0.25">
      <c r="D523" s="11"/>
      <c r="E523" s="38"/>
      <c r="F523" s="39"/>
      <c r="G523" s="10"/>
    </row>
    <row r="524" spans="4:7" ht="15.75" customHeight="1" x14ac:dyDescent="0.25">
      <c r="D524" s="11"/>
      <c r="E524" s="38"/>
      <c r="F524" s="39"/>
      <c r="G524" s="10"/>
    </row>
    <row r="525" spans="4:7" ht="15.75" customHeight="1" x14ac:dyDescent="0.25">
      <c r="D525" s="11"/>
      <c r="E525" s="38"/>
      <c r="F525" s="39"/>
      <c r="G525" s="10"/>
    </row>
    <row r="526" spans="4:7" ht="15.75" customHeight="1" x14ac:dyDescent="0.25">
      <c r="D526" s="11"/>
      <c r="E526" s="38"/>
      <c r="F526" s="39"/>
      <c r="G526" s="10"/>
    </row>
    <row r="527" spans="4:7" ht="15.75" customHeight="1" x14ac:dyDescent="0.25">
      <c r="D527" s="11"/>
      <c r="E527" s="38"/>
      <c r="F527" s="39"/>
      <c r="G527" s="10"/>
    </row>
    <row r="528" spans="4:7" ht="15.75" customHeight="1" x14ac:dyDescent="0.25">
      <c r="D528" s="11"/>
      <c r="E528" s="38"/>
      <c r="F528" s="39"/>
      <c r="G528" s="10"/>
    </row>
    <row r="529" spans="4:7" ht="15.75" customHeight="1" x14ac:dyDescent="0.25">
      <c r="D529" s="11"/>
      <c r="E529" s="38"/>
      <c r="F529" s="39"/>
      <c r="G529" s="10"/>
    </row>
    <row r="530" spans="4:7" ht="15.75" customHeight="1" x14ac:dyDescent="0.25">
      <c r="D530" s="11"/>
      <c r="E530" s="38"/>
      <c r="F530" s="39"/>
      <c r="G530" s="10"/>
    </row>
    <row r="531" spans="4:7" ht="15.75" customHeight="1" x14ac:dyDescent="0.25">
      <c r="D531" s="11"/>
      <c r="E531" s="38"/>
      <c r="F531" s="39"/>
      <c r="G531" s="10"/>
    </row>
    <row r="532" spans="4:7" ht="15.75" customHeight="1" x14ac:dyDescent="0.25">
      <c r="D532" s="11"/>
      <c r="E532" s="38"/>
      <c r="F532" s="39"/>
      <c r="G532" s="10"/>
    </row>
    <row r="533" spans="4:7" ht="15.75" customHeight="1" x14ac:dyDescent="0.25">
      <c r="D533" s="11"/>
      <c r="E533" s="38"/>
      <c r="F533" s="39"/>
      <c r="G533" s="10"/>
    </row>
    <row r="534" spans="4:7" ht="15.75" customHeight="1" x14ac:dyDescent="0.25">
      <c r="D534" s="11"/>
      <c r="E534" s="38"/>
      <c r="F534" s="39"/>
      <c r="G534" s="10"/>
    </row>
    <row r="535" spans="4:7" ht="15.75" customHeight="1" x14ac:dyDescent="0.25">
      <c r="D535" s="11"/>
      <c r="E535" s="38"/>
      <c r="F535" s="39"/>
      <c r="G535" s="10"/>
    </row>
    <row r="536" spans="4:7" ht="15.75" customHeight="1" x14ac:dyDescent="0.25">
      <c r="D536" s="11"/>
      <c r="E536" s="38"/>
      <c r="F536" s="39"/>
      <c r="G536" s="10"/>
    </row>
    <row r="537" spans="4:7" ht="15.75" customHeight="1" x14ac:dyDescent="0.25">
      <c r="D537" s="11"/>
      <c r="E537" s="38"/>
      <c r="F537" s="39"/>
      <c r="G537" s="10"/>
    </row>
    <row r="538" spans="4:7" ht="15.75" customHeight="1" x14ac:dyDescent="0.25">
      <c r="D538" s="11"/>
      <c r="E538" s="38"/>
      <c r="F538" s="39"/>
      <c r="G538" s="10"/>
    </row>
    <row r="539" spans="4:7" ht="15.75" customHeight="1" x14ac:dyDescent="0.25">
      <c r="D539" s="11"/>
      <c r="E539" s="38"/>
      <c r="F539" s="39"/>
      <c r="G539" s="10"/>
    </row>
    <row r="540" spans="4:7" ht="15.75" customHeight="1" x14ac:dyDescent="0.25">
      <c r="D540" s="11"/>
      <c r="E540" s="38"/>
      <c r="F540" s="39"/>
      <c r="G540" s="10"/>
    </row>
    <row r="541" spans="4:7" ht="15.75" customHeight="1" x14ac:dyDescent="0.25">
      <c r="D541" s="11"/>
      <c r="E541" s="38"/>
      <c r="F541" s="39"/>
      <c r="G541" s="10"/>
    </row>
    <row r="542" spans="4:7" ht="15.75" customHeight="1" x14ac:dyDescent="0.25">
      <c r="D542" s="11"/>
      <c r="E542" s="38"/>
      <c r="F542" s="39"/>
      <c r="G542" s="10"/>
    </row>
    <row r="543" spans="4:7" ht="15.75" customHeight="1" x14ac:dyDescent="0.25">
      <c r="D543" s="11"/>
      <c r="E543" s="38"/>
      <c r="F543" s="39"/>
      <c r="G543" s="10"/>
    </row>
    <row r="544" spans="4:7" ht="15.75" customHeight="1" x14ac:dyDescent="0.25">
      <c r="D544" s="11"/>
      <c r="E544" s="38"/>
      <c r="F544" s="39"/>
      <c r="G544" s="10"/>
    </row>
    <row r="545" spans="4:7" ht="15.75" customHeight="1" x14ac:dyDescent="0.25">
      <c r="D545" s="11"/>
      <c r="E545" s="38"/>
      <c r="F545" s="39"/>
      <c r="G545" s="10"/>
    </row>
    <row r="546" spans="4:7" ht="15.75" customHeight="1" x14ac:dyDescent="0.25">
      <c r="D546" s="11"/>
      <c r="E546" s="38"/>
      <c r="F546" s="39"/>
      <c r="G546" s="10"/>
    </row>
    <row r="547" spans="4:7" ht="15.75" customHeight="1" x14ac:dyDescent="0.25">
      <c r="D547" s="11"/>
      <c r="E547" s="38"/>
      <c r="F547" s="39"/>
      <c r="G547" s="10"/>
    </row>
    <row r="548" spans="4:7" ht="15.75" customHeight="1" x14ac:dyDescent="0.25">
      <c r="D548" s="11"/>
      <c r="E548" s="38"/>
      <c r="F548" s="39"/>
      <c r="G548" s="10"/>
    </row>
    <row r="549" spans="4:7" ht="15.75" customHeight="1" x14ac:dyDescent="0.25">
      <c r="D549" s="11"/>
      <c r="E549" s="38"/>
      <c r="F549" s="39"/>
      <c r="G549" s="10"/>
    </row>
    <row r="550" spans="4:7" ht="15.75" customHeight="1" x14ac:dyDescent="0.25">
      <c r="D550" s="11"/>
      <c r="E550" s="38"/>
      <c r="F550" s="39"/>
      <c r="G550" s="10"/>
    </row>
    <row r="551" spans="4:7" ht="15.75" customHeight="1" x14ac:dyDescent="0.25">
      <c r="D551" s="11"/>
      <c r="E551" s="38"/>
      <c r="F551" s="39"/>
      <c r="G551" s="10"/>
    </row>
    <row r="552" spans="4:7" ht="15.75" customHeight="1" x14ac:dyDescent="0.25">
      <c r="D552" s="11"/>
      <c r="E552" s="38"/>
      <c r="F552" s="39"/>
      <c r="G552" s="10"/>
    </row>
    <row r="553" spans="4:7" ht="15.75" customHeight="1" x14ac:dyDescent="0.25">
      <c r="D553" s="11"/>
      <c r="E553" s="38"/>
      <c r="F553" s="39"/>
      <c r="G553" s="10"/>
    </row>
    <row r="554" spans="4:7" ht="15.75" customHeight="1" x14ac:dyDescent="0.25">
      <c r="D554" s="11"/>
      <c r="E554" s="38"/>
      <c r="F554" s="39"/>
      <c r="G554" s="10"/>
    </row>
    <row r="555" spans="4:7" ht="15.75" customHeight="1" x14ac:dyDescent="0.25">
      <c r="D555" s="11"/>
      <c r="E555" s="38"/>
      <c r="F555" s="39"/>
      <c r="G555" s="10"/>
    </row>
    <row r="556" spans="4:7" ht="15.75" customHeight="1" x14ac:dyDescent="0.25">
      <c r="D556" s="11"/>
      <c r="E556" s="38"/>
      <c r="F556" s="39"/>
      <c r="G556" s="10"/>
    </row>
    <row r="557" spans="4:7" ht="15.75" customHeight="1" x14ac:dyDescent="0.25">
      <c r="D557" s="11"/>
      <c r="E557" s="38"/>
      <c r="F557" s="39"/>
      <c r="G557" s="10"/>
    </row>
    <row r="558" spans="4:7" ht="15.75" customHeight="1" x14ac:dyDescent="0.25">
      <c r="D558" s="11"/>
      <c r="E558" s="38"/>
      <c r="F558" s="39"/>
      <c r="G558" s="10"/>
    </row>
    <row r="559" spans="4:7" ht="15.75" customHeight="1" x14ac:dyDescent="0.25">
      <c r="D559" s="11"/>
      <c r="E559" s="38"/>
      <c r="F559" s="39"/>
      <c r="G559" s="10"/>
    </row>
    <row r="560" spans="4:7" ht="15.75" customHeight="1" x14ac:dyDescent="0.25">
      <c r="D560" s="11"/>
      <c r="E560" s="38"/>
      <c r="F560" s="39"/>
      <c r="G560" s="10"/>
    </row>
    <row r="561" spans="4:7" ht="15.75" customHeight="1" x14ac:dyDescent="0.25">
      <c r="D561" s="11"/>
      <c r="E561" s="38"/>
      <c r="F561" s="39"/>
      <c r="G561" s="10"/>
    </row>
    <row r="562" spans="4:7" ht="15.75" customHeight="1" x14ac:dyDescent="0.25">
      <c r="D562" s="11"/>
      <c r="E562" s="38"/>
      <c r="F562" s="39"/>
      <c r="G562" s="10"/>
    </row>
    <row r="563" spans="4:7" ht="15.75" customHeight="1" x14ac:dyDescent="0.25">
      <c r="D563" s="11"/>
      <c r="E563" s="38"/>
      <c r="F563" s="39"/>
      <c r="G563" s="10"/>
    </row>
    <row r="564" spans="4:7" ht="15.75" customHeight="1" x14ac:dyDescent="0.25">
      <c r="D564" s="11"/>
      <c r="E564" s="38"/>
      <c r="F564" s="39"/>
      <c r="G564" s="10"/>
    </row>
    <row r="565" spans="4:7" ht="15.75" customHeight="1" x14ac:dyDescent="0.25">
      <c r="D565" s="11"/>
      <c r="E565" s="38"/>
      <c r="F565" s="39"/>
      <c r="G565" s="10"/>
    </row>
    <row r="566" spans="4:7" ht="15.75" customHeight="1" x14ac:dyDescent="0.25">
      <c r="D566" s="11"/>
      <c r="E566" s="38"/>
      <c r="F566" s="39"/>
      <c r="G566" s="10"/>
    </row>
    <row r="567" spans="4:7" ht="15.75" customHeight="1" x14ac:dyDescent="0.25">
      <c r="D567" s="11"/>
      <c r="E567" s="38"/>
      <c r="F567" s="39"/>
      <c r="G567" s="10"/>
    </row>
    <row r="568" spans="4:7" ht="15.75" customHeight="1" x14ac:dyDescent="0.25">
      <c r="D568" s="11"/>
      <c r="E568" s="38"/>
      <c r="F568" s="39"/>
      <c r="G568" s="10"/>
    </row>
    <row r="569" spans="4:7" ht="15.75" customHeight="1" x14ac:dyDescent="0.25">
      <c r="D569" s="11"/>
      <c r="E569" s="38"/>
      <c r="F569" s="39"/>
      <c r="G569" s="10"/>
    </row>
    <row r="570" spans="4:7" ht="15.75" customHeight="1" x14ac:dyDescent="0.25">
      <c r="D570" s="11"/>
      <c r="E570" s="38"/>
      <c r="F570" s="39"/>
      <c r="G570" s="10"/>
    </row>
    <row r="571" spans="4:7" ht="15.75" customHeight="1" x14ac:dyDescent="0.25">
      <c r="D571" s="11"/>
      <c r="E571" s="38"/>
      <c r="F571" s="39"/>
      <c r="G571" s="10"/>
    </row>
    <row r="572" spans="4:7" ht="15.75" customHeight="1" x14ac:dyDescent="0.25">
      <c r="D572" s="11"/>
      <c r="E572" s="38"/>
      <c r="F572" s="39"/>
      <c r="G572" s="10"/>
    </row>
    <row r="573" spans="4:7" ht="15.75" customHeight="1" x14ac:dyDescent="0.25">
      <c r="D573" s="11"/>
      <c r="E573" s="38"/>
      <c r="F573" s="39"/>
      <c r="G573" s="10"/>
    </row>
    <row r="574" spans="4:7" ht="15.75" customHeight="1" x14ac:dyDescent="0.25">
      <c r="D574" s="11"/>
      <c r="E574" s="38"/>
      <c r="F574" s="39"/>
      <c r="G574" s="10"/>
    </row>
    <row r="575" spans="4:7" ht="15.75" customHeight="1" x14ac:dyDescent="0.25">
      <c r="D575" s="11"/>
      <c r="E575" s="38"/>
      <c r="F575" s="39"/>
      <c r="G575" s="10"/>
    </row>
    <row r="576" spans="4:7" ht="15.75" customHeight="1" x14ac:dyDescent="0.25">
      <c r="D576" s="11"/>
      <c r="E576" s="38"/>
      <c r="F576" s="39"/>
      <c r="G576" s="10"/>
    </row>
    <row r="577" spans="4:7" ht="15.75" customHeight="1" x14ac:dyDescent="0.25">
      <c r="D577" s="11"/>
      <c r="E577" s="38"/>
      <c r="F577" s="39"/>
      <c r="G577" s="10"/>
    </row>
    <row r="578" spans="4:7" ht="15.75" customHeight="1" x14ac:dyDescent="0.25">
      <c r="D578" s="11"/>
      <c r="E578" s="38"/>
      <c r="F578" s="39"/>
      <c r="G578" s="10"/>
    </row>
    <row r="579" spans="4:7" ht="15.75" customHeight="1" x14ac:dyDescent="0.25">
      <c r="D579" s="11"/>
      <c r="E579" s="38"/>
      <c r="F579" s="39"/>
      <c r="G579" s="10"/>
    </row>
    <row r="580" spans="4:7" ht="15.75" customHeight="1" x14ac:dyDescent="0.25">
      <c r="D580" s="11"/>
      <c r="E580" s="38"/>
      <c r="F580" s="39"/>
      <c r="G580" s="10"/>
    </row>
    <row r="581" spans="4:7" ht="15.75" customHeight="1" x14ac:dyDescent="0.25">
      <c r="D581" s="11"/>
      <c r="E581" s="38"/>
      <c r="F581" s="39"/>
      <c r="G581" s="10"/>
    </row>
    <row r="582" spans="4:7" ht="15.75" customHeight="1" x14ac:dyDescent="0.25">
      <c r="D582" s="11"/>
      <c r="E582" s="38"/>
      <c r="F582" s="39"/>
      <c r="G582" s="10"/>
    </row>
    <row r="583" spans="4:7" ht="15.75" customHeight="1" x14ac:dyDescent="0.25">
      <c r="D583" s="11"/>
      <c r="E583" s="38"/>
      <c r="F583" s="39"/>
      <c r="G583" s="10"/>
    </row>
    <row r="584" spans="4:7" ht="15.75" customHeight="1" x14ac:dyDescent="0.25">
      <c r="D584" s="11"/>
      <c r="E584" s="38"/>
      <c r="F584" s="39"/>
      <c r="G584" s="10"/>
    </row>
    <row r="585" spans="4:7" ht="15.75" customHeight="1" x14ac:dyDescent="0.25">
      <c r="D585" s="11"/>
      <c r="E585" s="38"/>
      <c r="F585" s="39"/>
      <c r="G585" s="10"/>
    </row>
    <row r="586" spans="4:7" ht="15.75" customHeight="1" x14ac:dyDescent="0.25">
      <c r="D586" s="11"/>
      <c r="E586" s="38"/>
      <c r="F586" s="39"/>
      <c r="G586" s="10"/>
    </row>
    <row r="587" spans="4:7" ht="15.75" customHeight="1" x14ac:dyDescent="0.25">
      <c r="D587" s="11"/>
      <c r="E587" s="38"/>
      <c r="F587" s="39"/>
      <c r="G587" s="10"/>
    </row>
    <row r="588" spans="4:7" ht="15.75" customHeight="1" x14ac:dyDescent="0.25">
      <c r="D588" s="11"/>
      <c r="E588" s="38"/>
      <c r="F588" s="39"/>
      <c r="G588" s="10"/>
    </row>
    <row r="589" spans="4:7" ht="15.75" customHeight="1" x14ac:dyDescent="0.25">
      <c r="D589" s="11"/>
      <c r="E589" s="38"/>
      <c r="F589" s="39"/>
      <c r="G589" s="10"/>
    </row>
    <row r="590" spans="4:7" ht="15.75" customHeight="1" x14ac:dyDescent="0.25">
      <c r="D590" s="11"/>
      <c r="E590" s="38"/>
      <c r="F590" s="39"/>
      <c r="G590" s="10"/>
    </row>
    <row r="591" spans="4:7" ht="15.75" customHeight="1" x14ac:dyDescent="0.25">
      <c r="D591" s="11"/>
      <c r="E591" s="38"/>
      <c r="F591" s="39"/>
      <c r="G591" s="10"/>
    </row>
    <row r="592" spans="4:7" ht="15.75" customHeight="1" x14ac:dyDescent="0.25">
      <c r="D592" s="11"/>
      <c r="E592" s="38"/>
      <c r="F592" s="39"/>
      <c r="G592" s="10"/>
    </row>
    <row r="593" spans="4:7" ht="15.75" customHeight="1" x14ac:dyDescent="0.25">
      <c r="D593" s="11"/>
      <c r="E593" s="38"/>
      <c r="F593" s="39"/>
      <c r="G593" s="10"/>
    </row>
    <row r="594" spans="4:7" ht="15.75" customHeight="1" x14ac:dyDescent="0.25">
      <c r="D594" s="11"/>
      <c r="E594" s="38"/>
      <c r="F594" s="39"/>
      <c r="G594" s="10"/>
    </row>
    <row r="595" spans="4:7" ht="15.75" customHeight="1" x14ac:dyDescent="0.25">
      <c r="D595" s="11"/>
      <c r="E595" s="38"/>
      <c r="F595" s="39"/>
      <c r="G595" s="10"/>
    </row>
    <row r="596" spans="4:7" ht="15.75" customHeight="1" x14ac:dyDescent="0.25">
      <c r="D596" s="11"/>
      <c r="E596" s="38"/>
      <c r="F596" s="39"/>
      <c r="G596" s="10"/>
    </row>
    <row r="597" spans="4:7" ht="15.75" customHeight="1" x14ac:dyDescent="0.25">
      <c r="D597" s="11"/>
      <c r="E597" s="38"/>
      <c r="F597" s="39"/>
      <c r="G597" s="10"/>
    </row>
    <row r="598" spans="4:7" ht="15.75" customHeight="1" x14ac:dyDescent="0.25">
      <c r="D598" s="11"/>
      <c r="E598" s="38"/>
      <c r="F598" s="39"/>
      <c r="G598" s="10"/>
    </row>
    <row r="599" spans="4:7" ht="15.75" customHeight="1" x14ac:dyDescent="0.25">
      <c r="D599" s="11"/>
      <c r="E599" s="38"/>
      <c r="F599" s="39"/>
      <c r="G599" s="10"/>
    </row>
    <row r="600" spans="4:7" ht="15.75" customHeight="1" x14ac:dyDescent="0.25">
      <c r="D600" s="11"/>
      <c r="E600" s="38"/>
      <c r="F600" s="39"/>
      <c r="G600" s="10"/>
    </row>
    <row r="601" spans="4:7" ht="15.75" customHeight="1" x14ac:dyDescent="0.25">
      <c r="D601" s="11"/>
      <c r="E601" s="38"/>
      <c r="F601" s="39"/>
      <c r="G601" s="10"/>
    </row>
    <row r="602" spans="4:7" ht="15.75" customHeight="1" x14ac:dyDescent="0.25">
      <c r="D602" s="11"/>
      <c r="E602" s="38"/>
      <c r="F602" s="39"/>
      <c r="G602" s="10"/>
    </row>
    <row r="603" spans="4:7" ht="15.75" customHeight="1" x14ac:dyDescent="0.25">
      <c r="D603" s="11"/>
      <c r="E603" s="38"/>
      <c r="F603" s="39"/>
      <c r="G603" s="10"/>
    </row>
    <row r="604" spans="4:7" ht="15.75" customHeight="1" x14ac:dyDescent="0.25">
      <c r="D604" s="11"/>
      <c r="E604" s="38"/>
      <c r="F604" s="39"/>
      <c r="G604" s="10"/>
    </row>
    <row r="605" spans="4:7" ht="15.75" customHeight="1" x14ac:dyDescent="0.25">
      <c r="D605" s="11"/>
      <c r="E605" s="38"/>
      <c r="F605" s="39"/>
      <c r="G605" s="10"/>
    </row>
    <row r="606" spans="4:7" ht="15.75" customHeight="1" x14ac:dyDescent="0.25">
      <c r="D606" s="11"/>
      <c r="E606" s="38"/>
      <c r="F606" s="39"/>
      <c r="G606" s="10"/>
    </row>
    <row r="607" spans="4:7" ht="15.75" customHeight="1" x14ac:dyDescent="0.25">
      <c r="D607" s="11"/>
      <c r="E607" s="38"/>
      <c r="F607" s="39"/>
      <c r="G607" s="10"/>
    </row>
    <row r="608" spans="4:7" ht="15.75" customHeight="1" x14ac:dyDescent="0.25">
      <c r="D608" s="11"/>
      <c r="E608" s="38"/>
      <c r="F608" s="39"/>
      <c r="G608" s="10"/>
    </row>
    <row r="609" spans="4:7" ht="15.75" customHeight="1" x14ac:dyDescent="0.25">
      <c r="D609" s="11"/>
      <c r="E609" s="38"/>
      <c r="F609" s="39"/>
      <c r="G609" s="10"/>
    </row>
    <row r="610" spans="4:7" ht="15.75" customHeight="1" x14ac:dyDescent="0.25">
      <c r="D610" s="11"/>
      <c r="E610" s="38"/>
      <c r="F610" s="39"/>
      <c r="G610" s="10"/>
    </row>
    <row r="611" spans="4:7" ht="15.75" customHeight="1" x14ac:dyDescent="0.25">
      <c r="D611" s="11"/>
      <c r="E611" s="38"/>
      <c r="F611" s="39"/>
      <c r="G611" s="10"/>
    </row>
    <row r="612" spans="4:7" ht="15.75" customHeight="1" x14ac:dyDescent="0.25">
      <c r="D612" s="11"/>
      <c r="E612" s="38"/>
      <c r="F612" s="39"/>
      <c r="G612" s="10"/>
    </row>
    <row r="613" spans="4:7" ht="15.75" customHeight="1" x14ac:dyDescent="0.25">
      <c r="D613" s="11"/>
      <c r="E613" s="38"/>
      <c r="F613" s="39"/>
      <c r="G613" s="10"/>
    </row>
    <row r="614" spans="4:7" ht="15.75" customHeight="1" x14ac:dyDescent="0.25">
      <c r="D614" s="11"/>
      <c r="E614" s="38"/>
      <c r="F614" s="39"/>
      <c r="G614" s="10"/>
    </row>
    <row r="615" spans="4:7" ht="15.75" customHeight="1" x14ac:dyDescent="0.25">
      <c r="D615" s="11"/>
      <c r="E615" s="38"/>
      <c r="F615" s="39"/>
      <c r="G615" s="10"/>
    </row>
    <row r="616" spans="4:7" ht="15.75" customHeight="1" x14ac:dyDescent="0.25">
      <c r="D616" s="11"/>
      <c r="E616" s="38"/>
      <c r="F616" s="39"/>
      <c r="G616" s="10"/>
    </row>
    <row r="617" spans="4:7" ht="15.75" customHeight="1" x14ac:dyDescent="0.25">
      <c r="D617" s="11"/>
      <c r="E617" s="38"/>
      <c r="F617" s="39"/>
      <c r="G617" s="10"/>
    </row>
    <row r="618" spans="4:7" ht="15.75" customHeight="1" x14ac:dyDescent="0.25">
      <c r="D618" s="11"/>
      <c r="E618" s="38"/>
      <c r="F618" s="39"/>
      <c r="G618" s="10"/>
    </row>
    <row r="619" spans="4:7" ht="15.75" customHeight="1" x14ac:dyDescent="0.25">
      <c r="D619" s="11"/>
      <c r="E619" s="38"/>
      <c r="F619" s="39"/>
      <c r="G619" s="10"/>
    </row>
    <row r="620" spans="4:7" ht="15.75" customHeight="1" x14ac:dyDescent="0.25">
      <c r="D620" s="11"/>
      <c r="E620" s="38"/>
      <c r="F620" s="39"/>
      <c r="G620" s="10"/>
    </row>
    <row r="621" spans="4:7" ht="15.75" customHeight="1" x14ac:dyDescent="0.25">
      <c r="D621" s="11"/>
      <c r="E621" s="38"/>
      <c r="F621" s="39"/>
      <c r="G621" s="10"/>
    </row>
    <row r="622" spans="4:7" ht="15.75" customHeight="1" x14ac:dyDescent="0.25">
      <c r="D622" s="11"/>
      <c r="E622" s="38"/>
      <c r="F622" s="39"/>
      <c r="G622" s="10"/>
    </row>
    <row r="623" spans="4:7" ht="15.75" customHeight="1" x14ac:dyDescent="0.25">
      <c r="D623" s="11"/>
      <c r="E623" s="38"/>
      <c r="F623" s="39"/>
      <c r="G623" s="10"/>
    </row>
    <row r="624" spans="4:7" ht="15.75" customHeight="1" x14ac:dyDescent="0.25">
      <c r="D624" s="11"/>
      <c r="E624" s="38"/>
      <c r="F624" s="39"/>
      <c r="G624" s="10"/>
    </row>
    <row r="625" spans="4:7" ht="15.75" customHeight="1" x14ac:dyDescent="0.25">
      <c r="D625" s="11"/>
      <c r="E625" s="38"/>
      <c r="F625" s="39"/>
      <c r="G625" s="10"/>
    </row>
    <row r="626" spans="4:7" ht="15.75" customHeight="1" x14ac:dyDescent="0.25">
      <c r="D626" s="11"/>
      <c r="E626" s="38"/>
      <c r="F626" s="39"/>
      <c r="G626" s="10"/>
    </row>
    <row r="627" spans="4:7" ht="15.75" customHeight="1" x14ac:dyDescent="0.25">
      <c r="D627" s="11"/>
      <c r="E627" s="38"/>
      <c r="F627" s="39"/>
      <c r="G627" s="10"/>
    </row>
    <row r="628" spans="4:7" ht="15.75" customHeight="1" x14ac:dyDescent="0.25">
      <c r="D628" s="11"/>
      <c r="E628" s="38"/>
      <c r="F628" s="39"/>
      <c r="G628" s="10"/>
    </row>
    <row r="629" spans="4:7" ht="15.75" customHeight="1" x14ac:dyDescent="0.25">
      <c r="D629" s="11"/>
      <c r="E629" s="38"/>
      <c r="F629" s="39"/>
      <c r="G629" s="10"/>
    </row>
    <row r="630" spans="4:7" ht="15.75" customHeight="1" x14ac:dyDescent="0.25">
      <c r="D630" s="11"/>
      <c r="E630" s="38"/>
      <c r="F630" s="39"/>
      <c r="G630" s="10"/>
    </row>
    <row r="631" spans="4:7" ht="15.75" customHeight="1" x14ac:dyDescent="0.25">
      <c r="D631" s="11"/>
      <c r="E631" s="38"/>
      <c r="F631" s="39"/>
      <c r="G631" s="10"/>
    </row>
    <row r="632" spans="4:7" ht="15.75" customHeight="1" x14ac:dyDescent="0.25">
      <c r="D632" s="11"/>
      <c r="E632" s="38"/>
      <c r="F632" s="39"/>
      <c r="G632" s="10"/>
    </row>
    <row r="633" spans="4:7" ht="15.75" customHeight="1" x14ac:dyDescent="0.25">
      <c r="D633" s="11"/>
      <c r="E633" s="38"/>
      <c r="F633" s="39"/>
      <c r="G633" s="10"/>
    </row>
    <row r="634" spans="4:7" ht="15.75" customHeight="1" x14ac:dyDescent="0.25">
      <c r="D634" s="11"/>
      <c r="E634" s="38"/>
      <c r="F634" s="39"/>
      <c r="G634" s="10"/>
    </row>
    <row r="635" spans="4:7" ht="15.75" customHeight="1" x14ac:dyDescent="0.25">
      <c r="D635" s="11"/>
      <c r="E635" s="38"/>
      <c r="F635" s="39"/>
      <c r="G635" s="10"/>
    </row>
    <row r="636" spans="4:7" ht="15.75" customHeight="1" x14ac:dyDescent="0.25">
      <c r="D636" s="11"/>
      <c r="E636" s="38"/>
      <c r="F636" s="39"/>
      <c r="G636" s="10"/>
    </row>
    <row r="637" spans="4:7" ht="15.75" customHeight="1" x14ac:dyDescent="0.25">
      <c r="D637" s="11"/>
      <c r="E637" s="38"/>
      <c r="F637" s="39"/>
      <c r="G637" s="10"/>
    </row>
    <row r="638" spans="4:7" ht="15.75" customHeight="1" x14ac:dyDescent="0.25">
      <c r="D638" s="11"/>
      <c r="E638" s="38"/>
      <c r="F638" s="39"/>
      <c r="G638" s="10"/>
    </row>
    <row r="639" spans="4:7" ht="15.75" customHeight="1" x14ac:dyDescent="0.25">
      <c r="D639" s="11"/>
      <c r="E639" s="38"/>
      <c r="F639" s="39"/>
      <c r="G639" s="10"/>
    </row>
    <row r="640" spans="4:7" ht="15.75" customHeight="1" x14ac:dyDescent="0.25">
      <c r="D640" s="11"/>
      <c r="E640" s="38"/>
      <c r="F640" s="39"/>
      <c r="G640" s="10"/>
    </row>
    <row r="641" spans="4:7" ht="15.75" customHeight="1" x14ac:dyDescent="0.25">
      <c r="D641" s="11"/>
      <c r="E641" s="38"/>
      <c r="F641" s="39"/>
      <c r="G641" s="10"/>
    </row>
    <row r="642" spans="4:7" ht="15.75" customHeight="1" x14ac:dyDescent="0.25">
      <c r="D642" s="11"/>
      <c r="E642" s="38"/>
      <c r="F642" s="39"/>
      <c r="G642" s="10"/>
    </row>
    <row r="643" spans="4:7" ht="15.75" customHeight="1" x14ac:dyDescent="0.25">
      <c r="D643" s="11"/>
      <c r="E643" s="38"/>
      <c r="F643" s="39"/>
      <c r="G643" s="10"/>
    </row>
    <row r="644" spans="4:7" ht="15.75" customHeight="1" x14ac:dyDescent="0.25">
      <c r="D644" s="11"/>
      <c r="E644" s="38"/>
      <c r="F644" s="39"/>
      <c r="G644" s="10"/>
    </row>
    <row r="645" spans="4:7" ht="15.75" customHeight="1" x14ac:dyDescent="0.25">
      <c r="D645" s="11"/>
      <c r="E645" s="38"/>
      <c r="F645" s="39"/>
      <c r="G645" s="10"/>
    </row>
    <row r="646" spans="4:7" ht="15.75" customHeight="1" x14ac:dyDescent="0.25">
      <c r="D646" s="11"/>
      <c r="E646" s="38"/>
      <c r="F646" s="39"/>
      <c r="G646" s="10"/>
    </row>
    <row r="647" spans="4:7" ht="15.75" customHeight="1" x14ac:dyDescent="0.25">
      <c r="D647" s="11"/>
      <c r="E647" s="38"/>
      <c r="F647" s="39"/>
      <c r="G647" s="10"/>
    </row>
    <row r="648" spans="4:7" ht="15.75" customHeight="1" x14ac:dyDescent="0.25">
      <c r="D648" s="11"/>
      <c r="E648" s="38"/>
      <c r="F648" s="39"/>
      <c r="G648" s="10"/>
    </row>
    <row r="649" spans="4:7" ht="15.75" customHeight="1" x14ac:dyDescent="0.25">
      <c r="D649" s="11"/>
      <c r="E649" s="38"/>
      <c r="F649" s="39"/>
      <c r="G649" s="10"/>
    </row>
    <row r="650" spans="4:7" ht="15.75" customHeight="1" x14ac:dyDescent="0.25">
      <c r="D650" s="11"/>
      <c r="E650" s="38"/>
      <c r="F650" s="39"/>
      <c r="G650" s="10"/>
    </row>
    <row r="651" spans="4:7" ht="15.75" customHeight="1" x14ac:dyDescent="0.25">
      <c r="D651" s="11"/>
      <c r="E651" s="38"/>
      <c r="F651" s="39"/>
      <c r="G651" s="10"/>
    </row>
    <row r="652" spans="4:7" ht="15.75" customHeight="1" x14ac:dyDescent="0.25">
      <c r="D652" s="11"/>
      <c r="E652" s="38"/>
      <c r="F652" s="39"/>
      <c r="G652" s="10"/>
    </row>
    <row r="653" spans="4:7" ht="15.75" customHeight="1" x14ac:dyDescent="0.25">
      <c r="D653" s="11"/>
      <c r="E653" s="38"/>
      <c r="F653" s="39"/>
      <c r="G653" s="10"/>
    </row>
    <row r="654" spans="4:7" ht="15.75" customHeight="1" x14ac:dyDescent="0.25">
      <c r="D654" s="11"/>
      <c r="E654" s="38"/>
      <c r="F654" s="39"/>
      <c r="G654" s="10"/>
    </row>
    <row r="655" spans="4:7" ht="15.75" customHeight="1" x14ac:dyDescent="0.25">
      <c r="D655" s="11"/>
      <c r="E655" s="38"/>
      <c r="F655" s="39"/>
      <c r="G655" s="10"/>
    </row>
    <row r="656" spans="4:7" ht="15.75" customHeight="1" x14ac:dyDescent="0.25">
      <c r="D656" s="11"/>
      <c r="E656" s="38"/>
      <c r="F656" s="39"/>
      <c r="G656" s="10"/>
    </row>
    <row r="657" spans="4:7" ht="15.75" customHeight="1" x14ac:dyDescent="0.25">
      <c r="D657" s="11"/>
      <c r="E657" s="38"/>
      <c r="F657" s="39"/>
      <c r="G657" s="10"/>
    </row>
    <row r="658" spans="4:7" ht="15.75" customHeight="1" x14ac:dyDescent="0.25">
      <c r="D658" s="11"/>
      <c r="E658" s="38"/>
      <c r="F658" s="39"/>
      <c r="G658" s="10"/>
    </row>
    <row r="659" spans="4:7" ht="15.75" customHeight="1" x14ac:dyDescent="0.25">
      <c r="D659" s="11"/>
      <c r="E659" s="38"/>
      <c r="F659" s="39"/>
      <c r="G659" s="10"/>
    </row>
    <row r="660" spans="4:7" ht="15.75" customHeight="1" x14ac:dyDescent="0.25">
      <c r="D660" s="11"/>
      <c r="E660" s="38"/>
      <c r="F660" s="39"/>
      <c r="G660" s="10"/>
    </row>
    <row r="661" spans="4:7" ht="15.75" customHeight="1" x14ac:dyDescent="0.25">
      <c r="D661" s="11"/>
      <c r="E661" s="38"/>
      <c r="F661" s="39"/>
      <c r="G661" s="10"/>
    </row>
    <row r="662" spans="4:7" ht="15.75" customHeight="1" x14ac:dyDescent="0.25">
      <c r="D662" s="11"/>
      <c r="E662" s="38"/>
      <c r="F662" s="39"/>
      <c r="G662" s="10"/>
    </row>
    <row r="663" spans="4:7" ht="15.75" customHeight="1" x14ac:dyDescent="0.25">
      <c r="D663" s="11"/>
      <c r="E663" s="38"/>
      <c r="F663" s="39"/>
      <c r="G663" s="10"/>
    </row>
    <row r="664" spans="4:7" ht="15.75" customHeight="1" x14ac:dyDescent="0.25">
      <c r="D664" s="11"/>
      <c r="E664" s="38"/>
      <c r="F664" s="39"/>
      <c r="G664" s="10"/>
    </row>
    <row r="665" spans="4:7" ht="15.75" customHeight="1" x14ac:dyDescent="0.25">
      <c r="D665" s="11"/>
      <c r="E665" s="38"/>
      <c r="F665" s="39"/>
      <c r="G665" s="10"/>
    </row>
    <row r="666" spans="4:7" ht="15.75" customHeight="1" x14ac:dyDescent="0.25">
      <c r="D666" s="11"/>
      <c r="E666" s="38"/>
      <c r="F666" s="39"/>
      <c r="G666" s="10"/>
    </row>
    <row r="667" spans="4:7" ht="15.75" customHeight="1" x14ac:dyDescent="0.25">
      <c r="D667" s="11"/>
      <c r="E667" s="38"/>
      <c r="F667" s="39"/>
      <c r="G667" s="10"/>
    </row>
    <row r="668" spans="4:7" ht="15.75" customHeight="1" x14ac:dyDescent="0.25">
      <c r="D668" s="11"/>
      <c r="E668" s="38"/>
      <c r="F668" s="39"/>
      <c r="G668" s="10"/>
    </row>
    <row r="669" spans="4:7" ht="15.75" customHeight="1" x14ac:dyDescent="0.25">
      <c r="D669" s="11"/>
      <c r="E669" s="38"/>
      <c r="F669" s="39"/>
      <c r="G669" s="10"/>
    </row>
    <row r="670" spans="4:7" ht="15.75" customHeight="1" x14ac:dyDescent="0.25">
      <c r="D670" s="11"/>
      <c r="E670" s="38"/>
      <c r="F670" s="39"/>
      <c r="G670" s="10"/>
    </row>
    <row r="671" spans="4:7" ht="15.75" customHeight="1" x14ac:dyDescent="0.25">
      <c r="D671" s="11"/>
      <c r="E671" s="38"/>
      <c r="F671" s="39"/>
      <c r="G671" s="10"/>
    </row>
    <row r="672" spans="4:7" ht="15.75" customHeight="1" x14ac:dyDescent="0.25">
      <c r="D672" s="11"/>
      <c r="E672" s="38"/>
      <c r="F672" s="39"/>
      <c r="G672" s="10"/>
    </row>
    <row r="673" spans="4:7" ht="15.75" customHeight="1" x14ac:dyDescent="0.25">
      <c r="D673" s="11"/>
      <c r="E673" s="38"/>
      <c r="F673" s="39"/>
      <c r="G673" s="10"/>
    </row>
    <row r="674" spans="4:7" ht="15.75" customHeight="1" x14ac:dyDescent="0.25">
      <c r="D674" s="11"/>
      <c r="E674" s="38"/>
      <c r="F674" s="39"/>
      <c r="G674" s="10"/>
    </row>
    <row r="675" spans="4:7" ht="15.75" customHeight="1" x14ac:dyDescent="0.25">
      <c r="D675" s="11"/>
      <c r="E675" s="38"/>
      <c r="F675" s="39"/>
      <c r="G675" s="10"/>
    </row>
    <row r="676" spans="4:7" ht="15.75" customHeight="1" x14ac:dyDescent="0.25">
      <c r="D676" s="11"/>
      <c r="E676" s="38"/>
      <c r="F676" s="39"/>
      <c r="G676" s="10"/>
    </row>
    <row r="677" spans="4:7" ht="15.75" customHeight="1" x14ac:dyDescent="0.25">
      <c r="D677" s="11"/>
      <c r="E677" s="38"/>
      <c r="F677" s="39"/>
      <c r="G677" s="10"/>
    </row>
    <row r="678" spans="4:7" ht="15.75" customHeight="1" x14ac:dyDescent="0.25">
      <c r="D678" s="11"/>
      <c r="E678" s="38"/>
      <c r="F678" s="39"/>
      <c r="G678" s="10"/>
    </row>
    <row r="679" spans="4:7" ht="15.75" customHeight="1" x14ac:dyDescent="0.25">
      <c r="D679" s="11"/>
      <c r="E679" s="38"/>
      <c r="F679" s="39"/>
      <c r="G679" s="10"/>
    </row>
    <row r="680" spans="4:7" ht="15.75" customHeight="1" x14ac:dyDescent="0.25">
      <c r="D680" s="11"/>
      <c r="E680" s="38"/>
      <c r="F680" s="39"/>
      <c r="G680" s="10"/>
    </row>
    <row r="681" spans="4:7" ht="15.75" customHeight="1" x14ac:dyDescent="0.25">
      <c r="D681" s="11"/>
      <c r="E681" s="38"/>
      <c r="F681" s="39"/>
      <c r="G681" s="10"/>
    </row>
    <row r="682" spans="4:7" ht="15.75" customHeight="1" x14ac:dyDescent="0.25">
      <c r="D682" s="11"/>
      <c r="E682" s="38"/>
      <c r="F682" s="39"/>
      <c r="G682" s="10"/>
    </row>
    <row r="683" spans="4:7" ht="15.75" customHeight="1" x14ac:dyDescent="0.25">
      <c r="D683" s="11"/>
      <c r="E683" s="38"/>
      <c r="F683" s="39"/>
      <c r="G683" s="10"/>
    </row>
    <row r="684" spans="4:7" ht="15.75" customHeight="1" x14ac:dyDescent="0.25">
      <c r="D684" s="11"/>
      <c r="E684" s="38"/>
      <c r="F684" s="39"/>
      <c r="G684" s="10"/>
    </row>
    <row r="685" spans="4:7" ht="15.75" customHeight="1" x14ac:dyDescent="0.25">
      <c r="D685" s="11"/>
      <c r="E685" s="38"/>
      <c r="F685" s="39"/>
      <c r="G685" s="10"/>
    </row>
    <row r="686" spans="4:7" ht="15.75" customHeight="1" x14ac:dyDescent="0.25">
      <c r="D686" s="11"/>
      <c r="E686" s="38"/>
      <c r="F686" s="39"/>
      <c r="G686" s="10"/>
    </row>
    <row r="687" spans="4:7" ht="15.75" customHeight="1" x14ac:dyDescent="0.25">
      <c r="D687" s="11"/>
      <c r="E687" s="38"/>
      <c r="F687" s="39"/>
      <c r="G687" s="10"/>
    </row>
    <row r="688" spans="4:7" ht="15.75" customHeight="1" x14ac:dyDescent="0.25">
      <c r="D688" s="11"/>
      <c r="E688" s="38"/>
      <c r="F688" s="39"/>
      <c r="G688" s="10"/>
    </row>
    <row r="689" spans="4:7" ht="15.75" customHeight="1" x14ac:dyDescent="0.25">
      <c r="D689" s="11"/>
      <c r="E689" s="38"/>
      <c r="F689" s="39"/>
      <c r="G689" s="10"/>
    </row>
    <row r="690" spans="4:7" ht="15.75" customHeight="1" x14ac:dyDescent="0.25">
      <c r="D690" s="11"/>
      <c r="E690" s="38"/>
      <c r="F690" s="39"/>
      <c r="G690" s="10"/>
    </row>
    <row r="691" spans="4:7" ht="15.75" customHeight="1" x14ac:dyDescent="0.25">
      <c r="D691" s="11"/>
      <c r="E691" s="38"/>
      <c r="F691" s="39"/>
      <c r="G691" s="10"/>
    </row>
    <row r="692" spans="4:7" ht="15.75" customHeight="1" x14ac:dyDescent="0.25">
      <c r="D692" s="11"/>
      <c r="E692" s="38"/>
      <c r="F692" s="39"/>
      <c r="G692" s="10"/>
    </row>
    <row r="693" spans="4:7" ht="15.75" customHeight="1" x14ac:dyDescent="0.25">
      <c r="D693" s="11"/>
      <c r="E693" s="38"/>
      <c r="F693" s="39"/>
      <c r="G693" s="10"/>
    </row>
    <row r="694" spans="4:7" ht="15.75" customHeight="1" x14ac:dyDescent="0.25">
      <c r="D694" s="11"/>
      <c r="E694" s="38"/>
      <c r="F694" s="39"/>
      <c r="G694" s="10"/>
    </row>
    <row r="695" spans="4:7" ht="15.75" customHeight="1" x14ac:dyDescent="0.25">
      <c r="D695" s="11"/>
      <c r="E695" s="38"/>
      <c r="F695" s="39"/>
      <c r="G695" s="10"/>
    </row>
    <row r="696" spans="4:7" ht="15.75" customHeight="1" x14ac:dyDescent="0.25">
      <c r="D696" s="11"/>
      <c r="E696" s="38"/>
      <c r="F696" s="39"/>
      <c r="G696" s="10"/>
    </row>
    <row r="697" spans="4:7" ht="15.75" customHeight="1" x14ac:dyDescent="0.25">
      <c r="D697" s="11"/>
      <c r="E697" s="38"/>
      <c r="F697" s="39"/>
      <c r="G697" s="10"/>
    </row>
    <row r="698" spans="4:7" ht="15.75" customHeight="1" x14ac:dyDescent="0.25">
      <c r="D698" s="11"/>
      <c r="E698" s="38"/>
      <c r="F698" s="39"/>
      <c r="G698" s="10"/>
    </row>
    <row r="699" spans="4:7" ht="15.75" customHeight="1" x14ac:dyDescent="0.25">
      <c r="D699" s="11"/>
      <c r="E699" s="38"/>
      <c r="F699" s="39"/>
      <c r="G699" s="10"/>
    </row>
    <row r="700" spans="4:7" ht="15.75" customHeight="1" x14ac:dyDescent="0.25">
      <c r="D700" s="11"/>
      <c r="E700" s="38"/>
      <c r="F700" s="39"/>
      <c r="G700" s="10"/>
    </row>
    <row r="701" spans="4:7" ht="15.75" customHeight="1" x14ac:dyDescent="0.25">
      <c r="D701" s="11"/>
      <c r="E701" s="38"/>
      <c r="F701" s="39"/>
      <c r="G701" s="10"/>
    </row>
    <row r="702" spans="4:7" ht="15.75" customHeight="1" x14ac:dyDescent="0.25">
      <c r="D702" s="11"/>
      <c r="E702" s="38"/>
      <c r="F702" s="39"/>
      <c r="G702" s="10"/>
    </row>
    <row r="703" spans="4:7" ht="15.75" customHeight="1" x14ac:dyDescent="0.25">
      <c r="D703" s="11"/>
      <c r="E703" s="38"/>
      <c r="F703" s="39"/>
      <c r="G703" s="10"/>
    </row>
    <row r="704" spans="4:7" ht="15.75" customHeight="1" x14ac:dyDescent="0.25">
      <c r="D704" s="11"/>
      <c r="E704" s="38"/>
      <c r="F704" s="39"/>
      <c r="G704" s="10"/>
    </row>
    <row r="705" spans="4:7" ht="15.75" customHeight="1" x14ac:dyDescent="0.25">
      <c r="D705" s="11"/>
      <c r="E705" s="38"/>
      <c r="F705" s="39"/>
      <c r="G705" s="10"/>
    </row>
    <row r="706" spans="4:7" ht="15.75" customHeight="1" x14ac:dyDescent="0.25">
      <c r="D706" s="11"/>
      <c r="E706" s="38"/>
      <c r="F706" s="39"/>
      <c r="G706" s="10"/>
    </row>
    <row r="707" spans="4:7" ht="15.75" customHeight="1" x14ac:dyDescent="0.25">
      <c r="D707" s="11"/>
      <c r="E707" s="38"/>
      <c r="F707" s="39"/>
      <c r="G707" s="10"/>
    </row>
    <row r="708" spans="4:7" ht="15.75" customHeight="1" x14ac:dyDescent="0.25">
      <c r="D708" s="11"/>
      <c r="E708" s="38"/>
      <c r="F708" s="39"/>
      <c r="G708" s="10"/>
    </row>
    <row r="709" spans="4:7" ht="15.75" customHeight="1" x14ac:dyDescent="0.25">
      <c r="D709" s="11"/>
      <c r="E709" s="38"/>
      <c r="F709" s="39"/>
      <c r="G709" s="10"/>
    </row>
    <row r="710" spans="4:7" ht="15.75" customHeight="1" x14ac:dyDescent="0.25">
      <c r="D710" s="11"/>
      <c r="E710" s="38"/>
      <c r="F710" s="39"/>
      <c r="G710" s="10"/>
    </row>
    <row r="711" spans="4:7" ht="15.75" customHeight="1" x14ac:dyDescent="0.25">
      <c r="D711" s="11"/>
      <c r="E711" s="38"/>
      <c r="F711" s="39"/>
      <c r="G711" s="10"/>
    </row>
    <row r="712" spans="4:7" ht="15.75" customHeight="1" x14ac:dyDescent="0.25">
      <c r="D712" s="11"/>
      <c r="E712" s="38"/>
      <c r="F712" s="39"/>
      <c r="G712" s="10"/>
    </row>
    <row r="713" spans="4:7" ht="15.75" customHeight="1" x14ac:dyDescent="0.25">
      <c r="D713" s="11"/>
      <c r="E713" s="38"/>
      <c r="F713" s="39"/>
      <c r="G713" s="10"/>
    </row>
    <row r="714" spans="4:7" ht="15.75" customHeight="1" x14ac:dyDescent="0.25">
      <c r="D714" s="11"/>
      <c r="E714" s="38"/>
      <c r="F714" s="39"/>
      <c r="G714" s="10"/>
    </row>
    <row r="715" spans="4:7" ht="15.75" customHeight="1" x14ac:dyDescent="0.25">
      <c r="D715" s="11"/>
      <c r="E715" s="38"/>
      <c r="F715" s="39"/>
      <c r="G715" s="10"/>
    </row>
    <row r="716" spans="4:7" ht="15.75" customHeight="1" x14ac:dyDescent="0.25">
      <c r="D716" s="11"/>
      <c r="E716" s="38"/>
      <c r="F716" s="39"/>
      <c r="G716" s="10"/>
    </row>
    <row r="717" spans="4:7" ht="15.75" customHeight="1" x14ac:dyDescent="0.25">
      <c r="D717" s="11"/>
      <c r="E717" s="38"/>
      <c r="F717" s="39"/>
      <c r="G717" s="10"/>
    </row>
    <row r="718" spans="4:7" ht="15.75" customHeight="1" x14ac:dyDescent="0.25">
      <c r="D718" s="11"/>
      <c r="E718" s="38"/>
      <c r="F718" s="39"/>
      <c r="G718" s="10"/>
    </row>
    <row r="719" spans="4:7" ht="15.75" customHeight="1" x14ac:dyDescent="0.25">
      <c r="D719" s="11"/>
      <c r="E719" s="38"/>
      <c r="F719" s="39"/>
      <c r="G719" s="10"/>
    </row>
    <row r="720" spans="4:7" ht="15.75" customHeight="1" x14ac:dyDescent="0.25">
      <c r="D720" s="11"/>
      <c r="E720" s="38"/>
      <c r="F720" s="39"/>
      <c r="G720" s="10"/>
    </row>
    <row r="721" spans="4:7" ht="15.75" customHeight="1" x14ac:dyDescent="0.25">
      <c r="D721" s="11"/>
      <c r="E721" s="38"/>
      <c r="F721" s="39"/>
      <c r="G721" s="10"/>
    </row>
    <row r="722" spans="4:7" ht="15.75" customHeight="1" x14ac:dyDescent="0.25">
      <c r="D722" s="11"/>
      <c r="E722" s="38"/>
      <c r="F722" s="39"/>
      <c r="G722" s="10"/>
    </row>
    <row r="723" spans="4:7" ht="15.75" customHeight="1" x14ac:dyDescent="0.25">
      <c r="D723" s="11"/>
      <c r="E723" s="38"/>
      <c r="F723" s="39"/>
      <c r="G723" s="10"/>
    </row>
    <row r="724" spans="4:7" ht="15.75" customHeight="1" x14ac:dyDescent="0.25">
      <c r="D724" s="11"/>
      <c r="E724" s="38"/>
      <c r="F724" s="39"/>
      <c r="G724" s="10"/>
    </row>
    <row r="725" spans="4:7" ht="15.75" customHeight="1" x14ac:dyDescent="0.25">
      <c r="D725" s="11"/>
      <c r="E725" s="38"/>
      <c r="F725" s="39"/>
      <c r="G725" s="10"/>
    </row>
    <row r="726" spans="4:7" ht="15.75" customHeight="1" x14ac:dyDescent="0.25">
      <c r="D726" s="11"/>
      <c r="E726" s="38"/>
      <c r="F726" s="39"/>
      <c r="G726" s="10"/>
    </row>
    <row r="727" spans="4:7" ht="15.75" customHeight="1" x14ac:dyDescent="0.25">
      <c r="D727" s="11"/>
      <c r="E727" s="38"/>
      <c r="F727" s="39"/>
      <c r="G727" s="10"/>
    </row>
    <row r="728" spans="4:7" ht="15.75" customHeight="1" x14ac:dyDescent="0.25">
      <c r="D728" s="11"/>
      <c r="E728" s="38"/>
      <c r="F728" s="39"/>
      <c r="G728" s="10"/>
    </row>
    <row r="729" spans="4:7" ht="15.75" customHeight="1" x14ac:dyDescent="0.25">
      <c r="D729" s="11"/>
      <c r="E729" s="38"/>
      <c r="F729" s="39"/>
      <c r="G729" s="10"/>
    </row>
    <row r="730" spans="4:7" ht="15.75" customHeight="1" x14ac:dyDescent="0.25">
      <c r="D730" s="11"/>
      <c r="E730" s="38"/>
      <c r="F730" s="39"/>
      <c r="G730" s="10"/>
    </row>
    <row r="731" spans="4:7" ht="15.75" customHeight="1" x14ac:dyDescent="0.25">
      <c r="D731" s="11"/>
      <c r="E731" s="38"/>
      <c r="F731" s="39"/>
      <c r="G731" s="10"/>
    </row>
    <row r="732" spans="4:7" ht="15.75" customHeight="1" x14ac:dyDescent="0.25">
      <c r="D732" s="11"/>
      <c r="E732" s="38"/>
      <c r="F732" s="39"/>
      <c r="G732" s="10"/>
    </row>
    <row r="733" spans="4:7" ht="15.75" customHeight="1" x14ac:dyDescent="0.25">
      <c r="D733" s="11"/>
      <c r="E733" s="38"/>
      <c r="F733" s="39"/>
      <c r="G733" s="10"/>
    </row>
    <row r="734" spans="4:7" ht="15.75" customHeight="1" x14ac:dyDescent="0.25">
      <c r="D734" s="11"/>
      <c r="E734" s="38"/>
      <c r="F734" s="39"/>
      <c r="G734" s="10"/>
    </row>
    <row r="735" spans="4:7" ht="15.75" customHeight="1" x14ac:dyDescent="0.25">
      <c r="D735" s="11"/>
      <c r="E735" s="38"/>
      <c r="F735" s="39"/>
      <c r="G735" s="10"/>
    </row>
    <row r="736" spans="4:7" ht="15.75" customHeight="1" x14ac:dyDescent="0.25">
      <c r="D736" s="11"/>
      <c r="E736" s="38"/>
      <c r="F736" s="39"/>
      <c r="G736" s="10"/>
    </row>
    <row r="737" spans="4:7" ht="15.75" customHeight="1" x14ac:dyDescent="0.25">
      <c r="D737" s="11"/>
      <c r="E737" s="38"/>
      <c r="F737" s="39"/>
      <c r="G737" s="10"/>
    </row>
    <row r="738" spans="4:7" ht="15.75" customHeight="1" x14ac:dyDescent="0.25">
      <c r="D738" s="11"/>
      <c r="E738" s="38"/>
      <c r="F738" s="39"/>
      <c r="G738" s="10"/>
    </row>
    <row r="739" spans="4:7" ht="15.75" customHeight="1" x14ac:dyDescent="0.25">
      <c r="D739" s="11"/>
      <c r="E739" s="38"/>
      <c r="F739" s="39"/>
      <c r="G739" s="10"/>
    </row>
    <row r="740" spans="4:7" ht="15.75" customHeight="1" x14ac:dyDescent="0.25">
      <c r="D740" s="11"/>
      <c r="E740" s="38"/>
      <c r="F740" s="39"/>
      <c r="G740" s="10"/>
    </row>
    <row r="741" spans="4:7" ht="15.75" customHeight="1" x14ac:dyDescent="0.25">
      <c r="D741" s="11"/>
      <c r="E741" s="38"/>
      <c r="F741" s="39"/>
      <c r="G741" s="10"/>
    </row>
    <row r="742" spans="4:7" ht="15.75" customHeight="1" x14ac:dyDescent="0.25">
      <c r="D742" s="11"/>
      <c r="E742" s="38"/>
      <c r="F742" s="39"/>
      <c r="G742" s="10"/>
    </row>
    <row r="743" spans="4:7" ht="15.75" customHeight="1" x14ac:dyDescent="0.25">
      <c r="D743" s="11"/>
      <c r="E743" s="38"/>
      <c r="F743" s="39"/>
      <c r="G743" s="10"/>
    </row>
    <row r="744" spans="4:7" ht="15.75" customHeight="1" x14ac:dyDescent="0.25">
      <c r="D744" s="11"/>
      <c r="E744" s="38"/>
      <c r="F744" s="39"/>
      <c r="G744" s="10"/>
    </row>
    <row r="745" spans="4:7" ht="15.75" customHeight="1" x14ac:dyDescent="0.25">
      <c r="D745" s="11"/>
      <c r="E745" s="38"/>
      <c r="F745" s="39"/>
      <c r="G745" s="10"/>
    </row>
    <row r="746" spans="4:7" ht="15.75" customHeight="1" x14ac:dyDescent="0.25">
      <c r="D746" s="11"/>
      <c r="E746" s="38"/>
      <c r="F746" s="39"/>
      <c r="G746" s="10"/>
    </row>
    <row r="747" spans="4:7" ht="15.75" customHeight="1" x14ac:dyDescent="0.25">
      <c r="D747" s="11"/>
      <c r="E747" s="38"/>
      <c r="F747" s="39"/>
      <c r="G747" s="10"/>
    </row>
    <row r="748" spans="4:7" ht="15.75" customHeight="1" x14ac:dyDescent="0.25">
      <c r="D748" s="11"/>
      <c r="E748" s="38"/>
      <c r="F748" s="39"/>
      <c r="G748" s="10"/>
    </row>
    <row r="749" spans="4:7" ht="15.75" customHeight="1" x14ac:dyDescent="0.25">
      <c r="D749" s="11"/>
      <c r="E749" s="38"/>
      <c r="F749" s="39"/>
      <c r="G749" s="10"/>
    </row>
    <row r="750" spans="4:7" ht="15.75" customHeight="1" x14ac:dyDescent="0.25">
      <c r="D750" s="11"/>
      <c r="E750" s="38"/>
      <c r="F750" s="39"/>
      <c r="G750" s="10"/>
    </row>
    <row r="751" spans="4:7" ht="15.75" customHeight="1" x14ac:dyDescent="0.25">
      <c r="D751" s="11"/>
      <c r="E751" s="38"/>
      <c r="F751" s="39"/>
      <c r="G751" s="10"/>
    </row>
    <row r="752" spans="4:7" ht="15.75" customHeight="1" x14ac:dyDescent="0.25">
      <c r="D752" s="11"/>
      <c r="E752" s="38"/>
      <c r="F752" s="39"/>
      <c r="G752" s="10"/>
    </row>
    <row r="753" spans="4:7" ht="15.75" customHeight="1" x14ac:dyDescent="0.25">
      <c r="D753" s="11"/>
      <c r="E753" s="38"/>
      <c r="F753" s="39"/>
      <c r="G753" s="10"/>
    </row>
    <row r="754" spans="4:7" ht="15.75" customHeight="1" x14ac:dyDescent="0.25">
      <c r="D754" s="11"/>
      <c r="E754" s="38"/>
      <c r="F754" s="39"/>
      <c r="G754" s="10"/>
    </row>
    <row r="755" spans="4:7" ht="15.75" customHeight="1" x14ac:dyDescent="0.25">
      <c r="D755" s="11"/>
      <c r="E755" s="38"/>
      <c r="F755" s="39"/>
      <c r="G755" s="10"/>
    </row>
    <row r="756" spans="4:7" ht="15.75" customHeight="1" x14ac:dyDescent="0.25">
      <c r="D756" s="11"/>
      <c r="E756" s="38"/>
      <c r="F756" s="39"/>
      <c r="G756" s="10"/>
    </row>
    <row r="757" spans="4:7" ht="15.75" customHeight="1" x14ac:dyDescent="0.25">
      <c r="D757" s="11"/>
      <c r="E757" s="38"/>
      <c r="F757" s="39"/>
      <c r="G757" s="10"/>
    </row>
    <row r="758" spans="4:7" ht="15.75" customHeight="1" x14ac:dyDescent="0.25">
      <c r="D758" s="11"/>
      <c r="E758" s="38"/>
      <c r="F758" s="39"/>
      <c r="G758" s="10"/>
    </row>
    <row r="759" spans="4:7" ht="15.75" customHeight="1" x14ac:dyDescent="0.25">
      <c r="D759" s="11"/>
      <c r="E759" s="38"/>
      <c r="F759" s="39"/>
      <c r="G759" s="10"/>
    </row>
    <row r="760" spans="4:7" ht="15.75" customHeight="1" x14ac:dyDescent="0.25">
      <c r="D760" s="11"/>
      <c r="E760" s="38"/>
      <c r="F760" s="39"/>
      <c r="G760" s="10"/>
    </row>
    <row r="761" spans="4:7" ht="15.75" customHeight="1" x14ac:dyDescent="0.25">
      <c r="D761" s="11"/>
      <c r="E761" s="38"/>
      <c r="F761" s="39"/>
      <c r="G761" s="10"/>
    </row>
    <row r="762" spans="4:7" ht="15.75" customHeight="1" x14ac:dyDescent="0.25">
      <c r="D762" s="11"/>
      <c r="E762" s="38"/>
      <c r="F762" s="39"/>
      <c r="G762" s="10"/>
    </row>
    <row r="763" spans="4:7" ht="15.75" customHeight="1" x14ac:dyDescent="0.25">
      <c r="D763" s="11"/>
      <c r="E763" s="38"/>
      <c r="F763" s="39"/>
      <c r="G763" s="10"/>
    </row>
    <row r="764" spans="4:7" ht="15.75" customHeight="1" x14ac:dyDescent="0.25">
      <c r="D764" s="11"/>
      <c r="E764" s="38"/>
      <c r="F764" s="39"/>
      <c r="G764" s="10"/>
    </row>
    <row r="765" spans="4:7" ht="15.75" customHeight="1" x14ac:dyDescent="0.25">
      <c r="D765" s="11"/>
      <c r="E765" s="38"/>
      <c r="F765" s="39"/>
      <c r="G765" s="10"/>
    </row>
    <row r="766" spans="4:7" ht="15.75" customHeight="1" x14ac:dyDescent="0.25">
      <c r="D766" s="11"/>
      <c r="E766" s="38"/>
      <c r="F766" s="39"/>
      <c r="G766" s="10"/>
    </row>
    <row r="767" spans="4:7" ht="15.75" customHeight="1" x14ac:dyDescent="0.25">
      <c r="D767" s="11"/>
      <c r="E767" s="38"/>
      <c r="F767" s="39"/>
      <c r="G767" s="10"/>
    </row>
    <row r="768" spans="4:7" ht="15.75" customHeight="1" x14ac:dyDescent="0.25">
      <c r="D768" s="11"/>
      <c r="E768" s="38"/>
      <c r="F768" s="39"/>
      <c r="G768" s="10"/>
    </row>
    <row r="769" spans="4:7" ht="15.75" customHeight="1" x14ac:dyDescent="0.25">
      <c r="D769" s="11"/>
      <c r="E769" s="38"/>
      <c r="F769" s="39"/>
      <c r="G769" s="10"/>
    </row>
    <row r="770" spans="4:7" ht="15.75" customHeight="1" x14ac:dyDescent="0.25">
      <c r="D770" s="11"/>
      <c r="E770" s="38"/>
      <c r="F770" s="39"/>
      <c r="G770" s="10"/>
    </row>
    <row r="771" spans="4:7" ht="15.75" customHeight="1" x14ac:dyDescent="0.25">
      <c r="D771" s="11"/>
      <c r="E771" s="38"/>
      <c r="F771" s="39"/>
      <c r="G771" s="10"/>
    </row>
    <row r="772" spans="4:7" ht="15.75" customHeight="1" x14ac:dyDescent="0.25">
      <c r="D772" s="11"/>
      <c r="E772" s="38"/>
      <c r="F772" s="39"/>
      <c r="G772" s="10"/>
    </row>
    <row r="773" spans="4:7" ht="15.75" customHeight="1" x14ac:dyDescent="0.25">
      <c r="D773" s="11"/>
      <c r="E773" s="38"/>
      <c r="F773" s="39"/>
      <c r="G773" s="10"/>
    </row>
    <row r="774" spans="4:7" ht="15.75" customHeight="1" x14ac:dyDescent="0.25">
      <c r="D774" s="11"/>
      <c r="E774" s="38"/>
      <c r="F774" s="39"/>
      <c r="G774" s="10"/>
    </row>
    <row r="775" spans="4:7" ht="15.75" customHeight="1" x14ac:dyDescent="0.25">
      <c r="D775" s="11"/>
      <c r="E775" s="38"/>
      <c r="F775" s="39"/>
      <c r="G775" s="10"/>
    </row>
    <row r="776" spans="4:7" ht="15.75" customHeight="1" x14ac:dyDescent="0.25">
      <c r="D776" s="11"/>
      <c r="E776" s="38"/>
      <c r="F776" s="39"/>
      <c r="G776" s="10"/>
    </row>
    <row r="777" spans="4:7" ht="15.75" customHeight="1" x14ac:dyDescent="0.25">
      <c r="D777" s="11"/>
      <c r="E777" s="38"/>
      <c r="F777" s="39"/>
      <c r="G777" s="10"/>
    </row>
    <row r="778" spans="4:7" ht="15.75" customHeight="1" x14ac:dyDescent="0.25">
      <c r="D778" s="11"/>
      <c r="E778" s="38"/>
      <c r="F778" s="39"/>
      <c r="G778" s="10"/>
    </row>
    <row r="779" spans="4:7" ht="15.75" customHeight="1" x14ac:dyDescent="0.25">
      <c r="D779" s="11"/>
      <c r="E779" s="38"/>
      <c r="F779" s="39"/>
      <c r="G779" s="10"/>
    </row>
    <row r="780" spans="4:7" ht="15.75" customHeight="1" x14ac:dyDescent="0.25">
      <c r="D780" s="11"/>
      <c r="E780" s="38"/>
      <c r="F780" s="39"/>
      <c r="G780" s="10"/>
    </row>
    <row r="781" spans="4:7" ht="15.75" customHeight="1" x14ac:dyDescent="0.25">
      <c r="D781" s="11"/>
      <c r="E781" s="38"/>
      <c r="F781" s="39"/>
      <c r="G781" s="10"/>
    </row>
    <row r="782" spans="4:7" ht="15.75" customHeight="1" x14ac:dyDescent="0.25">
      <c r="D782" s="11"/>
      <c r="E782" s="38"/>
      <c r="F782" s="39"/>
      <c r="G782" s="10"/>
    </row>
    <row r="783" spans="4:7" ht="15.75" customHeight="1" x14ac:dyDescent="0.25">
      <c r="D783" s="11"/>
      <c r="E783" s="38"/>
      <c r="F783" s="39"/>
      <c r="G783" s="10"/>
    </row>
    <row r="784" spans="4:7" ht="15.75" customHeight="1" x14ac:dyDescent="0.25">
      <c r="D784" s="11"/>
      <c r="E784" s="38"/>
      <c r="F784" s="39"/>
      <c r="G784" s="10"/>
    </row>
    <row r="785" spans="4:7" ht="15.75" customHeight="1" x14ac:dyDescent="0.25">
      <c r="D785" s="11"/>
      <c r="E785" s="38"/>
      <c r="F785" s="39"/>
      <c r="G785" s="10"/>
    </row>
    <row r="786" spans="4:7" ht="15.75" customHeight="1" x14ac:dyDescent="0.25">
      <c r="D786" s="11"/>
      <c r="E786" s="38"/>
      <c r="F786" s="39"/>
      <c r="G786" s="10"/>
    </row>
    <row r="787" spans="4:7" ht="15.75" customHeight="1" x14ac:dyDescent="0.25">
      <c r="D787" s="11"/>
      <c r="E787" s="38"/>
      <c r="F787" s="39"/>
      <c r="G787" s="10"/>
    </row>
    <row r="788" spans="4:7" ht="15.75" customHeight="1" x14ac:dyDescent="0.25">
      <c r="D788" s="11"/>
      <c r="E788" s="38"/>
      <c r="F788" s="39"/>
      <c r="G788" s="10"/>
    </row>
    <row r="789" spans="4:7" ht="15.75" customHeight="1" x14ac:dyDescent="0.25">
      <c r="D789" s="11"/>
      <c r="E789" s="38"/>
      <c r="F789" s="39"/>
      <c r="G789" s="10"/>
    </row>
    <row r="790" spans="4:7" ht="15.75" customHeight="1" x14ac:dyDescent="0.25">
      <c r="D790" s="11"/>
      <c r="E790" s="38"/>
      <c r="F790" s="39"/>
      <c r="G790" s="10"/>
    </row>
    <row r="791" spans="4:7" ht="15.75" customHeight="1" x14ac:dyDescent="0.25">
      <c r="D791" s="11"/>
      <c r="E791" s="38"/>
      <c r="F791" s="39"/>
      <c r="G791" s="10"/>
    </row>
    <row r="792" spans="4:7" ht="15.75" customHeight="1" x14ac:dyDescent="0.25">
      <c r="D792" s="11"/>
      <c r="E792" s="38"/>
      <c r="F792" s="39"/>
      <c r="G792" s="10"/>
    </row>
    <row r="793" spans="4:7" ht="15.75" customHeight="1" x14ac:dyDescent="0.25">
      <c r="D793" s="11"/>
      <c r="E793" s="38"/>
      <c r="F793" s="39"/>
      <c r="G793" s="10"/>
    </row>
    <row r="794" spans="4:7" ht="15.75" customHeight="1" x14ac:dyDescent="0.25">
      <c r="D794" s="11"/>
      <c r="E794" s="38"/>
      <c r="F794" s="39"/>
      <c r="G794" s="10"/>
    </row>
    <row r="795" spans="4:7" ht="15.75" customHeight="1" x14ac:dyDescent="0.25">
      <c r="D795" s="11"/>
      <c r="E795" s="38"/>
      <c r="F795" s="39"/>
      <c r="G795" s="10"/>
    </row>
    <row r="796" spans="4:7" ht="15.75" customHeight="1" x14ac:dyDescent="0.25">
      <c r="D796" s="11"/>
      <c r="E796" s="38"/>
      <c r="F796" s="39"/>
      <c r="G796" s="10"/>
    </row>
    <row r="797" spans="4:7" ht="15.75" customHeight="1" x14ac:dyDescent="0.25">
      <c r="D797" s="11"/>
      <c r="E797" s="38"/>
      <c r="F797" s="39"/>
      <c r="G797" s="10"/>
    </row>
    <row r="798" spans="4:7" ht="15.75" customHeight="1" x14ac:dyDescent="0.25">
      <c r="D798" s="11"/>
      <c r="E798" s="38"/>
      <c r="F798" s="39"/>
      <c r="G798" s="10"/>
    </row>
    <row r="799" spans="4:7" ht="15.75" customHeight="1" x14ac:dyDescent="0.25">
      <c r="D799" s="11"/>
      <c r="E799" s="38"/>
      <c r="F799" s="39"/>
      <c r="G799" s="10"/>
    </row>
    <row r="800" spans="4:7" ht="15.75" customHeight="1" x14ac:dyDescent="0.25">
      <c r="D800" s="11"/>
      <c r="E800" s="38"/>
      <c r="F800" s="39"/>
      <c r="G800" s="10"/>
    </row>
    <row r="801" spans="4:7" ht="15.75" customHeight="1" x14ac:dyDescent="0.25">
      <c r="D801" s="11"/>
      <c r="E801" s="38"/>
      <c r="F801" s="39"/>
      <c r="G801" s="10"/>
    </row>
    <row r="802" spans="4:7" ht="15.75" customHeight="1" x14ac:dyDescent="0.25">
      <c r="D802" s="11"/>
      <c r="E802" s="38"/>
      <c r="F802" s="39"/>
      <c r="G802" s="10"/>
    </row>
    <row r="803" spans="4:7" ht="15.75" customHeight="1" x14ac:dyDescent="0.25">
      <c r="D803" s="11"/>
      <c r="E803" s="38"/>
      <c r="F803" s="39"/>
      <c r="G803" s="10"/>
    </row>
    <row r="804" spans="4:7" ht="15.75" customHeight="1" x14ac:dyDescent="0.25">
      <c r="D804" s="11"/>
      <c r="E804" s="38"/>
      <c r="F804" s="39"/>
      <c r="G804" s="10"/>
    </row>
    <row r="805" spans="4:7" ht="15.75" customHeight="1" x14ac:dyDescent="0.25">
      <c r="D805" s="11"/>
      <c r="E805" s="38"/>
      <c r="F805" s="39"/>
      <c r="G805" s="10"/>
    </row>
    <row r="806" spans="4:7" ht="15.75" customHeight="1" x14ac:dyDescent="0.25">
      <c r="D806" s="11"/>
      <c r="E806" s="38"/>
      <c r="F806" s="39"/>
      <c r="G806" s="10"/>
    </row>
    <row r="807" spans="4:7" ht="15.75" customHeight="1" x14ac:dyDescent="0.25">
      <c r="D807" s="11"/>
      <c r="E807" s="38"/>
      <c r="F807" s="39"/>
      <c r="G807" s="10"/>
    </row>
    <row r="808" spans="4:7" ht="15.75" customHeight="1" x14ac:dyDescent="0.25">
      <c r="D808" s="11"/>
      <c r="E808" s="38"/>
      <c r="F808" s="39"/>
      <c r="G808" s="10"/>
    </row>
    <row r="809" spans="4:7" ht="15.75" customHeight="1" x14ac:dyDescent="0.25">
      <c r="D809" s="11"/>
      <c r="E809" s="38"/>
      <c r="F809" s="39"/>
      <c r="G809" s="10"/>
    </row>
    <row r="810" spans="4:7" ht="15.75" customHeight="1" x14ac:dyDescent="0.25">
      <c r="D810" s="11"/>
      <c r="E810" s="38"/>
      <c r="F810" s="39"/>
      <c r="G810" s="10"/>
    </row>
    <row r="811" spans="4:7" ht="15.75" customHeight="1" x14ac:dyDescent="0.25">
      <c r="D811" s="11"/>
      <c r="E811" s="38"/>
      <c r="F811" s="39"/>
      <c r="G811" s="10"/>
    </row>
    <row r="812" spans="4:7" ht="15.75" customHeight="1" x14ac:dyDescent="0.25">
      <c r="D812" s="11"/>
      <c r="E812" s="38"/>
      <c r="F812" s="39"/>
      <c r="G812" s="10"/>
    </row>
    <row r="813" spans="4:7" ht="15.75" customHeight="1" x14ac:dyDescent="0.25">
      <c r="D813" s="11"/>
      <c r="E813" s="38"/>
      <c r="F813" s="39"/>
      <c r="G813" s="10"/>
    </row>
    <row r="814" spans="4:7" ht="15.75" customHeight="1" x14ac:dyDescent="0.25">
      <c r="D814" s="11"/>
      <c r="E814" s="38"/>
      <c r="F814" s="39"/>
      <c r="G814" s="10"/>
    </row>
    <row r="815" spans="4:7" ht="15.75" customHeight="1" x14ac:dyDescent="0.25">
      <c r="D815" s="11"/>
      <c r="E815" s="38"/>
      <c r="F815" s="39"/>
      <c r="G815" s="10"/>
    </row>
    <row r="816" spans="4:7" ht="15.75" customHeight="1" x14ac:dyDescent="0.25">
      <c r="D816" s="11"/>
      <c r="E816" s="38"/>
      <c r="F816" s="39"/>
      <c r="G816" s="10"/>
    </row>
    <row r="817" spans="4:7" ht="15.75" customHeight="1" x14ac:dyDescent="0.25">
      <c r="D817" s="11"/>
      <c r="E817" s="38"/>
      <c r="F817" s="39"/>
      <c r="G817" s="10"/>
    </row>
    <row r="818" spans="4:7" ht="15.75" customHeight="1" x14ac:dyDescent="0.25">
      <c r="D818" s="11"/>
      <c r="E818" s="38"/>
      <c r="F818" s="39"/>
      <c r="G818" s="10"/>
    </row>
    <row r="819" spans="4:7" ht="15.75" customHeight="1" x14ac:dyDescent="0.25">
      <c r="D819" s="11"/>
      <c r="E819" s="38"/>
      <c r="F819" s="39"/>
      <c r="G819" s="10"/>
    </row>
    <row r="820" spans="4:7" ht="15.75" customHeight="1" x14ac:dyDescent="0.25">
      <c r="D820" s="11"/>
      <c r="E820" s="38"/>
      <c r="F820" s="39"/>
      <c r="G820" s="10"/>
    </row>
    <row r="821" spans="4:7" ht="15.75" customHeight="1" x14ac:dyDescent="0.25">
      <c r="D821" s="11"/>
      <c r="E821" s="38"/>
      <c r="F821" s="39"/>
      <c r="G821" s="10"/>
    </row>
    <row r="822" spans="4:7" ht="15.75" customHeight="1" x14ac:dyDescent="0.25">
      <c r="D822" s="11"/>
      <c r="E822" s="38"/>
      <c r="F822" s="39"/>
      <c r="G822" s="10"/>
    </row>
    <row r="823" spans="4:7" ht="15.75" customHeight="1" x14ac:dyDescent="0.25">
      <c r="D823" s="11"/>
      <c r="E823" s="38"/>
      <c r="F823" s="39"/>
      <c r="G823" s="10"/>
    </row>
    <row r="824" spans="4:7" ht="15.75" customHeight="1" x14ac:dyDescent="0.25">
      <c r="D824" s="11"/>
      <c r="E824" s="38"/>
      <c r="F824" s="39"/>
      <c r="G824" s="10"/>
    </row>
    <row r="825" spans="4:7" ht="15.75" customHeight="1" x14ac:dyDescent="0.25">
      <c r="D825" s="11"/>
      <c r="E825" s="38"/>
      <c r="F825" s="39"/>
      <c r="G825" s="10"/>
    </row>
    <row r="826" spans="4:7" ht="15.75" customHeight="1" x14ac:dyDescent="0.25">
      <c r="D826" s="11"/>
      <c r="E826" s="38"/>
      <c r="F826" s="39"/>
      <c r="G826" s="10"/>
    </row>
    <row r="827" spans="4:7" ht="15.75" customHeight="1" x14ac:dyDescent="0.25">
      <c r="D827" s="11"/>
      <c r="E827" s="38"/>
      <c r="F827" s="39"/>
      <c r="G827" s="10"/>
    </row>
    <row r="828" spans="4:7" ht="15.75" customHeight="1" x14ac:dyDescent="0.25">
      <c r="D828" s="11"/>
      <c r="E828" s="38"/>
      <c r="F828" s="39"/>
      <c r="G828" s="10"/>
    </row>
    <row r="829" spans="4:7" ht="15.75" customHeight="1" x14ac:dyDescent="0.25">
      <c r="D829" s="11"/>
      <c r="E829" s="38"/>
      <c r="F829" s="39"/>
      <c r="G829" s="10"/>
    </row>
    <row r="830" spans="4:7" ht="15.75" customHeight="1" x14ac:dyDescent="0.25">
      <c r="D830" s="11"/>
      <c r="E830" s="38"/>
      <c r="F830" s="39"/>
      <c r="G830" s="10"/>
    </row>
    <row r="831" spans="4:7" ht="15.75" customHeight="1" x14ac:dyDescent="0.25">
      <c r="D831" s="11"/>
      <c r="E831" s="38"/>
      <c r="F831" s="39"/>
      <c r="G831" s="10"/>
    </row>
    <row r="832" spans="4:7" ht="15.75" customHeight="1" x14ac:dyDescent="0.25">
      <c r="D832" s="11"/>
      <c r="E832" s="38"/>
      <c r="F832" s="39"/>
      <c r="G832" s="10"/>
    </row>
    <row r="833" spans="4:7" ht="15.75" customHeight="1" x14ac:dyDescent="0.25">
      <c r="D833" s="11"/>
      <c r="E833" s="38"/>
      <c r="F833" s="39"/>
      <c r="G833" s="10"/>
    </row>
    <row r="834" spans="4:7" ht="15.75" customHeight="1" x14ac:dyDescent="0.25">
      <c r="D834" s="11"/>
      <c r="E834" s="38"/>
      <c r="F834" s="39"/>
      <c r="G834" s="10"/>
    </row>
    <row r="835" spans="4:7" ht="15.75" customHeight="1" x14ac:dyDescent="0.25">
      <c r="D835" s="11"/>
      <c r="E835" s="38"/>
      <c r="F835" s="39"/>
      <c r="G835" s="10"/>
    </row>
    <row r="836" spans="4:7" ht="15.75" customHeight="1" x14ac:dyDescent="0.25">
      <c r="D836" s="11"/>
      <c r="E836" s="38"/>
      <c r="F836" s="39"/>
      <c r="G836" s="10"/>
    </row>
    <row r="837" spans="4:7" ht="15.75" customHeight="1" x14ac:dyDescent="0.25">
      <c r="D837" s="11"/>
      <c r="E837" s="38"/>
      <c r="F837" s="39"/>
      <c r="G837" s="10"/>
    </row>
    <row r="838" spans="4:7" ht="15.75" customHeight="1" x14ac:dyDescent="0.25">
      <c r="D838" s="11"/>
      <c r="E838" s="38"/>
      <c r="F838" s="39"/>
      <c r="G838" s="10"/>
    </row>
    <row r="839" spans="4:7" ht="15.75" customHeight="1" x14ac:dyDescent="0.25">
      <c r="D839" s="11"/>
      <c r="E839" s="38"/>
      <c r="F839" s="39"/>
      <c r="G839" s="10"/>
    </row>
    <row r="840" spans="4:7" ht="15.75" customHeight="1" x14ac:dyDescent="0.25">
      <c r="D840" s="11"/>
      <c r="E840" s="38"/>
      <c r="F840" s="39"/>
      <c r="G840" s="10"/>
    </row>
    <row r="841" spans="4:7" ht="15.75" customHeight="1" x14ac:dyDescent="0.25">
      <c r="D841" s="11"/>
      <c r="E841" s="38"/>
      <c r="F841" s="39"/>
      <c r="G841" s="10"/>
    </row>
    <row r="842" spans="4:7" ht="15.75" customHeight="1" x14ac:dyDescent="0.25">
      <c r="D842" s="11"/>
      <c r="E842" s="38"/>
      <c r="F842" s="39"/>
      <c r="G842" s="10"/>
    </row>
    <row r="843" spans="4:7" ht="15.75" customHeight="1" x14ac:dyDescent="0.25">
      <c r="D843" s="11"/>
      <c r="E843" s="38"/>
      <c r="F843" s="39"/>
      <c r="G843" s="10"/>
    </row>
    <row r="844" spans="4:7" ht="15.75" customHeight="1" x14ac:dyDescent="0.25">
      <c r="D844" s="11"/>
      <c r="E844" s="38"/>
      <c r="F844" s="39"/>
      <c r="G844" s="10"/>
    </row>
    <row r="845" spans="4:7" ht="15.75" customHeight="1" x14ac:dyDescent="0.25">
      <c r="D845" s="11"/>
      <c r="E845" s="38"/>
      <c r="F845" s="39"/>
      <c r="G845" s="10"/>
    </row>
    <row r="846" spans="4:7" ht="15.75" customHeight="1" x14ac:dyDescent="0.25">
      <c r="D846" s="11"/>
      <c r="E846" s="38"/>
      <c r="F846" s="39"/>
      <c r="G846" s="10"/>
    </row>
    <row r="847" spans="4:7" ht="15.75" customHeight="1" x14ac:dyDescent="0.25">
      <c r="D847" s="11"/>
      <c r="E847" s="38"/>
      <c r="F847" s="39"/>
      <c r="G847" s="10"/>
    </row>
    <row r="848" spans="4:7" ht="15.75" customHeight="1" x14ac:dyDescent="0.25">
      <c r="D848" s="11"/>
      <c r="E848" s="38"/>
      <c r="F848" s="39"/>
      <c r="G848" s="10"/>
    </row>
    <row r="849" spans="4:7" ht="15.75" customHeight="1" x14ac:dyDescent="0.25">
      <c r="D849" s="11"/>
      <c r="E849" s="38"/>
      <c r="F849" s="39"/>
      <c r="G849" s="10"/>
    </row>
    <row r="850" spans="4:7" ht="15.75" customHeight="1" x14ac:dyDescent="0.25">
      <c r="D850" s="11"/>
      <c r="E850" s="38"/>
      <c r="F850" s="39"/>
      <c r="G850" s="10"/>
    </row>
    <row r="851" spans="4:7" ht="15.75" customHeight="1" x14ac:dyDescent="0.25">
      <c r="D851" s="11"/>
      <c r="E851" s="38"/>
      <c r="F851" s="39"/>
      <c r="G851" s="10"/>
    </row>
    <row r="852" spans="4:7" ht="15.75" customHeight="1" x14ac:dyDescent="0.25">
      <c r="D852" s="11"/>
      <c r="E852" s="38"/>
      <c r="F852" s="39"/>
      <c r="G852" s="10"/>
    </row>
    <row r="853" spans="4:7" ht="15.75" customHeight="1" x14ac:dyDescent="0.25">
      <c r="D853" s="11"/>
      <c r="E853" s="38"/>
      <c r="F853" s="39"/>
      <c r="G853" s="10"/>
    </row>
    <row r="854" spans="4:7" ht="15.75" customHeight="1" x14ac:dyDescent="0.25">
      <c r="D854" s="11"/>
      <c r="E854" s="38"/>
      <c r="F854" s="39"/>
      <c r="G854" s="10"/>
    </row>
    <row r="855" spans="4:7" ht="15.75" customHeight="1" x14ac:dyDescent="0.25">
      <c r="D855" s="11"/>
      <c r="E855" s="38"/>
      <c r="F855" s="39"/>
      <c r="G855" s="10"/>
    </row>
    <row r="856" spans="4:7" ht="15.75" customHeight="1" x14ac:dyDescent="0.25">
      <c r="D856" s="11"/>
      <c r="E856" s="38"/>
      <c r="F856" s="39"/>
      <c r="G856" s="10"/>
    </row>
    <row r="857" spans="4:7" ht="15.75" customHeight="1" x14ac:dyDescent="0.25">
      <c r="D857" s="11"/>
      <c r="E857" s="38"/>
      <c r="F857" s="39"/>
      <c r="G857" s="10"/>
    </row>
    <row r="858" spans="4:7" ht="15.75" customHeight="1" x14ac:dyDescent="0.25">
      <c r="D858" s="11"/>
      <c r="E858" s="38"/>
      <c r="F858" s="39"/>
      <c r="G858" s="10"/>
    </row>
    <row r="859" spans="4:7" ht="15.75" customHeight="1" x14ac:dyDescent="0.25">
      <c r="D859" s="11"/>
      <c r="E859" s="38"/>
      <c r="F859" s="39"/>
      <c r="G859" s="10"/>
    </row>
    <row r="860" spans="4:7" ht="15.75" customHeight="1" x14ac:dyDescent="0.25">
      <c r="D860" s="11"/>
      <c r="E860" s="38"/>
      <c r="F860" s="39"/>
      <c r="G860" s="10"/>
    </row>
    <row r="861" spans="4:7" ht="15.75" customHeight="1" x14ac:dyDescent="0.25">
      <c r="D861" s="11"/>
      <c r="E861" s="38"/>
      <c r="F861" s="39"/>
      <c r="G861" s="10"/>
    </row>
    <row r="862" spans="4:7" ht="15.75" customHeight="1" x14ac:dyDescent="0.25">
      <c r="D862" s="11"/>
      <c r="E862" s="38"/>
      <c r="F862" s="39"/>
      <c r="G862" s="10"/>
    </row>
    <row r="863" spans="4:7" ht="15.75" customHeight="1" x14ac:dyDescent="0.25">
      <c r="D863" s="11"/>
      <c r="E863" s="38"/>
      <c r="F863" s="39"/>
      <c r="G863" s="10"/>
    </row>
    <row r="864" spans="4:7" ht="15.75" customHeight="1" x14ac:dyDescent="0.25">
      <c r="D864" s="11"/>
      <c r="E864" s="38"/>
      <c r="F864" s="39"/>
      <c r="G864" s="10"/>
    </row>
    <row r="865" spans="4:7" ht="15.75" customHeight="1" x14ac:dyDescent="0.25">
      <c r="D865" s="11"/>
      <c r="E865" s="38"/>
      <c r="F865" s="39"/>
      <c r="G865" s="10"/>
    </row>
    <row r="866" spans="4:7" ht="15.75" customHeight="1" x14ac:dyDescent="0.25">
      <c r="D866" s="11"/>
      <c r="E866" s="38"/>
      <c r="F866" s="39"/>
      <c r="G866" s="10"/>
    </row>
    <row r="867" spans="4:7" ht="15.75" customHeight="1" x14ac:dyDescent="0.25">
      <c r="D867" s="11"/>
      <c r="E867" s="38"/>
      <c r="F867" s="39"/>
      <c r="G867" s="10"/>
    </row>
    <row r="868" spans="4:7" ht="15.75" customHeight="1" x14ac:dyDescent="0.25">
      <c r="D868" s="11"/>
      <c r="E868" s="38"/>
      <c r="F868" s="39"/>
      <c r="G868" s="10"/>
    </row>
    <row r="869" spans="4:7" ht="15.75" customHeight="1" x14ac:dyDescent="0.25">
      <c r="D869" s="11"/>
      <c r="E869" s="38"/>
      <c r="F869" s="39"/>
      <c r="G869" s="10"/>
    </row>
    <row r="870" spans="4:7" ht="15.75" customHeight="1" x14ac:dyDescent="0.25">
      <c r="D870" s="11"/>
      <c r="E870" s="38"/>
      <c r="F870" s="39"/>
      <c r="G870" s="10"/>
    </row>
    <row r="871" spans="4:7" ht="15.75" customHeight="1" x14ac:dyDescent="0.25">
      <c r="D871" s="11"/>
      <c r="E871" s="38"/>
      <c r="F871" s="39"/>
      <c r="G871" s="10"/>
    </row>
    <row r="872" spans="4:7" ht="15.75" customHeight="1" x14ac:dyDescent="0.25">
      <c r="D872" s="11"/>
      <c r="E872" s="38"/>
      <c r="F872" s="39"/>
      <c r="G872" s="10"/>
    </row>
    <row r="873" spans="4:7" ht="15.75" customHeight="1" x14ac:dyDescent="0.25">
      <c r="D873" s="11"/>
      <c r="E873" s="38"/>
      <c r="F873" s="39"/>
      <c r="G873" s="10"/>
    </row>
    <row r="874" spans="4:7" ht="15.75" customHeight="1" x14ac:dyDescent="0.25">
      <c r="D874" s="11"/>
      <c r="E874" s="38"/>
      <c r="F874" s="39"/>
      <c r="G874" s="10"/>
    </row>
    <row r="875" spans="4:7" ht="15.75" customHeight="1" x14ac:dyDescent="0.25">
      <c r="D875" s="11"/>
      <c r="E875" s="38"/>
      <c r="F875" s="39"/>
      <c r="G875" s="10"/>
    </row>
    <row r="876" spans="4:7" ht="15.75" customHeight="1" x14ac:dyDescent="0.25">
      <c r="D876" s="11"/>
      <c r="E876" s="38"/>
      <c r="F876" s="39"/>
      <c r="G876" s="10"/>
    </row>
    <row r="877" spans="4:7" ht="15.75" customHeight="1" x14ac:dyDescent="0.25">
      <c r="D877" s="11"/>
      <c r="E877" s="38"/>
      <c r="F877" s="39"/>
      <c r="G877" s="10"/>
    </row>
    <row r="878" spans="4:7" ht="15.75" customHeight="1" x14ac:dyDescent="0.25">
      <c r="D878" s="11"/>
      <c r="E878" s="38"/>
      <c r="F878" s="39"/>
      <c r="G878" s="10"/>
    </row>
    <row r="879" spans="4:7" ht="15.75" customHeight="1" x14ac:dyDescent="0.25">
      <c r="D879" s="11"/>
      <c r="E879" s="38"/>
      <c r="F879" s="39"/>
      <c r="G879" s="10"/>
    </row>
    <row r="880" spans="4:7" ht="15.75" customHeight="1" x14ac:dyDescent="0.25">
      <c r="D880" s="11"/>
      <c r="E880" s="38"/>
      <c r="F880" s="39"/>
      <c r="G880" s="10"/>
    </row>
    <row r="881" spans="4:7" ht="15.75" customHeight="1" x14ac:dyDescent="0.25">
      <c r="D881" s="11"/>
      <c r="E881" s="38"/>
      <c r="F881" s="39"/>
      <c r="G881" s="10"/>
    </row>
    <row r="882" spans="4:7" ht="15.75" customHeight="1" x14ac:dyDescent="0.25">
      <c r="D882" s="11"/>
      <c r="E882" s="38"/>
      <c r="F882" s="39"/>
      <c r="G882" s="10"/>
    </row>
    <row r="883" spans="4:7" ht="15.75" customHeight="1" x14ac:dyDescent="0.25">
      <c r="D883" s="11"/>
      <c r="E883" s="38"/>
      <c r="F883" s="39"/>
      <c r="G883" s="10"/>
    </row>
    <row r="884" spans="4:7" ht="15.75" customHeight="1" x14ac:dyDescent="0.25">
      <c r="D884" s="11"/>
      <c r="E884" s="38"/>
      <c r="F884" s="39"/>
      <c r="G884" s="10"/>
    </row>
    <row r="885" spans="4:7" ht="15.75" customHeight="1" x14ac:dyDescent="0.25">
      <c r="D885" s="11"/>
      <c r="E885" s="38"/>
      <c r="F885" s="39"/>
      <c r="G885" s="10"/>
    </row>
    <row r="886" spans="4:7" ht="15.75" customHeight="1" x14ac:dyDescent="0.25">
      <c r="D886" s="11"/>
      <c r="E886" s="38"/>
      <c r="F886" s="39"/>
      <c r="G886" s="10"/>
    </row>
    <row r="887" spans="4:7" ht="15.75" customHeight="1" x14ac:dyDescent="0.25">
      <c r="D887" s="11"/>
      <c r="E887" s="38"/>
      <c r="F887" s="39"/>
      <c r="G887" s="10"/>
    </row>
    <row r="888" spans="4:7" ht="15.75" customHeight="1" x14ac:dyDescent="0.25">
      <c r="D888" s="11"/>
      <c r="E888" s="38"/>
      <c r="F888" s="39"/>
      <c r="G888" s="10"/>
    </row>
    <row r="889" spans="4:7" ht="15.75" customHeight="1" x14ac:dyDescent="0.25">
      <c r="D889" s="11"/>
      <c r="E889" s="38"/>
      <c r="F889" s="39"/>
      <c r="G889" s="10"/>
    </row>
    <row r="890" spans="4:7" ht="15.75" customHeight="1" x14ac:dyDescent="0.25">
      <c r="D890" s="11"/>
      <c r="E890" s="38"/>
      <c r="F890" s="39"/>
      <c r="G890" s="10"/>
    </row>
    <row r="891" spans="4:7" ht="15.75" customHeight="1" x14ac:dyDescent="0.25">
      <c r="D891" s="11"/>
      <c r="E891" s="38"/>
      <c r="F891" s="39"/>
      <c r="G891" s="10"/>
    </row>
    <row r="892" spans="4:7" ht="15.75" customHeight="1" x14ac:dyDescent="0.25">
      <c r="D892" s="11"/>
      <c r="E892" s="38"/>
      <c r="F892" s="39"/>
      <c r="G892" s="10"/>
    </row>
    <row r="893" spans="4:7" ht="15.75" customHeight="1" x14ac:dyDescent="0.25">
      <c r="D893" s="11"/>
      <c r="E893" s="38"/>
      <c r="F893" s="39"/>
      <c r="G893" s="10"/>
    </row>
    <row r="894" spans="4:7" ht="15.75" customHeight="1" x14ac:dyDescent="0.25">
      <c r="D894" s="11"/>
      <c r="E894" s="38"/>
      <c r="F894" s="39"/>
      <c r="G894" s="10"/>
    </row>
    <row r="895" spans="4:7" ht="15.75" customHeight="1" x14ac:dyDescent="0.25">
      <c r="D895" s="11"/>
      <c r="E895" s="38"/>
      <c r="F895" s="39"/>
      <c r="G895" s="10"/>
    </row>
    <row r="896" spans="4:7" ht="15.75" customHeight="1" x14ac:dyDescent="0.25">
      <c r="D896" s="11"/>
      <c r="E896" s="38"/>
      <c r="F896" s="39"/>
      <c r="G896" s="10"/>
    </row>
    <row r="897" spans="4:7" ht="15.75" customHeight="1" x14ac:dyDescent="0.25">
      <c r="D897" s="11"/>
      <c r="E897" s="38"/>
      <c r="F897" s="39"/>
      <c r="G897" s="10"/>
    </row>
    <row r="898" spans="4:7" ht="15.75" customHeight="1" x14ac:dyDescent="0.25">
      <c r="D898" s="11"/>
      <c r="E898" s="38"/>
      <c r="F898" s="39"/>
      <c r="G898" s="10"/>
    </row>
    <row r="899" spans="4:7" ht="15.75" customHeight="1" x14ac:dyDescent="0.25">
      <c r="D899" s="11"/>
      <c r="E899" s="38"/>
      <c r="F899" s="39"/>
      <c r="G899" s="10"/>
    </row>
    <row r="900" spans="4:7" ht="15.75" customHeight="1" x14ac:dyDescent="0.25">
      <c r="D900" s="11"/>
      <c r="E900" s="38"/>
      <c r="F900" s="39"/>
      <c r="G900" s="10"/>
    </row>
    <row r="901" spans="4:7" ht="15.75" customHeight="1" x14ac:dyDescent="0.25">
      <c r="D901" s="11"/>
      <c r="E901" s="38"/>
      <c r="F901" s="39"/>
      <c r="G901" s="10"/>
    </row>
    <row r="902" spans="4:7" ht="15.75" customHeight="1" x14ac:dyDescent="0.25">
      <c r="D902" s="11"/>
      <c r="E902" s="38"/>
      <c r="F902" s="39"/>
      <c r="G902" s="10"/>
    </row>
    <row r="903" spans="4:7" ht="15.75" customHeight="1" x14ac:dyDescent="0.25">
      <c r="D903" s="11"/>
      <c r="E903" s="38"/>
      <c r="F903" s="39"/>
      <c r="G903" s="10"/>
    </row>
    <row r="904" spans="4:7" ht="15.75" customHeight="1" x14ac:dyDescent="0.25">
      <c r="D904" s="11"/>
      <c r="E904" s="38"/>
      <c r="F904" s="39"/>
      <c r="G904" s="10"/>
    </row>
    <row r="905" spans="4:7" ht="15.75" customHeight="1" x14ac:dyDescent="0.25">
      <c r="D905" s="11"/>
      <c r="E905" s="38"/>
      <c r="F905" s="39"/>
      <c r="G905" s="10"/>
    </row>
    <row r="906" spans="4:7" ht="15.75" customHeight="1" x14ac:dyDescent="0.25">
      <c r="D906" s="11"/>
      <c r="E906" s="38"/>
      <c r="F906" s="39"/>
      <c r="G906" s="10"/>
    </row>
    <row r="907" spans="4:7" ht="15.75" customHeight="1" x14ac:dyDescent="0.25">
      <c r="D907" s="11"/>
      <c r="E907" s="38"/>
      <c r="F907" s="39"/>
      <c r="G907" s="10"/>
    </row>
    <row r="908" spans="4:7" ht="15.75" customHeight="1" x14ac:dyDescent="0.25">
      <c r="D908" s="11"/>
      <c r="E908" s="38"/>
      <c r="F908" s="39"/>
      <c r="G908" s="10"/>
    </row>
    <row r="909" spans="4:7" ht="15.75" customHeight="1" x14ac:dyDescent="0.25">
      <c r="D909" s="11"/>
      <c r="E909" s="38"/>
      <c r="F909" s="39"/>
      <c r="G909" s="10"/>
    </row>
    <row r="910" spans="4:7" ht="15.75" customHeight="1" x14ac:dyDescent="0.25">
      <c r="D910" s="11"/>
      <c r="E910" s="38"/>
      <c r="F910" s="39"/>
      <c r="G910" s="10"/>
    </row>
    <row r="911" spans="4:7" ht="15.75" customHeight="1" x14ac:dyDescent="0.25">
      <c r="D911" s="11"/>
      <c r="E911" s="38"/>
      <c r="F911" s="39"/>
      <c r="G911" s="10"/>
    </row>
    <row r="912" spans="4:7" ht="15.75" customHeight="1" x14ac:dyDescent="0.25">
      <c r="D912" s="11"/>
      <c r="E912" s="38"/>
      <c r="F912" s="39"/>
      <c r="G912" s="10"/>
    </row>
    <row r="913" spans="4:7" ht="15.75" customHeight="1" x14ac:dyDescent="0.25">
      <c r="D913" s="11"/>
      <c r="E913" s="38"/>
      <c r="F913" s="39"/>
      <c r="G913" s="10"/>
    </row>
    <row r="914" spans="4:7" ht="15.75" customHeight="1" x14ac:dyDescent="0.25">
      <c r="D914" s="11"/>
      <c r="E914" s="38"/>
      <c r="F914" s="39"/>
      <c r="G914" s="10"/>
    </row>
    <row r="915" spans="4:7" ht="15.75" customHeight="1" x14ac:dyDescent="0.25">
      <c r="D915" s="11"/>
      <c r="E915" s="38"/>
      <c r="F915" s="39"/>
      <c r="G915" s="10"/>
    </row>
    <row r="916" spans="4:7" ht="15.75" customHeight="1" x14ac:dyDescent="0.25">
      <c r="D916" s="11"/>
      <c r="E916" s="38"/>
      <c r="F916" s="39"/>
      <c r="G916" s="10"/>
    </row>
    <row r="917" spans="4:7" ht="15.75" customHeight="1" x14ac:dyDescent="0.25">
      <c r="D917" s="11"/>
      <c r="E917" s="38"/>
      <c r="F917" s="39"/>
      <c r="G917" s="10"/>
    </row>
    <row r="918" spans="4:7" ht="15.75" customHeight="1" x14ac:dyDescent="0.25">
      <c r="D918" s="11"/>
      <c r="E918" s="38"/>
      <c r="F918" s="39"/>
      <c r="G918" s="10"/>
    </row>
    <row r="919" spans="4:7" ht="15.75" customHeight="1" x14ac:dyDescent="0.25">
      <c r="D919" s="11"/>
      <c r="E919" s="38"/>
      <c r="F919" s="39"/>
      <c r="G919" s="10"/>
    </row>
    <row r="920" spans="4:7" ht="15.75" customHeight="1" x14ac:dyDescent="0.25">
      <c r="D920" s="11"/>
      <c r="E920" s="38"/>
      <c r="F920" s="39"/>
      <c r="G920" s="10"/>
    </row>
    <row r="921" spans="4:7" ht="15.75" customHeight="1" x14ac:dyDescent="0.25">
      <c r="D921" s="11"/>
      <c r="E921" s="38"/>
      <c r="F921" s="39"/>
      <c r="G921" s="10"/>
    </row>
    <row r="922" spans="4:7" ht="15.75" customHeight="1" x14ac:dyDescent="0.25">
      <c r="D922" s="11"/>
      <c r="E922" s="38"/>
      <c r="F922" s="39"/>
      <c r="G922" s="10"/>
    </row>
    <row r="923" spans="4:7" ht="15.75" customHeight="1" x14ac:dyDescent="0.25">
      <c r="D923" s="11"/>
      <c r="E923" s="38"/>
      <c r="F923" s="39"/>
      <c r="G923" s="10"/>
    </row>
    <row r="924" spans="4:7" ht="15.75" customHeight="1" x14ac:dyDescent="0.25">
      <c r="D924" s="11"/>
      <c r="E924" s="38"/>
      <c r="F924" s="39"/>
      <c r="G924" s="10"/>
    </row>
    <row r="925" spans="4:7" ht="15.75" customHeight="1" x14ac:dyDescent="0.25">
      <c r="D925" s="11"/>
      <c r="E925" s="38"/>
      <c r="F925" s="39"/>
      <c r="G925" s="10"/>
    </row>
    <row r="926" spans="4:7" ht="15.75" customHeight="1" x14ac:dyDescent="0.25">
      <c r="D926" s="11"/>
      <c r="E926" s="38"/>
      <c r="F926" s="39"/>
      <c r="G926" s="10"/>
    </row>
    <row r="927" spans="4:7" ht="15.75" customHeight="1" x14ac:dyDescent="0.25">
      <c r="D927" s="11"/>
      <c r="E927" s="38"/>
      <c r="F927" s="39"/>
      <c r="G927" s="10"/>
    </row>
    <row r="928" spans="4:7" ht="15.75" customHeight="1" x14ac:dyDescent="0.25">
      <c r="D928" s="11"/>
      <c r="E928" s="38"/>
      <c r="F928" s="39"/>
      <c r="G928" s="10"/>
    </row>
    <row r="929" spans="4:7" ht="15.75" customHeight="1" x14ac:dyDescent="0.25">
      <c r="D929" s="11"/>
      <c r="E929" s="38"/>
      <c r="F929" s="39"/>
      <c r="G929" s="10"/>
    </row>
    <row r="930" spans="4:7" ht="15.75" customHeight="1" x14ac:dyDescent="0.25">
      <c r="D930" s="11"/>
      <c r="E930" s="38"/>
      <c r="F930" s="39"/>
      <c r="G930" s="10"/>
    </row>
    <row r="931" spans="4:7" ht="15.75" customHeight="1" x14ac:dyDescent="0.25">
      <c r="D931" s="11"/>
      <c r="E931" s="38"/>
      <c r="F931" s="39"/>
      <c r="G931" s="10"/>
    </row>
    <row r="932" spans="4:7" ht="15.75" customHeight="1" x14ac:dyDescent="0.25">
      <c r="D932" s="11"/>
      <c r="E932" s="38"/>
      <c r="F932" s="39"/>
      <c r="G932" s="10"/>
    </row>
    <row r="933" spans="4:7" ht="15.75" customHeight="1" x14ac:dyDescent="0.25">
      <c r="D933" s="11"/>
      <c r="E933" s="38"/>
      <c r="F933" s="39"/>
      <c r="G933" s="10"/>
    </row>
    <row r="934" spans="4:7" ht="15.75" customHeight="1" x14ac:dyDescent="0.25">
      <c r="D934" s="11"/>
      <c r="E934" s="38"/>
      <c r="F934" s="39"/>
      <c r="G934" s="10"/>
    </row>
    <row r="935" spans="4:7" ht="15.75" customHeight="1" x14ac:dyDescent="0.25">
      <c r="D935" s="11"/>
      <c r="E935" s="38"/>
      <c r="F935" s="39"/>
      <c r="G935" s="10"/>
    </row>
    <row r="936" spans="4:7" ht="15.75" customHeight="1" x14ac:dyDescent="0.25">
      <c r="D936" s="11"/>
      <c r="E936" s="38"/>
      <c r="F936" s="39"/>
      <c r="G936" s="10"/>
    </row>
    <row r="937" spans="4:7" ht="15.75" customHeight="1" x14ac:dyDescent="0.25">
      <c r="D937" s="11"/>
      <c r="E937" s="38"/>
      <c r="F937" s="39"/>
      <c r="G937" s="10"/>
    </row>
    <row r="938" spans="4:7" ht="15.75" customHeight="1" x14ac:dyDescent="0.25">
      <c r="D938" s="11"/>
      <c r="E938" s="38"/>
      <c r="F938" s="39"/>
      <c r="G938" s="10"/>
    </row>
    <row r="939" spans="4:7" ht="15.75" customHeight="1" x14ac:dyDescent="0.25">
      <c r="D939" s="11"/>
      <c r="E939" s="38"/>
      <c r="F939" s="39"/>
      <c r="G939" s="10"/>
    </row>
    <row r="940" spans="4:7" ht="15.75" customHeight="1" x14ac:dyDescent="0.25">
      <c r="D940" s="11"/>
      <c r="E940" s="38"/>
      <c r="F940" s="39"/>
      <c r="G940" s="10"/>
    </row>
    <row r="941" spans="4:7" ht="15.75" customHeight="1" x14ac:dyDescent="0.25">
      <c r="D941" s="11"/>
      <c r="E941" s="38"/>
      <c r="F941" s="39"/>
      <c r="G941" s="10"/>
    </row>
    <row r="942" spans="4:7" ht="15.75" customHeight="1" x14ac:dyDescent="0.25">
      <c r="D942" s="11"/>
      <c r="E942" s="38"/>
      <c r="F942" s="39"/>
      <c r="G942" s="10"/>
    </row>
    <row r="943" spans="4:7" ht="15.75" customHeight="1" x14ac:dyDescent="0.25">
      <c r="D943" s="11"/>
      <c r="E943" s="38"/>
      <c r="F943" s="39"/>
      <c r="G943" s="10"/>
    </row>
    <row r="944" spans="4:7" ht="15.75" customHeight="1" x14ac:dyDescent="0.25">
      <c r="D944" s="11"/>
      <c r="E944" s="38"/>
      <c r="F944" s="39"/>
      <c r="G944" s="10"/>
    </row>
    <row r="945" spans="4:7" ht="15.75" customHeight="1" x14ac:dyDescent="0.25">
      <c r="D945" s="11"/>
      <c r="E945" s="38"/>
      <c r="F945" s="39"/>
      <c r="G945" s="10"/>
    </row>
    <row r="946" spans="4:7" ht="15.75" customHeight="1" x14ac:dyDescent="0.25">
      <c r="D946" s="11"/>
      <c r="E946" s="38"/>
      <c r="F946" s="39"/>
      <c r="G946" s="10"/>
    </row>
    <row r="947" spans="4:7" ht="15.75" customHeight="1" x14ac:dyDescent="0.25">
      <c r="D947" s="11"/>
      <c r="E947" s="38"/>
      <c r="F947" s="39"/>
      <c r="G947" s="10"/>
    </row>
    <row r="948" spans="4:7" ht="15.75" customHeight="1" x14ac:dyDescent="0.25">
      <c r="D948" s="11"/>
      <c r="E948" s="38"/>
      <c r="F948" s="39"/>
      <c r="G948" s="10"/>
    </row>
    <row r="949" spans="4:7" ht="15.75" customHeight="1" x14ac:dyDescent="0.25">
      <c r="D949" s="11"/>
      <c r="E949" s="38"/>
      <c r="F949" s="39"/>
      <c r="G949" s="10"/>
    </row>
    <row r="950" spans="4:7" ht="15.75" customHeight="1" x14ac:dyDescent="0.25">
      <c r="D950" s="11"/>
      <c r="E950" s="38"/>
      <c r="F950" s="39"/>
      <c r="G950" s="10"/>
    </row>
    <row r="951" spans="4:7" ht="15.75" customHeight="1" x14ac:dyDescent="0.25">
      <c r="D951" s="11"/>
      <c r="E951" s="38"/>
      <c r="F951" s="39"/>
      <c r="G951" s="10"/>
    </row>
    <row r="952" spans="4:7" ht="15.75" customHeight="1" x14ac:dyDescent="0.25">
      <c r="D952" s="11"/>
      <c r="E952" s="38"/>
      <c r="F952" s="39"/>
      <c r="G952" s="10"/>
    </row>
    <row r="953" spans="4:7" ht="15.75" customHeight="1" x14ac:dyDescent="0.25">
      <c r="D953" s="11"/>
      <c r="E953" s="38"/>
      <c r="F953" s="39"/>
      <c r="G953" s="10"/>
    </row>
    <row r="954" spans="4:7" ht="15.75" customHeight="1" x14ac:dyDescent="0.25">
      <c r="D954" s="11"/>
      <c r="E954" s="38"/>
      <c r="F954" s="39"/>
      <c r="G954" s="10"/>
    </row>
    <row r="955" spans="4:7" ht="15.75" customHeight="1" x14ac:dyDescent="0.25">
      <c r="D955" s="11"/>
      <c r="E955" s="38"/>
      <c r="F955" s="39"/>
      <c r="G955" s="10"/>
    </row>
    <row r="956" spans="4:7" ht="15.75" customHeight="1" x14ac:dyDescent="0.25">
      <c r="D956" s="11"/>
      <c r="E956" s="38"/>
      <c r="F956" s="39"/>
      <c r="G956" s="10"/>
    </row>
    <row r="957" spans="4:7" ht="15.75" customHeight="1" x14ac:dyDescent="0.25">
      <c r="D957" s="11"/>
      <c r="E957" s="38"/>
      <c r="F957" s="39"/>
      <c r="G957" s="10"/>
    </row>
    <row r="958" spans="4:7" ht="15.75" customHeight="1" x14ac:dyDescent="0.25">
      <c r="D958" s="11"/>
      <c r="E958" s="38"/>
      <c r="F958" s="39"/>
      <c r="G958" s="10"/>
    </row>
    <row r="959" spans="4:7" ht="15.75" customHeight="1" x14ac:dyDescent="0.25">
      <c r="D959" s="11"/>
      <c r="E959" s="38"/>
      <c r="F959" s="39"/>
      <c r="G959" s="10"/>
    </row>
    <row r="960" spans="4:7" ht="15.75" customHeight="1" x14ac:dyDescent="0.25">
      <c r="D960" s="11"/>
      <c r="E960" s="38"/>
      <c r="F960" s="39"/>
      <c r="G960" s="10"/>
    </row>
    <row r="961" spans="4:7" ht="15.75" customHeight="1" x14ac:dyDescent="0.25">
      <c r="D961" s="11"/>
      <c r="E961" s="38"/>
      <c r="F961" s="39"/>
      <c r="G961" s="10"/>
    </row>
    <row r="962" spans="4:7" ht="15.75" customHeight="1" x14ac:dyDescent="0.25">
      <c r="D962" s="11"/>
      <c r="E962" s="38"/>
      <c r="F962" s="39"/>
      <c r="G962" s="10"/>
    </row>
    <row r="963" spans="4:7" ht="15.75" customHeight="1" x14ac:dyDescent="0.25">
      <c r="D963" s="11"/>
      <c r="E963" s="38"/>
      <c r="F963" s="39"/>
      <c r="G963" s="10"/>
    </row>
    <row r="964" spans="4:7" ht="15.75" customHeight="1" x14ac:dyDescent="0.25">
      <c r="D964" s="11"/>
      <c r="E964" s="38"/>
      <c r="F964" s="39"/>
      <c r="G964" s="10"/>
    </row>
    <row r="965" spans="4:7" ht="15.75" customHeight="1" x14ac:dyDescent="0.25">
      <c r="D965" s="11"/>
      <c r="E965" s="38"/>
      <c r="F965" s="39"/>
      <c r="G965" s="10"/>
    </row>
    <row r="966" spans="4:7" ht="15.75" customHeight="1" x14ac:dyDescent="0.25">
      <c r="D966" s="11"/>
      <c r="E966" s="38"/>
      <c r="F966" s="39"/>
      <c r="G966" s="10"/>
    </row>
    <row r="967" spans="4:7" ht="15.75" customHeight="1" x14ac:dyDescent="0.25">
      <c r="D967" s="11"/>
      <c r="E967" s="38"/>
      <c r="F967" s="39"/>
      <c r="G967" s="10"/>
    </row>
    <row r="968" spans="4:7" ht="15.75" customHeight="1" x14ac:dyDescent="0.25">
      <c r="D968" s="11"/>
      <c r="E968" s="38"/>
      <c r="F968" s="39"/>
      <c r="G968" s="10"/>
    </row>
    <row r="969" spans="4:7" ht="15.75" customHeight="1" x14ac:dyDescent="0.25">
      <c r="D969" s="11"/>
      <c r="E969" s="38"/>
      <c r="F969" s="39"/>
      <c r="G969" s="10"/>
    </row>
    <row r="970" spans="4:7" ht="15.75" customHeight="1" x14ac:dyDescent="0.25">
      <c r="D970" s="11"/>
      <c r="E970" s="38"/>
      <c r="F970" s="39"/>
      <c r="G970" s="10"/>
    </row>
    <row r="971" spans="4:7" ht="15.75" customHeight="1" x14ac:dyDescent="0.25">
      <c r="D971" s="11"/>
      <c r="E971" s="38"/>
      <c r="F971" s="39"/>
      <c r="G971" s="10"/>
    </row>
    <row r="972" spans="4:7" ht="15.75" customHeight="1" x14ac:dyDescent="0.25">
      <c r="D972" s="11"/>
      <c r="E972" s="38"/>
      <c r="F972" s="39"/>
      <c r="G972" s="10"/>
    </row>
    <row r="973" spans="4:7" ht="15.75" customHeight="1" x14ac:dyDescent="0.25">
      <c r="D973" s="11"/>
      <c r="E973" s="38"/>
      <c r="F973" s="39"/>
      <c r="G973" s="10"/>
    </row>
    <row r="974" spans="4:7" ht="15.75" customHeight="1" x14ac:dyDescent="0.25">
      <c r="D974" s="11"/>
      <c r="E974" s="38"/>
      <c r="F974" s="39"/>
      <c r="G974" s="10"/>
    </row>
    <row r="975" spans="4:7" ht="15.75" customHeight="1" x14ac:dyDescent="0.25">
      <c r="D975" s="11"/>
      <c r="E975" s="38"/>
      <c r="F975" s="39"/>
      <c r="G975" s="10"/>
    </row>
    <row r="976" spans="4:7" ht="15.75" customHeight="1" x14ac:dyDescent="0.25">
      <c r="D976" s="11"/>
      <c r="E976" s="38"/>
      <c r="F976" s="39"/>
      <c r="G976" s="10"/>
    </row>
    <row r="977" spans="4:7" ht="15.75" customHeight="1" x14ac:dyDescent="0.25">
      <c r="D977" s="11"/>
      <c r="E977" s="38"/>
      <c r="F977" s="39"/>
      <c r="G977" s="10"/>
    </row>
    <row r="978" spans="4:7" ht="15.75" customHeight="1" x14ac:dyDescent="0.25">
      <c r="D978" s="11"/>
      <c r="E978" s="38"/>
      <c r="F978" s="39"/>
      <c r="G978" s="10"/>
    </row>
    <row r="979" spans="4:7" ht="15.75" customHeight="1" x14ac:dyDescent="0.25">
      <c r="D979" s="11"/>
      <c r="E979" s="38"/>
      <c r="F979" s="39"/>
      <c r="G979" s="10"/>
    </row>
    <row r="980" spans="4:7" ht="15.75" customHeight="1" x14ac:dyDescent="0.25">
      <c r="D980" s="11"/>
      <c r="E980" s="38"/>
      <c r="F980" s="39"/>
      <c r="G980" s="10"/>
    </row>
    <row r="981" spans="4:7" ht="15.75" customHeight="1" x14ac:dyDescent="0.25">
      <c r="D981" s="11"/>
      <c r="E981" s="38"/>
      <c r="F981" s="39"/>
      <c r="G981" s="10"/>
    </row>
    <row r="982" spans="4:7" ht="15.75" customHeight="1" x14ac:dyDescent="0.25">
      <c r="D982" s="11"/>
      <c r="E982" s="38"/>
      <c r="F982" s="39"/>
      <c r="G982" s="10"/>
    </row>
    <row r="983" spans="4:7" ht="15.75" customHeight="1" x14ac:dyDescent="0.25">
      <c r="D983" s="11"/>
      <c r="E983" s="38"/>
      <c r="F983" s="39"/>
      <c r="G983" s="10"/>
    </row>
    <row r="984" spans="4:7" ht="15.75" customHeight="1" x14ac:dyDescent="0.25">
      <c r="D984" s="11"/>
      <c r="E984" s="38"/>
      <c r="F984" s="39"/>
      <c r="G984" s="10"/>
    </row>
    <row r="985" spans="4:7" ht="15.75" customHeight="1" x14ac:dyDescent="0.25">
      <c r="D985" s="11"/>
      <c r="E985" s="38"/>
      <c r="F985" s="39"/>
      <c r="G985" s="10"/>
    </row>
    <row r="986" spans="4:7" ht="15.75" customHeight="1" x14ac:dyDescent="0.25">
      <c r="D986" s="11"/>
      <c r="E986" s="38"/>
      <c r="F986" s="39"/>
      <c r="G986" s="10"/>
    </row>
    <row r="987" spans="4:7" ht="15.75" customHeight="1" x14ac:dyDescent="0.25">
      <c r="D987" s="11"/>
      <c r="E987" s="38"/>
      <c r="F987" s="39"/>
      <c r="G987" s="10"/>
    </row>
    <row r="988" spans="4:7" ht="15.75" customHeight="1" x14ac:dyDescent="0.25">
      <c r="D988" s="11"/>
      <c r="E988" s="38"/>
      <c r="F988" s="39"/>
      <c r="G988" s="10"/>
    </row>
    <row r="989" spans="4:7" ht="15.75" customHeight="1" x14ac:dyDescent="0.25">
      <c r="D989" s="11"/>
      <c r="E989" s="38"/>
      <c r="F989" s="39"/>
      <c r="G989" s="10"/>
    </row>
    <row r="990" spans="4:7" ht="15.75" customHeight="1" x14ac:dyDescent="0.25">
      <c r="D990" s="11"/>
      <c r="E990" s="38"/>
      <c r="F990" s="39"/>
      <c r="G990" s="10"/>
    </row>
    <row r="991" spans="4:7" ht="15.75" customHeight="1" x14ac:dyDescent="0.25">
      <c r="D991" s="11"/>
      <c r="E991" s="38"/>
      <c r="F991" s="39"/>
      <c r="G991" s="10"/>
    </row>
    <row r="992" spans="4:7" ht="15.75" customHeight="1" x14ac:dyDescent="0.25">
      <c r="D992" s="11"/>
      <c r="E992" s="38"/>
      <c r="F992" s="39"/>
      <c r="G992" s="10"/>
    </row>
    <row r="993" spans="4:7" ht="15.75" customHeight="1" x14ac:dyDescent="0.25">
      <c r="D993" s="11"/>
      <c r="E993" s="38"/>
      <c r="F993" s="39"/>
      <c r="G993" s="10"/>
    </row>
    <row r="994" spans="4:7" ht="15.75" customHeight="1" x14ac:dyDescent="0.25">
      <c r="D994" s="11"/>
      <c r="E994" s="38"/>
      <c r="F994" s="39"/>
      <c r="G994" s="10"/>
    </row>
    <row r="995" spans="4:7" ht="15.75" customHeight="1" x14ac:dyDescent="0.25">
      <c r="D995" s="11"/>
      <c r="E995" s="38"/>
      <c r="F995" s="39"/>
      <c r="G995" s="10"/>
    </row>
    <row r="996" spans="4:7" ht="15.75" customHeight="1" x14ac:dyDescent="0.25">
      <c r="D996" s="11"/>
      <c r="E996" s="38"/>
      <c r="F996" s="39"/>
      <c r="G996" s="10"/>
    </row>
    <row r="997" spans="4:7" ht="15.75" customHeight="1" x14ac:dyDescent="0.25">
      <c r="D997" s="11"/>
      <c r="E997" s="38"/>
      <c r="F997" s="39"/>
      <c r="G997" s="10"/>
    </row>
    <row r="998" spans="4:7" ht="15.75" customHeight="1" x14ac:dyDescent="0.25">
      <c r="D998" s="11"/>
      <c r="E998" s="38"/>
      <c r="F998" s="39"/>
      <c r="G998" s="10"/>
    </row>
    <row r="999" spans="4:7" ht="15.75" customHeight="1" x14ac:dyDescent="0.25">
      <c r="D999" s="11"/>
      <c r="E999" s="38"/>
      <c r="F999" s="39"/>
      <c r="G999" s="10"/>
    </row>
    <row r="1000" spans="4:7" ht="15.75" customHeight="1" x14ac:dyDescent="0.25">
      <c r="D1000" s="11"/>
      <c r="E1000" s="38"/>
      <c r="F1000" s="39"/>
      <c r="G1000" s="10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3:F53"/>
    <mergeCell ref="A54:A55"/>
    <mergeCell ref="B54:B55"/>
    <mergeCell ref="C54:C55"/>
    <mergeCell ref="D54:D55"/>
    <mergeCell ref="E54:E55"/>
    <mergeCell ref="F54:F55"/>
  </mergeCells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3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7" ht="39" customHeight="1" x14ac:dyDescent="0.25">
      <c r="A1" s="238" t="s">
        <v>429</v>
      </c>
      <c r="B1" s="182"/>
      <c r="C1" s="182"/>
      <c r="D1" s="182"/>
      <c r="E1" s="182"/>
      <c r="F1" s="182"/>
      <c r="G1" s="183"/>
    </row>
    <row r="2" spans="1:7" ht="38.25" customHeight="1" x14ac:dyDescent="0.25">
      <c r="A2" s="239" t="s">
        <v>1</v>
      </c>
      <c r="B2" s="182"/>
      <c r="C2" s="182"/>
      <c r="D2" s="182"/>
      <c r="E2" s="182"/>
      <c r="F2" s="182"/>
      <c r="G2" s="183"/>
    </row>
    <row r="3" spans="1:7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</row>
    <row r="4" spans="1:7" ht="28.5" customHeight="1" x14ac:dyDescent="0.25">
      <c r="A4" s="197"/>
      <c r="B4" s="197"/>
      <c r="C4" s="197"/>
      <c r="D4" s="197"/>
      <c r="E4" s="197"/>
      <c r="F4" s="197"/>
      <c r="G4" s="197"/>
    </row>
    <row r="5" spans="1:7" ht="27" customHeight="1" x14ac:dyDescent="0.25">
      <c r="A5" s="3" t="s">
        <v>20</v>
      </c>
      <c r="B5" s="4">
        <v>121</v>
      </c>
      <c r="C5" s="3" t="s">
        <v>21</v>
      </c>
      <c r="D5" s="3" t="s">
        <v>22</v>
      </c>
      <c r="E5" s="36">
        <v>0</v>
      </c>
      <c r="F5" s="37">
        <v>1500</v>
      </c>
      <c r="G5" s="49">
        <f t="shared" ref="G5:G51" si="0">E5+F5</f>
        <v>1500</v>
      </c>
    </row>
    <row r="6" spans="1:7" ht="27.75" customHeight="1" x14ac:dyDescent="0.25">
      <c r="A6" s="3" t="s">
        <v>26</v>
      </c>
      <c r="B6" s="4">
        <v>127</v>
      </c>
      <c r="C6" s="3" t="s">
        <v>27</v>
      </c>
      <c r="D6" s="3" t="s">
        <v>28</v>
      </c>
      <c r="E6" s="36">
        <v>640.97</v>
      </c>
      <c r="F6" s="37">
        <v>1500</v>
      </c>
      <c r="G6" s="49">
        <f t="shared" si="0"/>
        <v>2140.9700000000003</v>
      </c>
    </row>
    <row r="7" spans="1:7" ht="27" customHeight="1" x14ac:dyDescent="0.25">
      <c r="A7" s="3" t="s">
        <v>31</v>
      </c>
      <c r="B7" s="4">
        <v>67</v>
      </c>
      <c r="C7" s="3" t="s">
        <v>21</v>
      </c>
      <c r="D7" s="3" t="s">
        <v>32</v>
      </c>
      <c r="E7" s="36">
        <v>0</v>
      </c>
      <c r="F7" s="37">
        <v>1500</v>
      </c>
      <c r="G7" s="49">
        <f t="shared" si="0"/>
        <v>1500</v>
      </c>
    </row>
    <row r="8" spans="1:7" ht="27" customHeight="1" x14ac:dyDescent="0.25">
      <c r="A8" s="3" t="s">
        <v>35</v>
      </c>
      <c r="B8" s="4">
        <v>102</v>
      </c>
      <c r="C8" s="3" t="s">
        <v>36</v>
      </c>
      <c r="D8" s="3" t="s">
        <v>37</v>
      </c>
      <c r="E8" s="36">
        <v>0</v>
      </c>
      <c r="F8" s="37">
        <v>1500</v>
      </c>
      <c r="G8" s="49">
        <f t="shared" si="0"/>
        <v>1500</v>
      </c>
    </row>
    <row r="9" spans="1:7" ht="27" customHeight="1" x14ac:dyDescent="0.25">
      <c r="A9" s="3" t="s">
        <v>40</v>
      </c>
      <c r="B9" s="4">
        <v>91</v>
      </c>
      <c r="C9" s="3" t="s">
        <v>21</v>
      </c>
      <c r="D9" s="3" t="s">
        <v>41</v>
      </c>
      <c r="E9" s="36">
        <v>0</v>
      </c>
      <c r="F9" s="37">
        <v>1500</v>
      </c>
      <c r="G9" s="49">
        <f t="shared" si="0"/>
        <v>1500</v>
      </c>
    </row>
    <row r="10" spans="1:7" ht="27" customHeight="1" x14ac:dyDescent="0.25">
      <c r="A10" s="3" t="s">
        <v>44</v>
      </c>
      <c r="B10" s="4">
        <v>33</v>
      </c>
      <c r="C10" s="3" t="s">
        <v>21</v>
      </c>
      <c r="D10" s="3" t="s">
        <v>32</v>
      </c>
      <c r="E10" s="36">
        <v>1350</v>
      </c>
      <c r="F10" s="37">
        <v>1500</v>
      </c>
      <c r="G10" s="49">
        <f t="shared" si="0"/>
        <v>2850</v>
      </c>
    </row>
    <row r="11" spans="1:7" ht="27" customHeight="1" x14ac:dyDescent="0.25">
      <c r="A11" s="3" t="s">
        <v>47</v>
      </c>
      <c r="B11" s="4">
        <v>83</v>
      </c>
      <c r="C11" s="3" t="s">
        <v>48</v>
      </c>
      <c r="D11" s="3" t="s">
        <v>49</v>
      </c>
      <c r="E11" s="36">
        <v>1166.27</v>
      </c>
      <c r="F11" s="37">
        <v>1500</v>
      </c>
      <c r="G11" s="49">
        <f t="shared" si="0"/>
        <v>2666.27</v>
      </c>
    </row>
    <row r="12" spans="1:7" ht="27" customHeight="1" x14ac:dyDescent="0.25">
      <c r="A12" s="3" t="s">
        <v>52</v>
      </c>
      <c r="B12" s="4">
        <v>97</v>
      </c>
      <c r="C12" s="3" t="s">
        <v>53</v>
      </c>
      <c r="D12" s="3" t="s">
        <v>54</v>
      </c>
      <c r="E12" s="36">
        <v>1300.21</v>
      </c>
      <c r="F12" s="37">
        <v>1500</v>
      </c>
      <c r="G12" s="49">
        <f t="shared" si="0"/>
        <v>2800.21</v>
      </c>
    </row>
    <row r="13" spans="1:7" ht="27" customHeight="1" x14ac:dyDescent="0.25">
      <c r="A13" s="3" t="s">
        <v>56</v>
      </c>
      <c r="B13" s="4">
        <v>28</v>
      </c>
      <c r="C13" s="3" t="s">
        <v>21</v>
      </c>
      <c r="D13" s="3" t="s">
        <v>22</v>
      </c>
      <c r="E13" s="36">
        <f>1345.36+150</f>
        <v>1495.36</v>
      </c>
      <c r="F13" s="37">
        <v>1500</v>
      </c>
      <c r="G13" s="49">
        <f t="shared" si="0"/>
        <v>2995.3599999999997</v>
      </c>
    </row>
    <row r="14" spans="1:7" ht="27" customHeight="1" x14ac:dyDescent="0.25">
      <c r="A14" s="3" t="s">
        <v>58</v>
      </c>
      <c r="B14" s="4">
        <v>134</v>
      </c>
      <c r="C14" s="3" t="s">
        <v>260</v>
      </c>
      <c r="D14" s="3" t="s">
        <v>60</v>
      </c>
      <c r="E14" s="36">
        <f>1312.58+138.5</f>
        <v>1451.08</v>
      </c>
      <c r="F14" s="37">
        <v>1500</v>
      </c>
      <c r="G14" s="49">
        <f t="shared" si="0"/>
        <v>2951.08</v>
      </c>
    </row>
    <row r="15" spans="1:7" ht="26.25" customHeight="1" x14ac:dyDescent="0.25">
      <c r="A15" s="3" t="s">
        <v>63</v>
      </c>
      <c r="B15" s="4">
        <v>87</v>
      </c>
      <c r="C15" s="3" t="s">
        <v>59</v>
      </c>
      <c r="D15" s="3" t="s">
        <v>64</v>
      </c>
      <c r="E15" s="36">
        <f>1239.55+150</f>
        <v>1389.55</v>
      </c>
      <c r="F15" s="37">
        <v>1500</v>
      </c>
      <c r="G15" s="49">
        <f t="shared" si="0"/>
        <v>2889.55</v>
      </c>
    </row>
    <row r="16" spans="1:7" ht="27" customHeight="1" x14ac:dyDescent="0.25">
      <c r="A16" s="3" t="s">
        <v>67</v>
      </c>
      <c r="B16" s="4">
        <v>110</v>
      </c>
      <c r="C16" s="3" t="s">
        <v>68</v>
      </c>
      <c r="D16" s="3" t="s">
        <v>60</v>
      </c>
      <c r="E16" s="36">
        <f>1350+74.84</f>
        <v>1424.84</v>
      </c>
      <c r="F16" s="37">
        <f>647.73*2</f>
        <v>1295.46</v>
      </c>
      <c r="G16" s="49">
        <f t="shared" si="0"/>
        <v>2720.3</v>
      </c>
    </row>
    <row r="17" spans="1:7" ht="27" customHeight="1" x14ac:dyDescent="0.25">
      <c r="A17" s="3" t="s">
        <v>194</v>
      </c>
      <c r="B17" s="4">
        <v>139</v>
      </c>
      <c r="C17" s="3" t="s">
        <v>27</v>
      </c>
      <c r="D17" s="3" t="s">
        <v>28</v>
      </c>
      <c r="E17" s="36">
        <v>0</v>
      </c>
      <c r="F17" s="37">
        <v>1500</v>
      </c>
      <c r="G17" s="49">
        <f t="shared" si="0"/>
        <v>1500</v>
      </c>
    </row>
    <row r="18" spans="1:7" ht="27" customHeight="1" x14ac:dyDescent="0.25">
      <c r="A18" s="3" t="s">
        <v>73</v>
      </c>
      <c r="B18" s="4">
        <v>107</v>
      </c>
      <c r="C18" s="3" t="s">
        <v>59</v>
      </c>
      <c r="D18" s="3" t="s">
        <v>74</v>
      </c>
      <c r="E18" s="36">
        <f>800.57</f>
        <v>800.57</v>
      </c>
      <c r="F18" s="37">
        <v>1500</v>
      </c>
      <c r="G18" s="49">
        <f t="shared" si="0"/>
        <v>2300.5700000000002</v>
      </c>
    </row>
    <row r="19" spans="1:7" ht="27" customHeight="1" x14ac:dyDescent="0.25">
      <c r="A19" s="3" t="s">
        <v>76</v>
      </c>
      <c r="B19" s="4">
        <v>118</v>
      </c>
      <c r="C19" s="3" t="s">
        <v>36</v>
      </c>
      <c r="D19" s="3" t="s">
        <v>77</v>
      </c>
      <c r="E19" s="36">
        <v>848.75</v>
      </c>
      <c r="F19" s="37">
        <v>1500</v>
      </c>
      <c r="G19" s="49">
        <f t="shared" si="0"/>
        <v>2348.75</v>
      </c>
    </row>
    <row r="20" spans="1:7" ht="27" customHeight="1" x14ac:dyDescent="0.25">
      <c r="A20" s="3" t="s">
        <v>79</v>
      </c>
      <c r="B20" s="4">
        <v>76</v>
      </c>
      <c r="C20" s="3" t="s">
        <v>36</v>
      </c>
      <c r="D20" s="3" t="s">
        <v>32</v>
      </c>
      <c r="E20" s="36">
        <v>1350</v>
      </c>
      <c r="F20" s="37">
        <v>1500</v>
      </c>
      <c r="G20" s="49">
        <f t="shared" si="0"/>
        <v>2850</v>
      </c>
    </row>
    <row r="21" spans="1:7" ht="26.25" customHeight="1" x14ac:dyDescent="0.25">
      <c r="A21" s="3" t="s">
        <v>81</v>
      </c>
      <c r="B21" s="4">
        <v>101</v>
      </c>
      <c r="C21" s="3" t="s">
        <v>36</v>
      </c>
      <c r="D21" s="3" t="s">
        <v>64</v>
      </c>
      <c r="E21" s="36">
        <v>1111.3</v>
      </c>
      <c r="F21" s="37">
        <v>1500</v>
      </c>
      <c r="G21" s="49">
        <f t="shared" si="0"/>
        <v>2611.3000000000002</v>
      </c>
    </row>
    <row r="22" spans="1:7" ht="27" customHeight="1" x14ac:dyDescent="0.25">
      <c r="A22" s="3" t="s">
        <v>83</v>
      </c>
      <c r="B22" s="4">
        <v>48</v>
      </c>
      <c r="C22" s="3" t="s">
        <v>36</v>
      </c>
      <c r="D22" s="3" t="s">
        <v>22</v>
      </c>
      <c r="E22" s="36">
        <v>0</v>
      </c>
      <c r="F22" s="37">
        <v>1500</v>
      </c>
      <c r="G22" s="49">
        <f t="shared" si="0"/>
        <v>1500</v>
      </c>
    </row>
    <row r="23" spans="1:7" ht="27" customHeight="1" x14ac:dyDescent="0.25">
      <c r="A23" s="3" t="s">
        <v>85</v>
      </c>
      <c r="B23" s="4">
        <v>125</v>
      </c>
      <c r="C23" s="3" t="s">
        <v>86</v>
      </c>
      <c r="D23" s="3" t="s">
        <v>87</v>
      </c>
      <c r="E23" s="36">
        <v>0</v>
      </c>
      <c r="F23" s="37">
        <v>0</v>
      </c>
      <c r="G23" s="49">
        <f t="shared" si="0"/>
        <v>0</v>
      </c>
    </row>
    <row r="24" spans="1:7" ht="27" customHeight="1" x14ac:dyDescent="0.25">
      <c r="A24" s="3" t="s">
        <v>90</v>
      </c>
      <c r="B24" s="4">
        <v>137</v>
      </c>
      <c r="C24" s="3" t="s">
        <v>91</v>
      </c>
      <c r="D24" s="3" t="s">
        <v>92</v>
      </c>
      <c r="E24" s="36">
        <v>1163.83</v>
      </c>
      <c r="F24" s="37">
        <v>1500</v>
      </c>
      <c r="G24" s="49">
        <f t="shared" si="0"/>
        <v>2663.83</v>
      </c>
    </row>
    <row r="25" spans="1:7" ht="27" customHeight="1" x14ac:dyDescent="0.25">
      <c r="A25" s="3" t="s">
        <v>94</v>
      </c>
      <c r="B25" s="4">
        <v>50</v>
      </c>
      <c r="C25" s="3" t="s">
        <v>36</v>
      </c>
      <c r="D25" s="8" t="s">
        <v>41</v>
      </c>
      <c r="E25" s="36">
        <v>1350</v>
      </c>
      <c r="F25" s="37">
        <v>1500</v>
      </c>
      <c r="G25" s="49">
        <f t="shared" si="0"/>
        <v>2850</v>
      </c>
    </row>
    <row r="26" spans="1:7" ht="27" customHeight="1" x14ac:dyDescent="0.25">
      <c r="A26" s="3" t="s">
        <v>97</v>
      </c>
      <c r="B26" s="4">
        <v>27</v>
      </c>
      <c r="C26" s="3" t="s">
        <v>36</v>
      </c>
      <c r="D26" s="3" t="s">
        <v>41</v>
      </c>
      <c r="E26" s="36">
        <v>1350</v>
      </c>
      <c r="F26" s="37">
        <v>1500</v>
      </c>
      <c r="G26" s="49">
        <f t="shared" si="0"/>
        <v>2850</v>
      </c>
    </row>
    <row r="27" spans="1:7" ht="27" customHeight="1" x14ac:dyDescent="0.25">
      <c r="A27" s="3" t="s">
        <v>99</v>
      </c>
      <c r="B27" s="4">
        <v>65</v>
      </c>
      <c r="C27" s="3" t="s">
        <v>14</v>
      </c>
      <c r="D27" s="3" t="s">
        <v>15</v>
      </c>
      <c r="E27" s="36">
        <v>1032.99</v>
      </c>
      <c r="F27" s="37">
        <v>1500</v>
      </c>
      <c r="G27" s="49">
        <f t="shared" si="0"/>
        <v>2532.9899999999998</v>
      </c>
    </row>
    <row r="28" spans="1:7" ht="27" customHeight="1" x14ac:dyDescent="0.25">
      <c r="A28" s="3" t="s">
        <v>101</v>
      </c>
      <c r="B28" s="4">
        <v>129</v>
      </c>
      <c r="C28" s="3" t="s">
        <v>91</v>
      </c>
      <c r="D28" s="3" t="s">
        <v>92</v>
      </c>
      <c r="E28" s="36">
        <v>0</v>
      </c>
      <c r="F28" s="37">
        <v>1500</v>
      </c>
      <c r="G28" s="49">
        <f t="shared" si="0"/>
        <v>1500</v>
      </c>
    </row>
    <row r="29" spans="1:7" ht="27" customHeight="1" x14ac:dyDescent="0.25">
      <c r="A29" s="3" t="s">
        <v>103</v>
      </c>
      <c r="B29" s="4">
        <v>106</v>
      </c>
      <c r="C29" s="3" t="s">
        <v>36</v>
      </c>
      <c r="D29" s="3" t="s">
        <v>32</v>
      </c>
      <c r="E29" s="36">
        <v>0</v>
      </c>
      <c r="F29" s="37">
        <v>1500</v>
      </c>
      <c r="G29" s="49">
        <f t="shared" si="0"/>
        <v>1500</v>
      </c>
    </row>
    <row r="30" spans="1:7" ht="27" customHeight="1" x14ac:dyDescent="0.25">
      <c r="A30" s="3" t="s">
        <v>120</v>
      </c>
      <c r="B30" s="4">
        <v>135</v>
      </c>
      <c r="C30" s="3" t="s">
        <v>121</v>
      </c>
      <c r="D30" s="3" t="s">
        <v>122</v>
      </c>
      <c r="E30" s="36">
        <v>1263.6500000000001</v>
      </c>
      <c r="F30" s="37">
        <v>1500</v>
      </c>
      <c r="G30" s="49">
        <f t="shared" si="0"/>
        <v>2763.65</v>
      </c>
    </row>
    <row r="31" spans="1:7" ht="27" customHeight="1" x14ac:dyDescent="0.25">
      <c r="A31" s="3" t="s">
        <v>124</v>
      </c>
      <c r="B31" s="4">
        <v>53</v>
      </c>
      <c r="C31" s="3" t="s">
        <v>53</v>
      </c>
      <c r="D31" s="3" t="s">
        <v>125</v>
      </c>
      <c r="E31" s="36">
        <v>1096.22</v>
      </c>
      <c r="F31" s="37">
        <v>1500</v>
      </c>
      <c r="G31" s="49">
        <f t="shared" si="0"/>
        <v>2596.2200000000003</v>
      </c>
    </row>
    <row r="32" spans="1:7" ht="27" customHeight="1" x14ac:dyDescent="0.25">
      <c r="A32" s="3" t="s">
        <v>127</v>
      </c>
      <c r="B32" s="4">
        <v>14</v>
      </c>
      <c r="C32" s="3" t="s">
        <v>36</v>
      </c>
      <c r="D32" s="3" t="s">
        <v>22</v>
      </c>
      <c r="E32" s="36">
        <f>1350+125.44</f>
        <v>1475.44</v>
      </c>
      <c r="F32" s="37">
        <v>1500</v>
      </c>
      <c r="G32" s="49">
        <f t="shared" si="0"/>
        <v>2975.44</v>
      </c>
    </row>
    <row r="33" spans="1:7" ht="33" customHeight="1" x14ac:dyDescent="0.25">
      <c r="A33" s="3" t="s">
        <v>129</v>
      </c>
      <c r="B33" s="4">
        <v>89</v>
      </c>
      <c r="C33" s="3" t="s">
        <v>14</v>
      </c>
      <c r="D33" s="3" t="s">
        <v>130</v>
      </c>
      <c r="E33" s="36">
        <v>1350</v>
      </c>
      <c r="F33" s="37">
        <f>68.18*2</f>
        <v>136.36000000000001</v>
      </c>
      <c r="G33" s="49">
        <f t="shared" si="0"/>
        <v>1486.3600000000001</v>
      </c>
    </row>
    <row r="34" spans="1:7" ht="27" customHeight="1" x14ac:dyDescent="0.25">
      <c r="A34" s="3" t="s">
        <v>132</v>
      </c>
      <c r="B34" s="4">
        <v>120</v>
      </c>
      <c r="C34" s="3" t="s">
        <v>68</v>
      </c>
      <c r="D34" s="3" t="s">
        <v>64</v>
      </c>
      <c r="E34" s="36">
        <f>608.14+35.84</f>
        <v>643.98</v>
      </c>
      <c r="F34" s="37">
        <v>1500</v>
      </c>
      <c r="G34" s="49">
        <f t="shared" si="0"/>
        <v>2143.98</v>
      </c>
    </row>
    <row r="35" spans="1:7" ht="27" customHeight="1" x14ac:dyDescent="0.25">
      <c r="A35" s="3" t="s">
        <v>139</v>
      </c>
      <c r="B35" s="4">
        <v>49</v>
      </c>
      <c r="C35" s="3" t="s">
        <v>36</v>
      </c>
      <c r="D35" s="3" t="s">
        <v>41</v>
      </c>
      <c r="E35" s="36">
        <v>0</v>
      </c>
      <c r="F35" s="37">
        <v>1500</v>
      </c>
      <c r="G35" s="49">
        <f t="shared" si="0"/>
        <v>1500</v>
      </c>
    </row>
    <row r="36" spans="1:7" ht="27" customHeight="1" x14ac:dyDescent="0.25">
      <c r="A36" s="3" t="s">
        <v>208</v>
      </c>
      <c r="B36" s="4">
        <v>142</v>
      </c>
      <c r="C36" s="3" t="s">
        <v>209</v>
      </c>
      <c r="D36" s="3" t="s">
        <v>137</v>
      </c>
      <c r="E36" s="36">
        <v>0</v>
      </c>
      <c r="F36" s="37">
        <v>1500</v>
      </c>
      <c r="G36" s="49">
        <f t="shared" si="0"/>
        <v>1500</v>
      </c>
    </row>
    <row r="37" spans="1:7" ht="27" customHeight="1" x14ac:dyDescent="0.25">
      <c r="A37" s="3" t="s">
        <v>198</v>
      </c>
      <c r="B37" s="4">
        <v>140</v>
      </c>
      <c r="C37" s="3" t="s">
        <v>199</v>
      </c>
      <c r="D37" s="3" t="s">
        <v>200</v>
      </c>
      <c r="E37" s="36">
        <v>1350</v>
      </c>
      <c r="F37" s="37">
        <v>1431</v>
      </c>
      <c r="G37" s="49">
        <f t="shared" si="0"/>
        <v>2781</v>
      </c>
    </row>
    <row r="38" spans="1:7" ht="27" customHeight="1" x14ac:dyDescent="0.25">
      <c r="A38" s="3" t="s">
        <v>141</v>
      </c>
      <c r="B38" s="4">
        <v>128</v>
      </c>
      <c r="C38" s="3" t="s">
        <v>86</v>
      </c>
      <c r="D38" s="3" t="s">
        <v>87</v>
      </c>
      <c r="E38" s="36">
        <v>0</v>
      </c>
      <c r="F38" s="37">
        <v>0</v>
      </c>
      <c r="G38" s="49">
        <f t="shared" si="0"/>
        <v>0</v>
      </c>
    </row>
    <row r="39" spans="1:7" ht="27" customHeight="1" x14ac:dyDescent="0.25">
      <c r="A39" s="3" t="s">
        <v>143</v>
      </c>
      <c r="B39" s="4">
        <v>138</v>
      </c>
      <c r="C39" s="3" t="s">
        <v>144</v>
      </c>
      <c r="D39" s="3" t="s">
        <v>145</v>
      </c>
      <c r="E39" s="36">
        <v>1204.96</v>
      </c>
      <c r="F39" s="37">
        <v>1500</v>
      </c>
      <c r="G39" s="49">
        <f t="shared" si="0"/>
        <v>2704.96</v>
      </c>
    </row>
    <row r="40" spans="1:7" ht="27" customHeight="1" x14ac:dyDescent="0.25">
      <c r="A40" s="3" t="s">
        <v>147</v>
      </c>
      <c r="B40" s="4">
        <v>80</v>
      </c>
      <c r="C40" s="3" t="s">
        <v>14</v>
      </c>
      <c r="D40" s="3" t="s">
        <v>148</v>
      </c>
      <c r="E40" s="36">
        <v>1297.25</v>
      </c>
      <c r="F40" s="37">
        <f>238.64*2</f>
        <v>477.28</v>
      </c>
      <c r="G40" s="49">
        <f t="shared" si="0"/>
        <v>1774.53</v>
      </c>
    </row>
    <row r="41" spans="1:7" ht="27" customHeight="1" x14ac:dyDescent="0.25">
      <c r="A41" s="3" t="s">
        <v>150</v>
      </c>
      <c r="B41" s="4">
        <v>36</v>
      </c>
      <c r="C41" s="3" t="s">
        <v>36</v>
      </c>
      <c r="D41" s="3" t="s">
        <v>41</v>
      </c>
      <c r="E41" s="36">
        <f>361.28+125.44</f>
        <v>486.71999999999997</v>
      </c>
      <c r="F41" s="37">
        <v>1500</v>
      </c>
      <c r="G41" s="49">
        <f t="shared" si="0"/>
        <v>1986.72</v>
      </c>
    </row>
    <row r="42" spans="1:7" ht="27" customHeight="1" x14ac:dyDescent="0.25">
      <c r="A42" s="3" t="s">
        <v>152</v>
      </c>
      <c r="B42" s="4">
        <v>109</v>
      </c>
      <c r="C42" s="3" t="s">
        <v>36</v>
      </c>
      <c r="D42" s="3" t="s">
        <v>153</v>
      </c>
      <c r="E42" s="36">
        <v>951.19</v>
      </c>
      <c r="F42" s="37">
        <v>1500</v>
      </c>
      <c r="G42" s="49">
        <f t="shared" si="0"/>
        <v>2451.19</v>
      </c>
    </row>
    <row r="43" spans="1:7" ht="27" customHeight="1" x14ac:dyDescent="0.25">
      <c r="A43" s="3" t="s">
        <v>155</v>
      </c>
      <c r="B43" s="4">
        <v>42</v>
      </c>
      <c r="C43" s="3" t="s">
        <v>36</v>
      </c>
      <c r="D43" s="8" t="s">
        <v>41</v>
      </c>
      <c r="E43" s="36">
        <f>1350+150</f>
        <v>1500</v>
      </c>
      <c r="F43" s="37">
        <v>1500</v>
      </c>
      <c r="G43" s="49">
        <f t="shared" si="0"/>
        <v>3000</v>
      </c>
    </row>
    <row r="44" spans="1:7" ht="27" customHeight="1" x14ac:dyDescent="0.25">
      <c r="A44" s="3" t="s">
        <v>157</v>
      </c>
      <c r="B44" s="4">
        <v>122</v>
      </c>
      <c r="C44" s="3" t="s">
        <v>53</v>
      </c>
      <c r="D44" s="3" t="s">
        <v>158</v>
      </c>
      <c r="E44" s="36">
        <v>1350</v>
      </c>
      <c r="F44" s="37">
        <v>1500</v>
      </c>
      <c r="G44" s="49">
        <f t="shared" si="0"/>
        <v>2850</v>
      </c>
    </row>
    <row r="45" spans="1:7" ht="27" customHeight="1" x14ac:dyDescent="0.25">
      <c r="A45" s="3" t="s">
        <v>211</v>
      </c>
      <c r="B45" s="4">
        <v>144</v>
      </c>
      <c r="C45" s="3" t="s">
        <v>212</v>
      </c>
      <c r="D45" s="3" t="s">
        <v>213</v>
      </c>
      <c r="E45" s="36">
        <v>0</v>
      </c>
      <c r="F45" s="37">
        <v>272.72000000000003</v>
      </c>
      <c r="G45" s="49">
        <f t="shared" si="0"/>
        <v>272.72000000000003</v>
      </c>
    </row>
    <row r="46" spans="1:7" ht="26.25" customHeight="1" x14ac:dyDescent="0.25">
      <c r="A46" s="3" t="s">
        <v>160</v>
      </c>
      <c r="B46" s="4">
        <v>136</v>
      </c>
      <c r="C46" s="3" t="s">
        <v>161</v>
      </c>
      <c r="D46" s="3" t="s">
        <v>137</v>
      </c>
      <c r="E46" s="36">
        <v>1150.8800000000001</v>
      </c>
      <c r="F46" s="37">
        <v>1500</v>
      </c>
      <c r="G46" s="49">
        <f t="shared" si="0"/>
        <v>2650.88</v>
      </c>
    </row>
    <row r="47" spans="1:7" ht="27" customHeight="1" x14ac:dyDescent="0.25">
      <c r="A47" s="3" t="s">
        <v>165</v>
      </c>
      <c r="B47" s="4">
        <v>58</v>
      </c>
      <c r="C47" s="3" t="s">
        <v>36</v>
      </c>
      <c r="D47" s="3" t="s">
        <v>32</v>
      </c>
      <c r="E47" s="36">
        <v>735.53</v>
      </c>
      <c r="F47" s="37">
        <v>1500</v>
      </c>
      <c r="G47" s="49">
        <f t="shared" si="0"/>
        <v>2235.5299999999997</v>
      </c>
    </row>
    <row r="48" spans="1:7" ht="27" customHeight="1" x14ac:dyDescent="0.25">
      <c r="A48" s="4" t="s">
        <v>202</v>
      </c>
      <c r="B48" s="4">
        <v>141</v>
      </c>
      <c r="C48" s="3" t="s">
        <v>36</v>
      </c>
      <c r="D48" s="3" t="s">
        <v>32</v>
      </c>
      <c r="E48" s="36">
        <v>0</v>
      </c>
      <c r="F48" s="37">
        <v>1500</v>
      </c>
      <c r="G48" s="49">
        <f t="shared" si="0"/>
        <v>1500</v>
      </c>
    </row>
    <row r="49" spans="1:7" ht="27" customHeight="1" x14ac:dyDescent="0.25">
      <c r="A49" s="3" t="s">
        <v>167</v>
      </c>
      <c r="B49" s="4">
        <v>133</v>
      </c>
      <c r="C49" s="3" t="s">
        <v>168</v>
      </c>
      <c r="D49" s="3" t="s">
        <v>169</v>
      </c>
      <c r="E49" s="36">
        <v>764.57</v>
      </c>
      <c r="F49" s="37">
        <v>1500</v>
      </c>
      <c r="G49" s="49">
        <f t="shared" si="0"/>
        <v>2264.5700000000002</v>
      </c>
    </row>
    <row r="50" spans="1:7" ht="27" customHeight="1" x14ac:dyDescent="0.25">
      <c r="A50" s="3" t="s">
        <v>171</v>
      </c>
      <c r="B50" s="4">
        <v>43</v>
      </c>
      <c r="C50" s="3" t="s">
        <v>36</v>
      </c>
      <c r="D50" s="3" t="s">
        <v>137</v>
      </c>
      <c r="E50" s="36">
        <f>1032.99+137.99</f>
        <v>1170.98</v>
      </c>
      <c r="F50" s="37">
        <v>1500</v>
      </c>
      <c r="G50" s="49">
        <f t="shared" si="0"/>
        <v>2670.98</v>
      </c>
    </row>
    <row r="51" spans="1:7" ht="27" customHeight="1" x14ac:dyDescent="0.25">
      <c r="A51" s="3" t="s">
        <v>173</v>
      </c>
      <c r="B51" s="4">
        <v>73</v>
      </c>
      <c r="C51" s="3" t="s">
        <v>36</v>
      </c>
      <c r="D51" s="3" t="s">
        <v>32</v>
      </c>
      <c r="E51" s="36">
        <f>1166.37+150</f>
        <v>1316.37</v>
      </c>
      <c r="F51" s="37">
        <v>1500</v>
      </c>
      <c r="G51" s="49">
        <f t="shared" si="0"/>
        <v>2816.37</v>
      </c>
    </row>
    <row r="52" spans="1:7" ht="15.75" customHeight="1" x14ac:dyDescent="0.25">
      <c r="D52" s="11"/>
      <c r="E52" s="38"/>
      <c r="F52" s="39"/>
      <c r="G52" s="10"/>
    </row>
    <row r="53" spans="1:7" ht="39" customHeight="1" x14ac:dyDescent="0.25">
      <c r="A53" s="235" t="s">
        <v>253</v>
      </c>
      <c r="B53" s="182"/>
      <c r="C53" s="182"/>
      <c r="D53" s="182"/>
      <c r="E53" s="182"/>
      <c r="F53" s="183"/>
      <c r="G53" s="55"/>
    </row>
    <row r="54" spans="1:7" ht="15.75" customHeight="1" x14ac:dyDescent="0.25">
      <c r="A54" s="236" t="s">
        <v>3</v>
      </c>
      <c r="B54" s="236" t="s">
        <v>4</v>
      </c>
      <c r="C54" s="236" t="s">
        <v>5</v>
      </c>
      <c r="D54" s="237" t="s">
        <v>423</v>
      </c>
      <c r="E54" s="237" t="s">
        <v>424</v>
      </c>
      <c r="F54" s="237" t="s">
        <v>425</v>
      </c>
      <c r="G54" s="10"/>
    </row>
    <row r="55" spans="1:7" ht="28.5" customHeight="1" x14ac:dyDescent="0.25">
      <c r="A55" s="197"/>
      <c r="B55" s="197"/>
      <c r="C55" s="197"/>
      <c r="D55" s="197"/>
      <c r="E55" s="197"/>
      <c r="F55" s="197"/>
      <c r="G55" s="10"/>
    </row>
    <row r="56" spans="1:7" ht="27" customHeight="1" x14ac:dyDescent="0.25">
      <c r="A56" s="3" t="s">
        <v>177</v>
      </c>
      <c r="B56" s="4">
        <v>75</v>
      </c>
      <c r="C56" s="3" t="s">
        <v>178</v>
      </c>
      <c r="D56" s="36">
        <v>855</v>
      </c>
      <c r="E56" s="37">
        <v>1022.7</v>
      </c>
      <c r="F56" s="49">
        <f>D56+E56</f>
        <v>1877.7</v>
      </c>
      <c r="G56" s="10"/>
    </row>
    <row r="57" spans="1:7" ht="27" customHeight="1" x14ac:dyDescent="0.25">
      <c r="A57" s="3" t="s">
        <v>181</v>
      </c>
      <c r="B57" s="4" t="s">
        <v>24</v>
      </c>
      <c r="C57" s="3" t="s">
        <v>426</v>
      </c>
      <c r="D57" s="37" t="s">
        <v>270</v>
      </c>
      <c r="E57" s="37" t="s">
        <v>270</v>
      </c>
      <c r="F57" s="56" t="s">
        <v>270</v>
      </c>
      <c r="G57" s="10"/>
    </row>
    <row r="58" spans="1:7" ht="27" customHeight="1" x14ac:dyDescent="0.25">
      <c r="A58" s="3" t="s">
        <v>186</v>
      </c>
      <c r="B58" s="4">
        <v>132</v>
      </c>
      <c r="C58" s="3" t="s">
        <v>187</v>
      </c>
      <c r="D58" s="36">
        <v>1350</v>
      </c>
      <c r="E58" s="37">
        <v>1500</v>
      </c>
      <c r="F58" s="49">
        <f t="shared" ref="F58:F59" si="1">D58+E58</f>
        <v>2850</v>
      </c>
      <c r="G58" s="10"/>
    </row>
    <row r="59" spans="1:7" ht="27" customHeight="1" x14ac:dyDescent="0.25">
      <c r="A59" s="3" t="s">
        <v>189</v>
      </c>
      <c r="B59" s="4">
        <v>131</v>
      </c>
      <c r="C59" s="3" t="s">
        <v>190</v>
      </c>
      <c r="D59" s="36">
        <f>796.2+150</f>
        <v>946.2</v>
      </c>
      <c r="E59" s="37">
        <v>1500</v>
      </c>
      <c r="F59" s="49">
        <f t="shared" si="1"/>
        <v>2446.1999999999998</v>
      </c>
      <c r="G59" s="10"/>
    </row>
    <row r="60" spans="1:7" ht="15.75" customHeight="1" x14ac:dyDescent="0.25">
      <c r="D60" s="11"/>
      <c r="E60" s="38"/>
      <c r="F60" s="39"/>
      <c r="G60" s="10"/>
    </row>
    <row r="61" spans="1:7" ht="15.75" customHeight="1" x14ac:dyDescent="0.25">
      <c r="D61" s="11"/>
      <c r="E61" s="38"/>
      <c r="F61" s="39"/>
      <c r="G61" s="10"/>
    </row>
    <row r="62" spans="1:7" ht="15.75" customHeight="1" x14ac:dyDescent="0.25">
      <c r="D62" s="11"/>
      <c r="E62" s="38"/>
      <c r="F62" s="39"/>
      <c r="G62" s="10"/>
    </row>
    <row r="63" spans="1:7" ht="15.75" customHeight="1" x14ac:dyDescent="0.25">
      <c r="D63" s="11"/>
      <c r="E63" s="38"/>
      <c r="F63" s="39"/>
      <c r="G63" s="10"/>
    </row>
    <row r="64" spans="1:7" ht="15.75" customHeight="1" x14ac:dyDescent="0.25">
      <c r="D64" s="11"/>
      <c r="E64" s="38"/>
      <c r="F64" s="39"/>
      <c r="G64" s="10"/>
    </row>
    <row r="65" spans="4:7" ht="15.75" customHeight="1" x14ac:dyDescent="0.25">
      <c r="D65" s="11"/>
      <c r="E65" s="38"/>
      <c r="F65" s="39"/>
      <c r="G65" s="10"/>
    </row>
    <row r="66" spans="4:7" ht="15.75" customHeight="1" x14ac:dyDescent="0.25">
      <c r="D66" s="11"/>
      <c r="E66" s="38"/>
      <c r="F66" s="39"/>
      <c r="G66" s="10"/>
    </row>
    <row r="67" spans="4:7" ht="15.75" customHeight="1" x14ac:dyDescent="0.25">
      <c r="D67" s="11"/>
      <c r="E67" s="38"/>
      <c r="F67" s="39"/>
      <c r="G67" s="10"/>
    </row>
    <row r="68" spans="4:7" ht="15.75" customHeight="1" x14ac:dyDescent="0.25">
      <c r="D68" s="11"/>
      <c r="E68" s="38"/>
      <c r="F68" s="39"/>
      <c r="G68" s="10"/>
    </row>
    <row r="69" spans="4:7" ht="15.75" customHeight="1" x14ac:dyDescent="0.25">
      <c r="D69" s="11"/>
      <c r="E69" s="38"/>
      <c r="F69" s="39"/>
      <c r="G69" s="10"/>
    </row>
    <row r="70" spans="4:7" ht="15.75" customHeight="1" x14ac:dyDescent="0.25">
      <c r="D70" s="11"/>
      <c r="E70" s="38"/>
      <c r="F70" s="39"/>
      <c r="G70" s="10"/>
    </row>
    <row r="71" spans="4:7" ht="15.75" customHeight="1" x14ac:dyDescent="0.25">
      <c r="D71" s="11"/>
      <c r="E71" s="38"/>
      <c r="F71" s="39"/>
      <c r="G71" s="10"/>
    </row>
    <row r="72" spans="4:7" ht="15.75" customHeight="1" x14ac:dyDescent="0.25">
      <c r="D72" s="11"/>
      <c r="E72" s="38"/>
      <c r="F72" s="39"/>
      <c r="G72" s="10"/>
    </row>
    <row r="73" spans="4:7" ht="15.75" customHeight="1" x14ac:dyDescent="0.25">
      <c r="D73" s="11"/>
      <c r="E73" s="38"/>
      <c r="F73" s="39"/>
      <c r="G73" s="10"/>
    </row>
    <row r="74" spans="4:7" ht="15.75" customHeight="1" x14ac:dyDescent="0.25">
      <c r="D74" s="11"/>
      <c r="E74" s="38"/>
      <c r="F74" s="39"/>
      <c r="G74" s="10"/>
    </row>
    <row r="75" spans="4:7" ht="15.75" customHeight="1" x14ac:dyDescent="0.25">
      <c r="D75" s="11"/>
      <c r="E75" s="38"/>
      <c r="F75" s="39"/>
      <c r="G75" s="10"/>
    </row>
    <row r="76" spans="4:7" ht="15.75" customHeight="1" x14ac:dyDescent="0.25">
      <c r="D76" s="11"/>
      <c r="E76" s="38"/>
      <c r="F76" s="39"/>
      <c r="G76" s="10"/>
    </row>
    <row r="77" spans="4:7" ht="15.75" customHeight="1" x14ac:dyDescent="0.25">
      <c r="D77" s="11"/>
      <c r="E77" s="38"/>
      <c r="F77" s="39"/>
      <c r="G77" s="10"/>
    </row>
    <row r="78" spans="4:7" ht="15.75" customHeight="1" x14ac:dyDescent="0.25">
      <c r="D78" s="11"/>
      <c r="E78" s="38"/>
      <c r="F78" s="39"/>
      <c r="G78" s="10"/>
    </row>
    <row r="79" spans="4:7" ht="15.75" customHeight="1" x14ac:dyDescent="0.25">
      <c r="D79" s="11"/>
      <c r="E79" s="38"/>
      <c r="F79" s="39"/>
      <c r="G79" s="10"/>
    </row>
    <row r="80" spans="4:7" ht="15.75" customHeight="1" x14ac:dyDescent="0.25">
      <c r="D80" s="11"/>
      <c r="E80" s="38"/>
      <c r="F80" s="39"/>
      <c r="G80" s="10"/>
    </row>
    <row r="81" spans="4:7" ht="15.75" customHeight="1" x14ac:dyDescent="0.25">
      <c r="D81" s="11"/>
      <c r="E81" s="38"/>
      <c r="F81" s="39"/>
      <c r="G81" s="10"/>
    </row>
    <row r="82" spans="4:7" ht="15.75" customHeight="1" x14ac:dyDescent="0.25">
      <c r="D82" s="11"/>
      <c r="E82" s="38"/>
      <c r="F82" s="39"/>
      <c r="G82" s="10"/>
    </row>
    <row r="83" spans="4:7" ht="15.75" customHeight="1" x14ac:dyDescent="0.25">
      <c r="D83" s="11"/>
      <c r="E83" s="38"/>
      <c r="F83" s="39"/>
      <c r="G83" s="10"/>
    </row>
    <row r="84" spans="4:7" ht="15.75" customHeight="1" x14ac:dyDescent="0.25">
      <c r="D84" s="11"/>
      <c r="E84" s="38"/>
      <c r="F84" s="39"/>
      <c r="G84" s="10"/>
    </row>
    <row r="85" spans="4:7" ht="15.75" customHeight="1" x14ac:dyDescent="0.25">
      <c r="D85" s="11"/>
      <c r="E85" s="38"/>
      <c r="F85" s="39"/>
      <c r="G85" s="10"/>
    </row>
    <row r="86" spans="4:7" ht="15.75" customHeight="1" x14ac:dyDescent="0.25">
      <c r="D86" s="11"/>
      <c r="E86" s="38"/>
      <c r="F86" s="39"/>
      <c r="G86" s="10"/>
    </row>
    <row r="87" spans="4:7" ht="15.75" customHeight="1" x14ac:dyDescent="0.25">
      <c r="D87" s="11"/>
      <c r="E87" s="38"/>
      <c r="F87" s="39"/>
      <c r="G87" s="10"/>
    </row>
    <row r="88" spans="4:7" ht="15.75" customHeight="1" x14ac:dyDescent="0.25">
      <c r="D88" s="11"/>
      <c r="E88" s="38"/>
      <c r="F88" s="39"/>
      <c r="G88" s="10"/>
    </row>
    <row r="89" spans="4:7" ht="15.75" customHeight="1" x14ac:dyDescent="0.25">
      <c r="D89" s="11"/>
      <c r="E89" s="38"/>
      <c r="F89" s="39"/>
      <c r="G89" s="10"/>
    </row>
    <row r="90" spans="4:7" ht="15.75" customHeight="1" x14ac:dyDescent="0.25">
      <c r="D90" s="11"/>
      <c r="E90" s="38"/>
      <c r="F90" s="39"/>
      <c r="G90" s="10"/>
    </row>
    <row r="91" spans="4:7" ht="15.75" customHeight="1" x14ac:dyDescent="0.25">
      <c r="D91" s="11"/>
      <c r="E91" s="38"/>
      <c r="F91" s="39"/>
      <c r="G91" s="10"/>
    </row>
    <row r="92" spans="4:7" ht="15.75" customHeight="1" x14ac:dyDescent="0.25">
      <c r="D92" s="11"/>
      <c r="E92" s="38"/>
      <c r="F92" s="39"/>
      <c r="G92" s="10"/>
    </row>
    <row r="93" spans="4:7" ht="15.75" customHeight="1" x14ac:dyDescent="0.25">
      <c r="D93" s="11"/>
      <c r="E93" s="38"/>
      <c r="F93" s="39"/>
      <c r="G93" s="10"/>
    </row>
    <row r="94" spans="4:7" ht="15.75" customHeight="1" x14ac:dyDescent="0.25">
      <c r="D94" s="11"/>
      <c r="E94" s="38"/>
      <c r="F94" s="39"/>
      <c r="G94" s="10"/>
    </row>
    <row r="95" spans="4:7" ht="15.75" customHeight="1" x14ac:dyDescent="0.25">
      <c r="D95" s="11"/>
      <c r="E95" s="38"/>
      <c r="F95" s="39"/>
      <c r="G95" s="10"/>
    </row>
    <row r="96" spans="4:7" ht="15.75" customHeight="1" x14ac:dyDescent="0.25">
      <c r="D96" s="11"/>
      <c r="E96" s="38"/>
      <c r="F96" s="39"/>
      <c r="G96" s="10"/>
    </row>
    <row r="97" spans="4:7" ht="15.75" customHeight="1" x14ac:dyDescent="0.25">
      <c r="D97" s="11"/>
      <c r="E97" s="38"/>
      <c r="F97" s="39"/>
      <c r="G97" s="10"/>
    </row>
    <row r="98" spans="4:7" ht="15.75" customHeight="1" x14ac:dyDescent="0.25">
      <c r="D98" s="11"/>
      <c r="E98" s="38"/>
      <c r="F98" s="39"/>
      <c r="G98" s="10"/>
    </row>
    <row r="99" spans="4:7" ht="15.75" customHeight="1" x14ac:dyDescent="0.25">
      <c r="D99" s="11"/>
      <c r="E99" s="38"/>
      <c r="F99" s="39"/>
      <c r="G99" s="10"/>
    </row>
    <row r="100" spans="4:7" ht="15.75" customHeight="1" x14ac:dyDescent="0.25">
      <c r="D100" s="11"/>
      <c r="E100" s="38"/>
      <c r="F100" s="39"/>
      <c r="G100" s="10"/>
    </row>
    <row r="101" spans="4:7" ht="15.75" customHeight="1" x14ac:dyDescent="0.25">
      <c r="D101" s="11"/>
      <c r="E101" s="38"/>
      <c r="F101" s="39"/>
      <c r="G101" s="10"/>
    </row>
    <row r="102" spans="4:7" ht="15.75" customHeight="1" x14ac:dyDescent="0.25">
      <c r="D102" s="11"/>
      <c r="E102" s="38"/>
      <c r="F102" s="39"/>
      <c r="G102" s="10"/>
    </row>
    <row r="103" spans="4:7" ht="15.75" customHeight="1" x14ac:dyDescent="0.25">
      <c r="D103" s="11"/>
      <c r="E103" s="38"/>
      <c r="F103" s="39"/>
      <c r="G103" s="10"/>
    </row>
    <row r="104" spans="4:7" ht="15.75" customHeight="1" x14ac:dyDescent="0.25">
      <c r="D104" s="11"/>
      <c r="E104" s="38"/>
      <c r="F104" s="39"/>
      <c r="G104" s="10"/>
    </row>
    <row r="105" spans="4:7" ht="15.75" customHeight="1" x14ac:dyDescent="0.25">
      <c r="D105" s="11"/>
      <c r="E105" s="38"/>
      <c r="F105" s="39"/>
      <c r="G105" s="10"/>
    </row>
    <row r="106" spans="4:7" ht="15.75" customHeight="1" x14ac:dyDescent="0.25">
      <c r="D106" s="11"/>
      <c r="E106" s="38"/>
      <c r="F106" s="39"/>
      <c r="G106" s="10"/>
    </row>
    <row r="107" spans="4:7" ht="15.75" customHeight="1" x14ac:dyDescent="0.25">
      <c r="D107" s="11"/>
      <c r="E107" s="38"/>
      <c r="F107" s="39"/>
      <c r="G107" s="10"/>
    </row>
    <row r="108" spans="4:7" ht="15.75" customHeight="1" x14ac:dyDescent="0.25">
      <c r="D108" s="11"/>
      <c r="E108" s="38"/>
      <c r="F108" s="39"/>
      <c r="G108" s="10"/>
    </row>
    <row r="109" spans="4:7" ht="15.75" customHeight="1" x14ac:dyDescent="0.25">
      <c r="D109" s="11"/>
      <c r="E109" s="38"/>
      <c r="F109" s="39"/>
      <c r="G109" s="10"/>
    </row>
    <row r="110" spans="4:7" ht="15.75" customHeight="1" x14ac:dyDescent="0.25">
      <c r="D110" s="11"/>
      <c r="E110" s="38"/>
      <c r="F110" s="39"/>
      <c r="G110" s="10"/>
    </row>
    <row r="111" spans="4:7" ht="15.75" customHeight="1" x14ac:dyDescent="0.25">
      <c r="D111" s="11"/>
      <c r="E111" s="38"/>
      <c r="F111" s="39"/>
      <c r="G111" s="10"/>
    </row>
    <row r="112" spans="4:7" ht="15.75" customHeight="1" x14ac:dyDescent="0.25">
      <c r="D112" s="11"/>
      <c r="E112" s="38"/>
      <c r="F112" s="39"/>
      <c r="G112" s="10"/>
    </row>
    <row r="113" spans="4:7" ht="15.75" customHeight="1" x14ac:dyDescent="0.25">
      <c r="D113" s="11"/>
      <c r="E113" s="38"/>
      <c r="F113" s="39"/>
      <c r="G113" s="10"/>
    </row>
    <row r="114" spans="4:7" ht="15.75" customHeight="1" x14ac:dyDescent="0.25">
      <c r="D114" s="11"/>
      <c r="E114" s="38"/>
      <c r="F114" s="39"/>
      <c r="G114" s="10"/>
    </row>
    <row r="115" spans="4:7" ht="15.75" customHeight="1" x14ac:dyDescent="0.25">
      <c r="D115" s="11"/>
      <c r="E115" s="38"/>
      <c r="F115" s="39"/>
      <c r="G115" s="10"/>
    </row>
    <row r="116" spans="4:7" ht="15.75" customHeight="1" x14ac:dyDescent="0.25">
      <c r="D116" s="11"/>
      <c r="E116" s="38"/>
      <c r="F116" s="39"/>
      <c r="G116" s="10"/>
    </row>
    <row r="117" spans="4:7" ht="15.75" customHeight="1" x14ac:dyDescent="0.25">
      <c r="D117" s="11"/>
      <c r="E117" s="38"/>
      <c r="F117" s="39"/>
      <c r="G117" s="10"/>
    </row>
    <row r="118" spans="4:7" ht="15.75" customHeight="1" x14ac:dyDescent="0.25">
      <c r="D118" s="11"/>
      <c r="E118" s="38"/>
      <c r="F118" s="39"/>
      <c r="G118" s="10"/>
    </row>
    <row r="119" spans="4:7" ht="15.75" customHeight="1" x14ac:dyDescent="0.25">
      <c r="D119" s="11"/>
      <c r="E119" s="38"/>
      <c r="F119" s="39"/>
      <c r="G119" s="10"/>
    </row>
    <row r="120" spans="4:7" ht="15.75" customHeight="1" x14ac:dyDescent="0.25">
      <c r="D120" s="11"/>
      <c r="E120" s="38"/>
      <c r="F120" s="39"/>
      <c r="G120" s="10"/>
    </row>
    <row r="121" spans="4:7" ht="15.75" customHeight="1" x14ac:dyDescent="0.25">
      <c r="D121" s="11"/>
      <c r="E121" s="38"/>
      <c r="F121" s="39"/>
      <c r="G121" s="10"/>
    </row>
    <row r="122" spans="4:7" ht="15.75" customHeight="1" x14ac:dyDescent="0.25">
      <c r="D122" s="11"/>
      <c r="E122" s="38"/>
      <c r="F122" s="39"/>
      <c r="G122" s="10"/>
    </row>
    <row r="123" spans="4:7" ht="15.75" customHeight="1" x14ac:dyDescent="0.25">
      <c r="D123" s="11"/>
      <c r="E123" s="38"/>
      <c r="F123" s="39"/>
      <c r="G123" s="10"/>
    </row>
    <row r="124" spans="4:7" ht="15.75" customHeight="1" x14ac:dyDescent="0.25">
      <c r="D124" s="11"/>
      <c r="E124" s="38"/>
      <c r="F124" s="39"/>
      <c r="G124" s="10"/>
    </row>
    <row r="125" spans="4:7" ht="15.75" customHeight="1" x14ac:dyDescent="0.25">
      <c r="D125" s="11"/>
      <c r="E125" s="38"/>
      <c r="F125" s="39"/>
      <c r="G125" s="10"/>
    </row>
    <row r="126" spans="4:7" ht="15.75" customHeight="1" x14ac:dyDescent="0.25">
      <c r="D126" s="11"/>
      <c r="E126" s="38"/>
      <c r="F126" s="39"/>
      <c r="G126" s="10"/>
    </row>
    <row r="127" spans="4:7" ht="15.75" customHeight="1" x14ac:dyDescent="0.25">
      <c r="D127" s="11"/>
      <c r="E127" s="38"/>
      <c r="F127" s="39"/>
      <c r="G127" s="10"/>
    </row>
    <row r="128" spans="4:7" ht="15.75" customHeight="1" x14ac:dyDescent="0.25">
      <c r="D128" s="11"/>
      <c r="E128" s="38"/>
      <c r="F128" s="39"/>
      <c r="G128" s="10"/>
    </row>
    <row r="129" spans="4:7" ht="15.75" customHeight="1" x14ac:dyDescent="0.25">
      <c r="D129" s="11"/>
      <c r="E129" s="38"/>
      <c r="F129" s="39"/>
      <c r="G129" s="10"/>
    </row>
    <row r="130" spans="4:7" ht="15.75" customHeight="1" x14ac:dyDescent="0.25">
      <c r="D130" s="11"/>
      <c r="E130" s="38"/>
      <c r="F130" s="39"/>
      <c r="G130" s="10"/>
    </row>
    <row r="131" spans="4:7" ht="15.75" customHeight="1" x14ac:dyDescent="0.25">
      <c r="D131" s="11"/>
      <c r="E131" s="38"/>
      <c r="F131" s="39"/>
      <c r="G131" s="10"/>
    </row>
    <row r="132" spans="4:7" ht="15.75" customHeight="1" x14ac:dyDescent="0.25">
      <c r="D132" s="11"/>
      <c r="E132" s="38"/>
      <c r="F132" s="39"/>
      <c r="G132" s="10"/>
    </row>
    <row r="133" spans="4:7" ht="15.75" customHeight="1" x14ac:dyDescent="0.25">
      <c r="D133" s="11"/>
      <c r="E133" s="38"/>
      <c r="F133" s="39"/>
      <c r="G133" s="10"/>
    </row>
    <row r="134" spans="4:7" ht="15.75" customHeight="1" x14ac:dyDescent="0.25">
      <c r="D134" s="11"/>
      <c r="E134" s="38"/>
      <c r="F134" s="39"/>
      <c r="G134" s="10"/>
    </row>
    <row r="135" spans="4:7" ht="15.75" customHeight="1" x14ac:dyDescent="0.25">
      <c r="D135" s="11"/>
      <c r="E135" s="38"/>
      <c r="F135" s="39"/>
      <c r="G135" s="10"/>
    </row>
    <row r="136" spans="4:7" ht="15.75" customHeight="1" x14ac:dyDescent="0.25">
      <c r="D136" s="11"/>
      <c r="E136" s="38"/>
      <c r="F136" s="39"/>
      <c r="G136" s="10"/>
    </row>
    <row r="137" spans="4:7" ht="15.75" customHeight="1" x14ac:dyDescent="0.25">
      <c r="D137" s="11"/>
      <c r="E137" s="38"/>
      <c r="F137" s="39"/>
      <c r="G137" s="10"/>
    </row>
    <row r="138" spans="4:7" ht="15.75" customHeight="1" x14ac:dyDescent="0.25">
      <c r="D138" s="11"/>
      <c r="E138" s="38"/>
      <c r="F138" s="39"/>
      <c r="G138" s="10"/>
    </row>
    <row r="139" spans="4:7" ht="15.75" customHeight="1" x14ac:dyDescent="0.25">
      <c r="D139" s="11"/>
      <c r="E139" s="38"/>
      <c r="F139" s="39"/>
      <c r="G139" s="10"/>
    </row>
    <row r="140" spans="4:7" ht="15.75" customHeight="1" x14ac:dyDescent="0.25">
      <c r="D140" s="11"/>
      <c r="E140" s="38"/>
      <c r="F140" s="39"/>
      <c r="G140" s="10"/>
    </row>
    <row r="141" spans="4:7" ht="15.75" customHeight="1" x14ac:dyDescent="0.25">
      <c r="D141" s="11"/>
      <c r="E141" s="38"/>
      <c r="F141" s="39"/>
      <c r="G141" s="10"/>
    </row>
    <row r="142" spans="4:7" ht="15.75" customHeight="1" x14ac:dyDescent="0.25">
      <c r="D142" s="11"/>
      <c r="E142" s="38"/>
      <c r="F142" s="39"/>
      <c r="G142" s="10"/>
    </row>
    <row r="143" spans="4:7" ht="15.75" customHeight="1" x14ac:dyDescent="0.25">
      <c r="D143" s="11"/>
      <c r="E143" s="38"/>
      <c r="F143" s="39"/>
      <c r="G143" s="10"/>
    </row>
    <row r="144" spans="4:7" ht="15.75" customHeight="1" x14ac:dyDescent="0.25">
      <c r="D144" s="11"/>
      <c r="E144" s="38"/>
      <c r="F144" s="39"/>
      <c r="G144" s="10"/>
    </row>
    <row r="145" spans="4:7" ht="15.75" customHeight="1" x14ac:dyDescent="0.25">
      <c r="D145" s="11"/>
      <c r="E145" s="38"/>
      <c r="F145" s="39"/>
      <c r="G145" s="10"/>
    </row>
    <row r="146" spans="4:7" ht="15.75" customHeight="1" x14ac:dyDescent="0.25">
      <c r="D146" s="11"/>
      <c r="E146" s="38"/>
      <c r="F146" s="39"/>
      <c r="G146" s="10"/>
    </row>
    <row r="147" spans="4:7" ht="15.75" customHeight="1" x14ac:dyDescent="0.25">
      <c r="D147" s="11"/>
      <c r="E147" s="38"/>
      <c r="F147" s="39"/>
      <c r="G147" s="10"/>
    </row>
    <row r="148" spans="4:7" ht="15.75" customHeight="1" x14ac:dyDescent="0.25">
      <c r="D148" s="11"/>
      <c r="E148" s="38"/>
      <c r="F148" s="39"/>
      <c r="G148" s="10"/>
    </row>
    <row r="149" spans="4:7" ht="15.75" customHeight="1" x14ac:dyDescent="0.25">
      <c r="D149" s="11"/>
      <c r="E149" s="38"/>
      <c r="F149" s="39"/>
      <c r="G149" s="10"/>
    </row>
    <row r="150" spans="4:7" ht="15.75" customHeight="1" x14ac:dyDescent="0.25">
      <c r="D150" s="11"/>
      <c r="E150" s="38"/>
      <c r="F150" s="39"/>
      <c r="G150" s="10"/>
    </row>
    <row r="151" spans="4:7" ht="15.75" customHeight="1" x14ac:dyDescent="0.25">
      <c r="D151" s="11"/>
      <c r="E151" s="38"/>
      <c r="F151" s="39"/>
      <c r="G151" s="10"/>
    </row>
    <row r="152" spans="4:7" ht="15.75" customHeight="1" x14ac:dyDescent="0.25">
      <c r="D152" s="11"/>
      <c r="E152" s="38"/>
      <c r="F152" s="39"/>
      <c r="G152" s="10"/>
    </row>
    <row r="153" spans="4:7" ht="15.75" customHeight="1" x14ac:dyDescent="0.25">
      <c r="D153" s="11"/>
      <c r="E153" s="38"/>
      <c r="F153" s="39"/>
      <c r="G153" s="10"/>
    </row>
    <row r="154" spans="4:7" ht="15.75" customHeight="1" x14ac:dyDescent="0.25">
      <c r="D154" s="11"/>
      <c r="E154" s="38"/>
      <c r="F154" s="39"/>
      <c r="G154" s="10"/>
    </row>
    <row r="155" spans="4:7" ht="15.75" customHeight="1" x14ac:dyDescent="0.25">
      <c r="D155" s="11"/>
      <c r="E155" s="38"/>
      <c r="F155" s="39"/>
      <c r="G155" s="10"/>
    </row>
    <row r="156" spans="4:7" ht="15.75" customHeight="1" x14ac:dyDescent="0.25">
      <c r="D156" s="11"/>
      <c r="E156" s="38"/>
      <c r="F156" s="39"/>
      <c r="G156" s="10"/>
    </row>
    <row r="157" spans="4:7" ht="15.75" customHeight="1" x14ac:dyDescent="0.25">
      <c r="D157" s="11"/>
      <c r="E157" s="38"/>
      <c r="F157" s="39"/>
      <c r="G157" s="10"/>
    </row>
    <row r="158" spans="4:7" ht="15.75" customHeight="1" x14ac:dyDescent="0.25">
      <c r="D158" s="11"/>
      <c r="E158" s="38"/>
      <c r="F158" s="39"/>
      <c r="G158" s="10"/>
    </row>
    <row r="159" spans="4:7" ht="15.75" customHeight="1" x14ac:dyDescent="0.25">
      <c r="D159" s="11"/>
      <c r="E159" s="38"/>
      <c r="F159" s="39"/>
      <c r="G159" s="10"/>
    </row>
    <row r="160" spans="4:7" ht="15.75" customHeight="1" x14ac:dyDescent="0.25">
      <c r="D160" s="11"/>
      <c r="E160" s="38"/>
      <c r="F160" s="39"/>
      <c r="G160" s="10"/>
    </row>
    <row r="161" spans="4:7" ht="15.75" customHeight="1" x14ac:dyDescent="0.25">
      <c r="D161" s="11"/>
      <c r="E161" s="38"/>
      <c r="F161" s="39"/>
      <c r="G161" s="10"/>
    </row>
    <row r="162" spans="4:7" ht="15.75" customHeight="1" x14ac:dyDescent="0.25">
      <c r="D162" s="11"/>
      <c r="E162" s="38"/>
      <c r="F162" s="39"/>
      <c r="G162" s="10"/>
    </row>
    <row r="163" spans="4:7" ht="15.75" customHeight="1" x14ac:dyDescent="0.25">
      <c r="D163" s="11"/>
      <c r="E163" s="38"/>
      <c r="F163" s="39"/>
      <c r="G163" s="10"/>
    </row>
    <row r="164" spans="4:7" ht="15.75" customHeight="1" x14ac:dyDescent="0.25">
      <c r="D164" s="11"/>
      <c r="E164" s="38"/>
      <c r="F164" s="39"/>
      <c r="G164" s="10"/>
    </row>
    <row r="165" spans="4:7" ht="15.75" customHeight="1" x14ac:dyDescent="0.25">
      <c r="D165" s="11"/>
      <c r="E165" s="38"/>
      <c r="F165" s="39"/>
      <c r="G165" s="10"/>
    </row>
    <row r="166" spans="4:7" ht="15.75" customHeight="1" x14ac:dyDescent="0.25">
      <c r="D166" s="11"/>
      <c r="E166" s="38"/>
      <c r="F166" s="39"/>
      <c r="G166" s="10"/>
    </row>
    <row r="167" spans="4:7" ht="15.75" customHeight="1" x14ac:dyDescent="0.25">
      <c r="D167" s="11"/>
      <c r="E167" s="38"/>
      <c r="F167" s="39"/>
      <c r="G167" s="10"/>
    </row>
    <row r="168" spans="4:7" ht="15.75" customHeight="1" x14ac:dyDescent="0.25">
      <c r="D168" s="11"/>
      <c r="E168" s="38"/>
      <c r="F168" s="39"/>
      <c r="G168" s="10"/>
    </row>
    <row r="169" spans="4:7" ht="15.75" customHeight="1" x14ac:dyDescent="0.25">
      <c r="D169" s="11"/>
      <c r="E169" s="38"/>
      <c r="F169" s="39"/>
      <c r="G169" s="10"/>
    </row>
    <row r="170" spans="4:7" ht="15.75" customHeight="1" x14ac:dyDescent="0.25">
      <c r="D170" s="11"/>
      <c r="E170" s="38"/>
      <c r="F170" s="39"/>
      <c r="G170" s="10"/>
    </row>
    <row r="171" spans="4:7" ht="15.75" customHeight="1" x14ac:dyDescent="0.25">
      <c r="D171" s="11"/>
      <c r="E171" s="38"/>
      <c r="F171" s="39"/>
      <c r="G171" s="10"/>
    </row>
    <row r="172" spans="4:7" ht="15.75" customHeight="1" x14ac:dyDescent="0.25">
      <c r="D172" s="11"/>
      <c r="E172" s="38"/>
      <c r="F172" s="39"/>
      <c r="G172" s="10"/>
    </row>
    <row r="173" spans="4:7" ht="15.75" customHeight="1" x14ac:dyDescent="0.25">
      <c r="D173" s="11"/>
      <c r="E173" s="38"/>
      <c r="F173" s="39"/>
      <c r="G173" s="10"/>
    </row>
    <row r="174" spans="4:7" ht="15.75" customHeight="1" x14ac:dyDescent="0.25">
      <c r="D174" s="11"/>
      <c r="E174" s="38"/>
      <c r="F174" s="39"/>
      <c r="G174" s="10"/>
    </row>
    <row r="175" spans="4:7" ht="15.75" customHeight="1" x14ac:dyDescent="0.25">
      <c r="D175" s="11"/>
      <c r="E175" s="38"/>
      <c r="F175" s="39"/>
      <c r="G175" s="10"/>
    </row>
    <row r="176" spans="4:7" ht="15.75" customHeight="1" x14ac:dyDescent="0.25">
      <c r="D176" s="11"/>
      <c r="E176" s="38"/>
      <c r="F176" s="39"/>
      <c r="G176" s="10"/>
    </row>
    <row r="177" spans="4:7" ht="15.75" customHeight="1" x14ac:dyDescent="0.25">
      <c r="D177" s="11"/>
      <c r="E177" s="38"/>
      <c r="F177" s="39"/>
      <c r="G177" s="10"/>
    </row>
    <row r="178" spans="4:7" ht="15.75" customHeight="1" x14ac:dyDescent="0.25">
      <c r="D178" s="11"/>
      <c r="E178" s="38"/>
      <c r="F178" s="39"/>
      <c r="G178" s="10"/>
    </row>
    <row r="179" spans="4:7" ht="15.75" customHeight="1" x14ac:dyDescent="0.25">
      <c r="D179" s="11"/>
      <c r="E179" s="38"/>
      <c r="F179" s="39"/>
      <c r="G179" s="10"/>
    </row>
    <row r="180" spans="4:7" ht="15.75" customHeight="1" x14ac:dyDescent="0.25">
      <c r="D180" s="11"/>
      <c r="E180" s="38"/>
      <c r="F180" s="39"/>
      <c r="G180" s="10"/>
    </row>
    <row r="181" spans="4:7" ht="15.75" customHeight="1" x14ac:dyDescent="0.25">
      <c r="D181" s="11"/>
      <c r="E181" s="38"/>
      <c r="F181" s="39"/>
      <c r="G181" s="10"/>
    </row>
    <row r="182" spans="4:7" ht="15.75" customHeight="1" x14ac:dyDescent="0.25">
      <c r="D182" s="11"/>
      <c r="E182" s="38"/>
      <c r="F182" s="39"/>
      <c r="G182" s="10"/>
    </row>
    <row r="183" spans="4:7" ht="15.75" customHeight="1" x14ac:dyDescent="0.25">
      <c r="D183" s="11"/>
      <c r="E183" s="38"/>
      <c r="F183" s="39"/>
      <c r="G183" s="10"/>
    </row>
    <row r="184" spans="4:7" ht="15.75" customHeight="1" x14ac:dyDescent="0.25">
      <c r="D184" s="11"/>
      <c r="E184" s="38"/>
      <c r="F184" s="39"/>
      <c r="G184" s="10"/>
    </row>
    <row r="185" spans="4:7" ht="15.75" customHeight="1" x14ac:dyDescent="0.25">
      <c r="D185" s="11"/>
      <c r="E185" s="38"/>
      <c r="F185" s="39"/>
      <c r="G185" s="10"/>
    </row>
    <row r="186" spans="4:7" ht="15.75" customHeight="1" x14ac:dyDescent="0.25">
      <c r="D186" s="11"/>
      <c r="E186" s="38"/>
      <c r="F186" s="39"/>
      <c r="G186" s="10"/>
    </row>
    <row r="187" spans="4:7" ht="15.75" customHeight="1" x14ac:dyDescent="0.25">
      <c r="D187" s="11"/>
      <c r="E187" s="38"/>
      <c r="F187" s="39"/>
      <c r="G187" s="10"/>
    </row>
    <row r="188" spans="4:7" ht="15.75" customHeight="1" x14ac:dyDescent="0.25">
      <c r="D188" s="11"/>
      <c r="E188" s="38"/>
      <c r="F188" s="39"/>
      <c r="G188" s="10"/>
    </row>
    <row r="189" spans="4:7" ht="15.75" customHeight="1" x14ac:dyDescent="0.25">
      <c r="D189" s="11"/>
      <c r="E189" s="38"/>
      <c r="F189" s="39"/>
      <c r="G189" s="10"/>
    </row>
    <row r="190" spans="4:7" ht="15.75" customHeight="1" x14ac:dyDescent="0.25">
      <c r="D190" s="11"/>
      <c r="E190" s="38"/>
      <c r="F190" s="39"/>
      <c r="G190" s="10"/>
    </row>
    <row r="191" spans="4:7" ht="15.75" customHeight="1" x14ac:dyDescent="0.25">
      <c r="D191" s="11"/>
      <c r="E191" s="38"/>
      <c r="F191" s="39"/>
      <c r="G191" s="10"/>
    </row>
    <row r="192" spans="4:7" ht="15.75" customHeight="1" x14ac:dyDescent="0.25">
      <c r="D192" s="11"/>
      <c r="E192" s="38"/>
      <c r="F192" s="39"/>
      <c r="G192" s="10"/>
    </row>
    <row r="193" spans="4:7" ht="15.75" customHeight="1" x14ac:dyDescent="0.25">
      <c r="D193" s="11"/>
      <c r="E193" s="38"/>
      <c r="F193" s="39"/>
      <c r="G193" s="10"/>
    </row>
    <row r="194" spans="4:7" ht="15.75" customHeight="1" x14ac:dyDescent="0.25">
      <c r="D194" s="11"/>
      <c r="E194" s="38"/>
      <c r="F194" s="39"/>
      <c r="G194" s="10"/>
    </row>
    <row r="195" spans="4:7" ht="15.75" customHeight="1" x14ac:dyDescent="0.25">
      <c r="D195" s="11"/>
      <c r="E195" s="38"/>
      <c r="F195" s="39"/>
      <c r="G195" s="10"/>
    </row>
    <row r="196" spans="4:7" ht="15.75" customHeight="1" x14ac:dyDescent="0.25">
      <c r="D196" s="11"/>
      <c r="E196" s="38"/>
      <c r="F196" s="39"/>
      <c r="G196" s="10"/>
    </row>
    <row r="197" spans="4:7" ht="15.75" customHeight="1" x14ac:dyDescent="0.25">
      <c r="D197" s="11"/>
      <c r="E197" s="38"/>
      <c r="F197" s="39"/>
      <c r="G197" s="10"/>
    </row>
    <row r="198" spans="4:7" ht="15.75" customHeight="1" x14ac:dyDescent="0.25">
      <c r="D198" s="11"/>
      <c r="E198" s="38"/>
      <c r="F198" s="39"/>
      <c r="G198" s="10"/>
    </row>
    <row r="199" spans="4:7" ht="15.75" customHeight="1" x14ac:dyDescent="0.25">
      <c r="D199" s="11"/>
      <c r="E199" s="38"/>
      <c r="F199" s="39"/>
      <c r="G199" s="10"/>
    </row>
    <row r="200" spans="4:7" ht="15.75" customHeight="1" x14ac:dyDescent="0.25">
      <c r="D200" s="11"/>
      <c r="E200" s="38"/>
      <c r="F200" s="39"/>
      <c r="G200" s="10"/>
    </row>
    <row r="201" spans="4:7" ht="15.75" customHeight="1" x14ac:dyDescent="0.25">
      <c r="D201" s="11"/>
      <c r="E201" s="38"/>
      <c r="F201" s="39"/>
      <c r="G201" s="10"/>
    </row>
    <row r="202" spans="4:7" ht="15.75" customHeight="1" x14ac:dyDescent="0.25">
      <c r="D202" s="11"/>
      <c r="E202" s="38"/>
      <c r="F202" s="39"/>
      <c r="G202" s="10"/>
    </row>
    <row r="203" spans="4:7" ht="15.75" customHeight="1" x14ac:dyDescent="0.25">
      <c r="D203" s="11"/>
      <c r="E203" s="38"/>
      <c r="F203" s="39"/>
      <c r="G203" s="10"/>
    </row>
    <row r="204" spans="4:7" ht="15.75" customHeight="1" x14ac:dyDescent="0.25">
      <c r="D204" s="11"/>
      <c r="E204" s="38"/>
      <c r="F204" s="39"/>
      <c r="G204" s="10"/>
    </row>
    <row r="205" spans="4:7" ht="15.75" customHeight="1" x14ac:dyDescent="0.25">
      <c r="D205" s="11"/>
      <c r="E205" s="38"/>
      <c r="F205" s="39"/>
      <c r="G205" s="10"/>
    </row>
    <row r="206" spans="4:7" ht="15.75" customHeight="1" x14ac:dyDescent="0.25">
      <c r="D206" s="11"/>
      <c r="E206" s="38"/>
      <c r="F206" s="39"/>
      <c r="G206" s="10"/>
    </row>
    <row r="207" spans="4:7" ht="15.75" customHeight="1" x14ac:dyDescent="0.25">
      <c r="D207" s="11"/>
      <c r="E207" s="38"/>
      <c r="F207" s="39"/>
      <c r="G207" s="10"/>
    </row>
    <row r="208" spans="4:7" ht="15.75" customHeight="1" x14ac:dyDescent="0.25">
      <c r="D208" s="11"/>
      <c r="E208" s="38"/>
      <c r="F208" s="39"/>
      <c r="G208" s="10"/>
    </row>
    <row r="209" spans="4:7" ht="15.75" customHeight="1" x14ac:dyDescent="0.25">
      <c r="D209" s="11"/>
      <c r="E209" s="38"/>
      <c r="F209" s="39"/>
      <c r="G209" s="10"/>
    </row>
    <row r="210" spans="4:7" ht="15.75" customHeight="1" x14ac:dyDescent="0.25">
      <c r="D210" s="11"/>
      <c r="E210" s="38"/>
      <c r="F210" s="39"/>
      <c r="G210" s="10"/>
    </row>
    <row r="211" spans="4:7" ht="15.75" customHeight="1" x14ac:dyDescent="0.25">
      <c r="D211" s="11"/>
      <c r="E211" s="38"/>
      <c r="F211" s="39"/>
      <c r="G211" s="10"/>
    </row>
    <row r="212" spans="4:7" ht="15.75" customHeight="1" x14ac:dyDescent="0.25">
      <c r="D212" s="11"/>
      <c r="E212" s="38"/>
      <c r="F212" s="39"/>
      <c r="G212" s="10"/>
    </row>
    <row r="213" spans="4:7" ht="15.75" customHeight="1" x14ac:dyDescent="0.25">
      <c r="D213" s="11"/>
      <c r="E213" s="38"/>
      <c r="F213" s="39"/>
      <c r="G213" s="10"/>
    </row>
    <row r="214" spans="4:7" ht="15.75" customHeight="1" x14ac:dyDescent="0.25">
      <c r="D214" s="11"/>
      <c r="E214" s="38"/>
      <c r="F214" s="39"/>
      <c r="G214" s="10"/>
    </row>
    <row r="215" spans="4:7" ht="15.75" customHeight="1" x14ac:dyDescent="0.25">
      <c r="D215" s="11"/>
      <c r="E215" s="38"/>
      <c r="F215" s="39"/>
      <c r="G215" s="10"/>
    </row>
    <row r="216" spans="4:7" ht="15.75" customHeight="1" x14ac:dyDescent="0.25">
      <c r="D216" s="11"/>
      <c r="E216" s="38"/>
      <c r="F216" s="39"/>
      <c r="G216" s="10"/>
    </row>
    <row r="217" spans="4:7" ht="15.75" customHeight="1" x14ac:dyDescent="0.25">
      <c r="D217" s="11"/>
      <c r="E217" s="38"/>
      <c r="F217" s="39"/>
      <c r="G217" s="10"/>
    </row>
    <row r="218" spans="4:7" ht="15.75" customHeight="1" x14ac:dyDescent="0.25">
      <c r="D218" s="11"/>
      <c r="E218" s="38"/>
      <c r="F218" s="39"/>
      <c r="G218" s="10"/>
    </row>
    <row r="219" spans="4:7" ht="15.75" customHeight="1" x14ac:dyDescent="0.25">
      <c r="D219" s="11"/>
      <c r="E219" s="38"/>
      <c r="F219" s="39"/>
      <c r="G219" s="10"/>
    </row>
    <row r="220" spans="4:7" ht="15.75" customHeight="1" x14ac:dyDescent="0.25">
      <c r="D220" s="11"/>
      <c r="E220" s="38"/>
      <c r="F220" s="39"/>
      <c r="G220" s="10"/>
    </row>
    <row r="221" spans="4:7" ht="15.75" customHeight="1" x14ac:dyDescent="0.25">
      <c r="D221" s="11"/>
      <c r="E221" s="38"/>
      <c r="F221" s="39"/>
      <c r="G221" s="10"/>
    </row>
    <row r="222" spans="4:7" ht="15.75" customHeight="1" x14ac:dyDescent="0.25">
      <c r="D222" s="11"/>
      <c r="E222" s="38"/>
      <c r="F222" s="39"/>
      <c r="G222" s="10"/>
    </row>
    <row r="223" spans="4:7" ht="15.75" customHeight="1" x14ac:dyDescent="0.25">
      <c r="D223" s="11"/>
      <c r="E223" s="38"/>
      <c r="F223" s="39"/>
      <c r="G223" s="10"/>
    </row>
    <row r="224" spans="4:7" ht="15.75" customHeight="1" x14ac:dyDescent="0.25">
      <c r="D224" s="11"/>
      <c r="E224" s="38"/>
      <c r="F224" s="39"/>
      <c r="G224" s="10"/>
    </row>
    <row r="225" spans="4:7" ht="15.75" customHeight="1" x14ac:dyDescent="0.25">
      <c r="D225" s="11"/>
      <c r="E225" s="38"/>
      <c r="F225" s="39"/>
      <c r="G225" s="10"/>
    </row>
    <row r="226" spans="4:7" ht="15.75" customHeight="1" x14ac:dyDescent="0.25">
      <c r="D226" s="11"/>
      <c r="E226" s="38"/>
      <c r="F226" s="39"/>
      <c r="G226" s="10"/>
    </row>
    <row r="227" spans="4:7" ht="15.75" customHeight="1" x14ac:dyDescent="0.25">
      <c r="D227" s="11"/>
      <c r="E227" s="38"/>
      <c r="F227" s="39"/>
      <c r="G227" s="10"/>
    </row>
    <row r="228" spans="4:7" ht="15.75" customHeight="1" x14ac:dyDescent="0.25">
      <c r="D228" s="11"/>
      <c r="E228" s="38"/>
      <c r="F228" s="39"/>
      <c r="G228" s="10"/>
    </row>
    <row r="229" spans="4:7" ht="15.75" customHeight="1" x14ac:dyDescent="0.25">
      <c r="D229" s="11"/>
      <c r="E229" s="38"/>
      <c r="F229" s="39"/>
      <c r="G229" s="10"/>
    </row>
    <row r="230" spans="4:7" ht="15.75" customHeight="1" x14ac:dyDescent="0.25">
      <c r="D230" s="11"/>
      <c r="E230" s="38"/>
      <c r="F230" s="39"/>
      <c r="G230" s="10"/>
    </row>
    <row r="231" spans="4:7" ht="15.75" customHeight="1" x14ac:dyDescent="0.25">
      <c r="D231" s="11"/>
      <c r="E231" s="38"/>
      <c r="F231" s="39"/>
      <c r="G231" s="10"/>
    </row>
    <row r="232" spans="4:7" ht="15.75" customHeight="1" x14ac:dyDescent="0.25">
      <c r="D232" s="11"/>
      <c r="E232" s="38"/>
      <c r="F232" s="39"/>
      <c r="G232" s="10"/>
    </row>
    <row r="233" spans="4:7" ht="15.75" customHeight="1" x14ac:dyDescent="0.25">
      <c r="D233" s="11"/>
      <c r="E233" s="38"/>
      <c r="F233" s="39"/>
      <c r="G233" s="10"/>
    </row>
    <row r="234" spans="4:7" ht="15.75" customHeight="1" x14ac:dyDescent="0.25">
      <c r="D234" s="11"/>
      <c r="E234" s="38"/>
      <c r="F234" s="39"/>
      <c r="G234" s="10"/>
    </row>
    <row r="235" spans="4:7" ht="15.75" customHeight="1" x14ac:dyDescent="0.25">
      <c r="D235" s="11"/>
      <c r="E235" s="38"/>
      <c r="F235" s="39"/>
      <c r="G235" s="10"/>
    </row>
    <row r="236" spans="4:7" ht="15.75" customHeight="1" x14ac:dyDescent="0.25">
      <c r="D236" s="11"/>
      <c r="E236" s="38"/>
      <c r="F236" s="39"/>
      <c r="G236" s="10"/>
    </row>
    <row r="237" spans="4:7" ht="15.75" customHeight="1" x14ac:dyDescent="0.25">
      <c r="D237" s="11"/>
      <c r="E237" s="38"/>
      <c r="F237" s="39"/>
      <c r="G237" s="10"/>
    </row>
    <row r="238" spans="4:7" ht="15.75" customHeight="1" x14ac:dyDescent="0.25">
      <c r="D238" s="11"/>
      <c r="E238" s="38"/>
      <c r="F238" s="39"/>
      <c r="G238" s="10"/>
    </row>
    <row r="239" spans="4:7" ht="15.75" customHeight="1" x14ac:dyDescent="0.25">
      <c r="D239" s="11"/>
      <c r="E239" s="38"/>
      <c r="F239" s="39"/>
      <c r="G239" s="10"/>
    </row>
    <row r="240" spans="4:7" ht="15.75" customHeight="1" x14ac:dyDescent="0.25">
      <c r="D240" s="11"/>
      <c r="E240" s="38"/>
      <c r="F240" s="39"/>
      <c r="G240" s="10"/>
    </row>
    <row r="241" spans="4:7" ht="15.75" customHeight="1" x14ac:dyDescent="0.25">
      <c r="D241" s="11"/>
      <c r="E241" s="38"/>
      <c r="F241" s="39"/>
      <c r="G241" s="10"/>
    </row>
    <row r="242" spans="4:7" ht="15.75" customHeight="1" x14ac:dyDescent="0.25">
      <c r="D242" s="11"/>
      <c r="E242" s="38"/>
      <c r="F242" s="39"/>
      <c r="G242" s="10"/>
    </row>
    <row r="243" spans="4:7" ht="15.75" customHeight="1" x14ac:dyDescent="0.25">
      <c r="D243" s="11"/>
      <c r="E243" s="38"/>
      <c r="F243" s="39"/>
      <c r="G243" s="10"/>
    </row>
    <row r="244" spans="4:7" ht="15.75" customHeight="1" x14ac:dyDescent="0.25">
      <c r="D244" s="11"/>
      <c r="E244" s="38"/>
      <c r="F244" s="39"/>
      <c r="G244" s="10"/>
    </row>
    <row r="245" spans="4:7" ht="15.75" customHeight="1" x14ac:dyDescent="0.25">
      <c r="D245" s="11"/>
      <c r="E245" s="38"/>
      <c r="F245" s="39"/>
      <c r="G245" s="10"/>
    </row>
    <row r="246" spans="4:7" ht="15.75" customHeight="1" x14ac:dyDescent="0.25">
      <c r="D246" s="11"/>
      <c r="E246" s="38"/>
      <c r="F246" s="39"/>
      <c r="G246" s="10"/>
    </row>
    <row r="247" spans="4:7" ht="15.75" customHeight="1" x14ac:dyDescent="0.25">
      <c r="D247" s="11"/>
      <c r="E247" s="38"/>
      <c r="F247" s="39"/>
      <c r="G247" s="10"/>
    </row>
    <row r="248" spans="4:7" ht="15.75" customHeight="1" x14ac:dyDescent="0.25">
      <c r="D248" s="11"/>
      <c r="E248" s="38"/>
      <c r="F248" s="39"/>
      <c r="G248" s="10"/>
    </row>
    <row r="249" spans="4:7" ht="15.75" customHeight="1" x14ac:dyDescent="0.25">
      <c r="D249" s="11"/>
      <c r="E249" s="38"/>
      <c r="F249" s="39"/>
      <c r="G249" s="10"/>
    </row>
    <row r="250" spans="4:7" ht="15.75" customHeight="1" x14ac:dyDescent="0.25">
      <c r="D250" s="11"/>
      <c r="E250" s="38"/>
      <c r="F250" s="39"/>
      <c r="G250" s="10"/>
    </row>
    <row r="251" spans="4:7" ht="15.75" customHeight="1" x14ac:dyDescent="0.25">
      <c r="D251" s="11"/>
      <c r="E251" s="38"/>
      <c r="F251" s="39"/>
      <c r="G251" s="10"/>
    </row>
    <row r="252" spans="4:7" ht="15.75" customHeight="1" x14ac:dyDescent="0.25">
      <c r="D252" s="11"/>
      <c r="E252" s="38"/>
      <c r="F252" s="39"/>
      <c r="G252" s="10"/>
    </row>
    <row r="253" spans="4:7" ht="15.75" customHeight="1" x14ac:dyDescent="0.25">
      <c r="D253" s="11"/>
      <c r="E253" s="38"/>
      <c r="F253" s="39"/>
      <c r="G253" s="10"/>
    </row>
    <row r="254" spans="4:7" ht="15.75" customHeight="1" x14ac:dyDescent="0.25">
      <c r="D254" s="11"/>
      <c r="E254" s="38"/>
      <c r="F254" s="39"/>
      <c r="G254" s="10"/>
    </row>
    <row r="255" spans="4:7" ht="15.75" customHeight="1" x14ac:dyDescent="0.25">
      <c r="D255" s="11"/>
      <c r="E255" s="38"/>
      <c r="F255" s="39"/>
      <c r="G255" s="10"/>
    </row>
    <row r="256" spans="4:7" ht="15.75" customHeight="1" x14ac:dyDescent="0.25">
      <c r="D256" s="11"/>
      <c r="E256" s="38"/>
      <c r="F256" s="39"/>
      <c r="G256" s="10"/>
    </row>
    <row r="257" spans="4:7" ht="15.75" customHeight="1" x14ac:dyDescent="0.25">
      <c r="D257" s="11"/>
      <c r="E257" s="38"/>
      <c r="F257" s="39"/>
      <c r="G257" s="10"/>
    </row>
    <row r="258" spans="4:7" ht="15.75" customHeight="1" x14ac:dyDescent="0.25">
      <c r="D258" s="11"/>
      <c r="E258" s="38"/>
      <c r="F258" s="39"/>
      <c r="G258" s="10"/>
    </row>
    <row r="259" spans="4:7" ht="15.75" customHeight="1" x14ac:dyDescent="0.25">
      <c r="D259" s="11"/>
      <c r="E259" s="38"/>
      <c r="F259" s="39"/>
      <c r="G259" s="10"/>
    </row>
    <row r="260" spans="4:7" ht="15.75" customHeight="1" x14ac:dyDescent="0.25">
      <c r="D260" s="11"/>
      <c r="E260" s="38"/>
      <c r="F260" s="39"/>
      <c r="G260" s="10"/>
    </row>
    <row r="261" spans="4:7" ht="15.75" customHeight="1" x14ac:dyDescent="0.25">
      <c r="D261" s="11"/>
      <c r="E261" s="38"/>
      <c r="F261" s="39"/>
      <c r="G261" s="10"/>
    </row>
    <row r="262" spans="4:7" ht="15.75" customHeight="1" x14ac:dyDescent="0.25">
      <c r="D262" s="11"/>
      <c r="E262" s="38"/>
      <c r="F262" s="39"/>
      <c r="G262" s="10"/>
    </row>
    <row r="263" spans="4:7" ht="15.75" customHeight="1" x14ac:dyDescent="0.25">
      <c r="D263" s="11"/>
      <c r="E263" s="38"/>
      <c r="F263" s="39"/>
      <c r="G263" s="10"/>
    </row>
    <row r="264" spans="4:7" ht="15.75" customHeight="1" x14ac:dyDescent="0.25">
      <c r="D264" s="11"/>
      <c r="E264" s="38"/>
      <c r="F264" s="39"/>
      <c r="G264" s="10"/>
    </row>
    <row r="265" spans="4:7" ht="15.75" customHeight="1" x14ac:dyDescent="0.25">
      <c r="D265" s="11"/>
      <c r="E265" s="38"/>
      <c r="F265" s="39"/>
      <c r="G265" s="10"/>
    </row>
    <row r="266" spans="4:7" ht="15.75" customHeight="1" x14ac:dyDescent="0.25">
      <c r="D266" s="11"/>
      <c r="E266" s="38"/>
      <c r="F266" s="39"/>
      <c r="G266" s="10"/>
    </row>
    <row r="267" spans="4:7" ht="15.75" customHeight="1" x14ac:dyDescent="0.25">
      <c r="D267" s="11"/>
      <c r="E267" s="38"/>
      <c r="F267" s="39"/>
      <c r="G267" s="10"/>
    </row>
    <row r="268" spans="4:7" ht="15.75" customHeight="1" x14ac:dyDescent="0.25">
      <c r="D268" s="11"/>
      <c r="E268" s="38"/>
      <c r="F268" s="39"/>
      <c r="G268" s="10"/>
    </row>
    <row r="269" spans="4:7" ht="15.75" customHeight="1" x14ac:dyDescent="0.25">
      <c r="D269" s="11"/>
      <c r="E269" s="38"/>
      <c r="F269" s="39"/>
      <c r="G269" s="10"/>
    </row>
    <row r="270" spans="4:7" ht="15.75" customHeight="1" x14ac:dyDescent="0.25">
      <c r="D270" s="11"/>
      <c r="E270" s="38"/>
      <c r="F270" s="39"/>
      <c r="G270" s="10"/>
    </row>
    <row r="271" spans="4:7" ht="15.75" customHeight="1" x14ac:dyDescent="0.25">
      <c r="D271" s="11"/>
      <c r="E271" s="38"/>
      <c r="F271" s="39"/>
      <c r="G271" s="10"/>
    </row>
    <row r="272" spans="4:7" ht="15.75" customHeight="1" x14ac:dyDescent="0.25">
      <c r="D272" s="11"/>
      <c r="E272" s="38"/>
      <c r="F272" s="39"/>
      <c r="G272" s="10"/>
    </row>
    <row r="273" spans="4:7" ht="15.75" customHeight="1" x14ac:dyDescent="0.25">
      <c r="D273" s="11"/>
      <c r="E273" s="38"/>
      <c r="F273" s="39"/>
      <c r="G273" s="10"/>
    </row>
    <row r="274" spans="4:7" ht="15.75" customHeight="1" x14ac:dyDescent="0.25">
      <c r="D274" s="11"/>
      <c r="E274" s="38"/>
      <c r="F274" s="39"/>
      <c r="G274" s="10"/>
    </row>
    <row r="275" spans="4:7" ht="15.75" customHeight="1" x14ac:dyDescent="0.25">
      <c r="D275" s="11"/>
      <c r="E275" s="38"/>
      <c r="F275" s="39"/>
      <c r="G275" s="10"/>
    </row>
    <row r="276" spans="4:7" ht="15.75" customHeight="1" x14ac:dyDescent="0.25">
      <c r="D276" s="11"/>
      <c r="E276" s="38"/>
      <c r="F276" s="39"/>
      <c r="G276" s="10"/>
    </row>
    <row r="277" spans="4:7" ht="15.75" customHeight="1" x14ac:dyDescent="0.25">
      <c r="D277" s="11"/>
      <c r="E277" s="38"/>
      <c r="F277" s="39"/>
      <c r="G277" s="10"/>
    </row>
    <row r="278" spans="4:7" ht="15.75" customHeight="1" x14ac:dyDescent="0.25">
      <c r="D278" s="11"/>
      <c r="E278" s="38"/>
      <c r="F278" s="39"/>
      <c r="G278" s="10"/>
    </row>
    <row r="279" spans="4:7" ht="15.75" customHeight="1" x14ac:dyDescent="0.25">
      <c r="D279" s="11"/>
      <c r="E279" s="38"/>
      <c r="F279" s="39"/>
      <c r="G279" s="10"/>
    </row>
    <row r="280" spans="4:7" ht="15.75" customHeight="1" x14ac:dyDescent="0.25">
      <c r="D280" s="11"/>
      <c r="E280" s="38"/>
      <c r="F280" s="39"/>
      <c r="G280" s="10"/>
    </row>
    <row r="281" spans="4:7" ht="15.75" customHeight="1" x14ac:dyDescent="0.25">
      <c r="D281" s="11"/>
      <c r="E281" s="38"/>
      <c r="F281" s="39"/>
      <c r="G281" s="10"/>
    </row>
    <row r="282" spans="4:7" ht="15.75" customHeight="1" x14ac:dyDescent="0.25">
      <c r="D282" s="11"/>
      <c r="E282" s="38"/>
      <c r="F282" s="39"/>
      <c r="G282" s="10"/>
    </row>
    <row r="283" spans="4:7" ht="15.75" customHeight="1" x14ac:dyDescent="0.25">
      <c r="D283" s="11"/>
      <c r="E283" s="38"/>
      <c r="F283" s="39"/>
      <c r="G283" s="10"/>
    </row>
    <row r="284" spans="4:7" ht="15.75" customHeight="1" x14ac:dyDescent="0.25">
      <c r="D284" s="11"/>
      <c r="E284" s="38"/>
      <c r="F284" s="39"/>
      <c r="G284" s="10"/>
    </row>
    <row r="285" spans="4:7" ht="15.75" customHeight="1" x14ac:dyDescent="0.25">
      <c r="D285" s="11"/>
      <c r="E285" s="38"/>
      <c r="F285" s="39"/>
      <c r="G285" s="10"/>
    </row>
    <row r="286" spans="4:7" ht="15.75" customHeight="1" x14ac:dyDescent="0.25">
      <c r="D286" s="11"/>
      <c r="E286" s="38"/>
      <c r="F286" s="39"/>
      <c r="G286" s="10"/>
    </row>
    <row r="287" spans="4:7" ht="15.75" customHeight="1" x14ac:dyDescent="0.25">
      <c r="D287" s="11"/>
      <c r="E287" s="38"/>
      <c r="F287" s="39"/>
      <c r="G287" s="10"/>
    </row>
    <row r="288" spans="4:7" ht="15.75" customHeight="1" x14ac:dyDescent="0.25">
      <c r="D288" s="11"/>
      <c r="E288" s="38"/>
      <c r="F288" s="39"/>
      <c r="G288" s="10"/>
    </row>
    <row r="289" spans="4:7" ht="15.75" customHeight="1" x14ac:dyDescent="0.25">
      <c r="D289" s="11"/>
      <c r="E289" s="38"/>
      <c r="F289" s="39"/>
      <c r="G289" s="10"/>
    </row>
    <row r="290" spans="4:7" ht="15.75" customHeight="1" x14ac:dyDescent="0.25">
      <c r="D290" s="11"/>
      <c r="E290" s="38"/>
      <c r="F290" s="39"/>
      <c r="G290" s="10"/>
    </row>
    <row r="291" spans="4:7" ht="15.75" customHeight="1" x14ac:dyDescent="0.25">
      <c r="D291" s="11"/>
      <c r="E291" s="38"/>
      <c r="F291" s="39"/>
      <c r="G291" s="10"/>
    </row>
    <row r="292" spans="4:7" ht="15.75" customHeight="1" x14ac:dyDescent="0.25">
      <c r="D292" s="11"/>
      <c r="E292" s="38"/>
      <c r="F292" s="39"/>
      <c r="G292" s="10"/>
    </row>
    <row r="293" spans="4:7" ht="15.75" customHeight="1" x14ac:dyDescent="0.25">
      <c r="D293" s="11"/>
      <c r="E293" s="38"/>
      <c r="F293" s="39"/>
      <c r="G293" s="10"/>
    </row>
    <row r="294" spans="4:7" ht="15.75" customHeight="1" x14ac:dyDescent="0.25">
      <c r="D294" s="11"/>
      <c r="E294" s="38"/>
      <c r="F294" s="39"/>
      <c r="G294" s="10"/>
    </row>
    <row r="295" spans="4:7" ht="15.75" customHeight="1" x14ac:dyDescent="0.25">
      <c r="D295" s="11"/>
      <c r="E295" s="38"/>
      <c r="F295" s="39"/>
      <c r="G295" s="10"/>
    </row>
    <row r="296" spans="4:7" ht="15.75" customHeight="1" x14ac:dyDescent="0.25">
      <c r="D296" s="11"/>
      <c r="E296" s="38"/>
      <c r="F296" s="39"/>
      <c r="G296" s="10"/>
    </row>
    <row r="297" spans="4:7" ht="15.75" customHeight="1" x14ac:dyDescent="0.25">
      <c r="D297" s="11"/>
      <c r="E297" s="38"/>
      <c r="F297" s="39"/>
      <c r="G297" s="10"/>
    </row>
    <row r="298" spans="4:7" ht="15.75" customHeight="1" x14ac:dyDescent="0.25">
      <c r="D298" s="11"/>
      <c r="E298" s="38"/>
      <c r="F298" s="39"/>
      <c r="G298" s="10"/>
    </row>
    <row r="299" spans="4:7" ht="15.75" customHeight="1" x14ac:dyDescent="0.25">
      <c r="D299" s="11"/>
      <c r="E299" s="38"/>
      <c r="F299" s="39"/>
      <c r="G299" s="10"/>
    </row>
    <row r="300" spans="4:7" ht="15.75" customHeight="1" x14ac:dyDescent="0.25">
      <c r="D300" s="11"/>
      <c r="E300" s="38"/>
      <c r="F300" s="39"/>
      <c r="G300" s="10"/>
    </row>
    <row r="301" spans="4:7" ht="15.75" customHeight="1" x14ac:dyDescent="0.25">
      <c r="D301" s="11"/>
      <c r="E301" s="38"/>
      <c r="F301" s="39"/>
      <c r="G301" s="10"/>
    </row>
    <row r="302" spans="4:7" ht="15.75" customHeight="1" x14ac:dyDescent="0.25">
      <c r="D302" s="11"/>
      <c r="E302" s="38"/>
      <c r="F302" s="39"/>
      <c r="G302" s="10"/>
    </row>
    <row r="303" spans="4:7" ht="15.75" customHeight="1" x14ac:dyDescent="0.25">
      <c r="D303" s="11"/>
      <c r="E303" s="38"/>
      <c r="F303" s="39"/>
      <c r="G303" s="10"/>
    </row>
    <row r="304" spans="4:7" ht="15.75" customHeight="1" x14ac:dyDescent="0.25">
      <c r="D304" s="11"/>
      <c r="E304" s="38"/>
      <c r="F304" s="39"/>
      <c r="G304" s="10"/>
    </row>
    <row r="305" spans="4:7" ht="15.75" customHeight="1" x14ac:dyDescent="0.25">
      <c r="D305" s="11"/>
      <c r="E305" s="38"/>
      <c r="F305" s="39"/>
      <c r="G305" s="10"/>
    </row>
    <row r="306" spans="4:7" ht="15.75" customHeight="1" x14ac:dyDescent="0.25">
      <c r="D306" s="11"/>
      <c r="E306" s="38"/>
      <c r="F306" s="39"/>
      <c r="G306" s="10"/>
    </row>
    <row r="307" spans="4:7" ht="15.75" customHeight="1" x14ac:dyDescent="0.25">
      <c r="D307" s="11"/>
      <c r="E307" s="38"/>
      <c r="F307" s="39"/>
      <c r="G307" s="10"/>
    </row>
    <row r="308" spans="4:7" ht="15.75" customHeight="1" x14ac:dyDescent="0.25">
      <c r="D308" s="11"/>
      <c r="E308" s="38"/>
      <c r="F308" s="39"/>
      <c r="G308" s="10"/>
    </row>
    <row r="309" spans="4:7" ht="15.75" customHeight="1" x14ac:dyDescent="0.25">
      <c r="D309" s="11"/>
      <c r="E309" s="38"/>
      <c r="F309" s="39"/>
      <c r="G309" s="10"/>
    </row>
    <row r="310" spans="4:7" ht="15.75" customHeight="1" x14ac:dyDescent="0.25">
      <c r="D310" s="11"/>
      <c r="E310" s="38"/>
      <c r="F310" s="39"/>
      <c r="G310" s="10"/>
    </row>
    <row r="311" spans="4:7" ht="15.75" customHeight="1" x14ac:dyDescent="0.25">
      <c r="D311" s="11"/>
      <c r="E311" s="38"/>
      <c r="F311" s="39"/>
      <c r="G311" s="10"/>
    </row>
    <row r="312" spans="4:7" ht="15.75" customHeight="1" x14ac:dyDescent="0.25">
      <c r="D312" s="11"/>
      <c r="E312" s="38"/>
      <c r="F312" s="39"/>
      <c r="G312" s="10"/>
    </row>
    <row r="313" spans="4:7" ht="15.75" customHeight="1" x14ac:dyDescent="0.25">
      <c r="D313" s="11"/>
      <c r="E313" s="38"/>
      <c r="F313" s="39"/>
      <c r="G313" s="10"/>
    </row>
    <row r="314" spans="4:7" ht="15.75" customHeight="1" x14ac:dyDescent="0.25">
      <c r="D314" s="11"/>
      <c r="E314" s="38"/>
      <c r="F314" s="39"/>
      <c r="G314" s="10"/>
    </row>
    <row r="315" spans="4:7" ht="15.75" customHeight="1" x14ac:dyDescent="0.25">
      <c r="D315" s="11"/>
      <c r="E315" s="38"/>
      <c r="F315" s="39"/>
      <c r="G315" s="10"/>
    </row>
    <row r="316" spans="4:7" ht="15.75" customHeight="1" x14ac:dyDescent="0.25">
      <c r="D316" s="11"/>
      <c r="E316" s="38"/>
      <c r="F316" s="39"/>
      <c r="G316" s="10"/>
    </row>
    <row r="317" spans="4:7" ht="15.75" customHeight="1" x14ac:dyDescent="0.25">
      <c r="D317" s="11"/>
      <c r="E317" s="38"/>
      <c r="F317" s="39"/>
      <c r="G317" s="10"/>
    </row>
    <row r="318" spans="4:7" ht="15.75" customHeight="1" x14ac:dyDescent="0.25">
      <c r="D318" s="11"/>
      <c r="E318" s="38"/>
      <c r="F318" s="39"/>
      <c r="G318" s="10"/>
    </row>
    <row r="319" spans="4:7" ht="15.75" customHeight="1" x14ac:dyDescent="0.25">
      <c r="D319" s="11"/>
      <c r="E319" s="38"/>
      <c r="F319" s="39"/>
      <c r="G319" s="10"/>
    </row>
    <row r="320" spans="4:7" ht="15.75" customHeight="1" x14ac:dyDescent="0.25">
      <c r="D320" s="11"/>
      <c r="E320" s="38"/>
      <c r="F320" s="39"/>
      <c r="G320" s="10"/>
    </row>
    <row r="321" spans="4:7" ht="15.75" customHeight="1" x14ac:dyDescent="0.25">
      <c r="D321" s="11"/>
      <c r="E321" s="38"/>
      <c r="F321" s="39"/>
      <c r="G321" s="10"/>
    </row>
    <row r="322" spans="4:7" ht="15.75" customHeight="1" x14ac:dyDescent="0.25">
      <c r="D322" s="11"/>
      <c r="E322" s="38"/>
      <c r="F322" s="39"/>
      <c r="G322" s="10"/>
    </row>
    <row r="323" spans="4:7" ht="15.75" customHeight="1" x14ac:dyDescent="0.25">
      <c r="D323" s="11"/>
      <c r="E323" s="38"/>
      <c r="F323" s="39"/>
      <c r="G323" s="10"/>
    </row>
    <row r="324" spans="4:7" ht="15.75" customHeight="1" x14ac:dyDescent="0.25">
      <c r="D324" s="11"/>
      <c r="E324" s="38"/>
      <c r="F324" s="39"/>
      <c r="G324" s="10"/>
    </row>
    <row r="325" spans="4:7" ht="15.75" customHeight="1" x14ac:dyDescent="0.25">
      <c r="D325" s="11"/>
      <c r="E325" s="38"/>
      <c r="F325" s="39"/>
      <c r="G325" s="10"/>
    </row>
    <row r="326" spans="4:7" ht="15.75" customHeight="1" x14ac:dyDescent="0.25">
      <c r="D326" s="11"/>
      <c r="E326" s="38"/>
      <c r="F326" s="39"/>
      <c r="G326" s="10"/>
    </row>
    <row r="327" spans="4:7" ht="15.75" customHeight="1" x14ac:dyDescent="0.25">
      <c r="D327" s="11"/>
      <c r="E327" s="38"/>
      <c r="F327" s="39"/>
      <c r="G327" s="10"/>
    </row>
    <row r="328" spans="4:7" ht="15.75" customHeight="1" x14ac:dyDescent="0.25">
      <c r="D328" s="11"/>
      <c r="E328" s="38"/>
      <c r="F328" s="39"/>
      <c r="G328" s="10"/>
    </row>
    <row r="329" spans="4:7" ht="15.75" customHeight="1" x14ac:dyDescent="0.25">
      <c r="D329" s="11"/>
      <c r="E329" s="38"/>
      <c r="F329" s="39"/>
      <c r="G329" s="10"/>
    </row>
    <row r="330" spans="4:7" ht="15.75" customHeight="1" x14ac:dyDescent="0.25">
      <c r="D330" s="11"/>
      <c r="E330" s="38"/>
      <c r="F330" s="39"/>
      <c r="G330" s="10"/>
    </row>
    <row r="331" spans="4:7" ht="15.75" customHeight="1" x14ac:dyDescent="0.25">
      <c r="D331" s="11"/>
      <c r="E331" s="38"/>
      <c r="F331" s="39"/>
      <c r="G331" s="10"/>
    </row>
    <row r="332" spans="4:7" ht="15.75" customHeight="1" x14ac:dyDescent="0.25">
      <c r="D332" s="11"/>
      <c r="E332" s="38"/>
      <c r="F332" s="39"/>
      <c r="G332" s="10"/>
    </row>
    <row r="333" spans="4:7" ht="15.75" customHeight="1" x14ac:dyDescent="0.25">
      <c r="D333" s="11"/>
      <c r="E333" s="38"/>
      <c r="F333" s="39"/>
      <c r="G333" s="10"/>
    </row>
    <row r="334" spans="4:7" ht="15.75" customHeight="1" x14ac:dyDescent="0.25">
      <c r="D334" s="11"/>
      <c r="E334" s="38"/>
      <c r="F334" s="39"/>
      <c r="G334" s="10"/>
    </row>
    <row r="335" spans="4:7" ht="15.75" customHeight="1" x14ac:dyDescent="0.25">
      <c r="D335" s="11"/>
      <c r="E335" s="38"/>
      <c r="F335" s="39"/>
      <c r="G335" s="10"/>
    </row>
    <row r="336" spans="4:7" ht="15.75" customHeight="1" x14ac:dyDescent="0.25">
      <c r="D336" s="11"/>
      <c r="E336" s="38"/>
      <c r="F336" s="39"/>
      <c r="G336" s="10"/>
    </row>
    <row r="337" spans="4:7" ht="15.75" customHeight="1" x14ac:dyDescent="0.25">
      <c r="D337" s="11"/>
      <c r="E337" s="38"/>
      <c r="F337" s="39"/>
      <c r="G337" s="10"/>
    </row>
    <row r="338" spans="4:7" ht="15.75" customHeight="1" x14ac:dyDescent="0.25">
      <c r="D338" s="11"/>
      <c r="E338" s="38"/>
      <c r="F338" s="39"/>
      <c r="G338" s="10"/>
    </row>
    <row r="339" spans="4:7" ht="15.75" customHeight="1" x14ac:dyDescent="0.25">
      <c r="D339" s="11"/>
      <c r="E339" s="38"/>
      <c r="F339" s="39"/>
      <c r="G339" s="10"/>
    </row>
    <row r="340" spans="4:7" ht="15.75" customHeight="1" x14ac:dyDescent="0.25">
      <c r="D340" s="11"/>
      <c r="E340" s="38"/>
      <c r="F340" s="39"/>
      <c r="G340" s="10"/>
    </row>
    <row r="341" spans="4:7" ht="15.75" customHeight="1" x14ac:dyDescent="0.25">
      <c r="D341" s="11"/>
      <c r="E341" s="38"/>
      <c r="F341" s="39"/>
      <c r="G341" s="10"/>
    </row>
    <row r="342" spans="4:7" ht="15.75" customHeight="1" x14ac:dyDescent="0.25">
      <c r="D342" s="11"/>
      <c r="E342" s="38"/>
      <c r="F342" s="39"/>
      <c r="G342" s="10"/>
    </row>
    <row r="343" spans="4:7" ht="15.75" customHeight="1" x14ac:dyDescent="0.25">
      <c r="D343" s="11"/>
      <c r="E343" s="38"/>
      <c r="F343" s="39"/>
      <c r="G343" s="10"/>
    </row>
    <row r="344" spans="4:7" ht="15.75" customHeight="1" x14ac:dyDescent="0.25">
      <c r="D344" s="11"/>
      <c r="E344" s="38"/>
      <c r="F344" s="39"/>
      <c r="G344" s="10"/>
    </row>
    <row r="345" spans="4:7" ht="15.75" customHeight="1" x14ac:dyDescent="0.25">
      <c r="D345" s="11"/>
      <c r="E345" s="38"/>
      <c r="F345" s="39"/>
      <c r="G345" s="10"/>
    </row>
    <row r="346" spans="4:7" ht="15.75" customHeight="1" x14ac:dyDescent="0.25">
      <c r="D346" s="11"/>
      <c r="E346" s="38"/>
      <c r="F346" s="39"/>
      <c r="G346" s="10"/>
    </row>
    <row r="347" spans="4:7" ht="15.75" customHeight="1" x14ac:dyDescent="0.25">
      <c r="D347" s="11"/>
      <c r="E347" s="38"/>
      <c r="F347" s="39"/>
      <c r="G347" s="10"/>
    </row>
    <row r="348" spans="4:7" ht="15.75" customHeight="1" x14ac:dyDescent="0.25">
      <c r="D348" s="11"/>
      <c r="E348" s="38"/>
      <c r="F348" s="39"/>
      <c r="G348" s="10"/>
    </row>
    <row r="349" spans="4:7" ht="15.75" customHeight="1" x14ac:dyDescent="0.25">
      <c r="D349" s="11"/>
      <c r="E349" s="38"/>
      <c r="F349" s="39"/>
      <c r="G349" s="10"/>
    </row>
    <row r="350" spans="4:7" ht="15.75" customHeight="1" x14ac:dyDescent="0.25">
      <c r="D350" s="11"/>
      <c r="E350" s="38"/>
      <c r="F350" s="39"/>
      <c r="G350" s="10"/>
    </row>
    <row r="351" spans="4:7" ht="15.75" customHeight="1" x14ac:dyDescent="0.25">
      <c r="D351" s="11"/>
      <c r="E351" s="38"/>
      <c r="F351" s="39"/>
      <c r="G351" s="10"/>
    </row>
    <row r="352" spans="4:7" ht="15.75" customHeight="1" x14ac:dyDescent="0.25">
      <c r="D352" s="11"/>
      <c r="E352" s="38"/>
      <c r="F352" s="39"/>
      <c r="G352" s="10"/>
    </row>
    <row r="353" spans="4:7" ht="15.75" customHeight="1" x14ac:dyDescent="0.25">
      <c r="D353" s="11"/>
      <c r="E353" s="38"/>
      <c r="F353" s="39"/>
      <c r="G353" s="10"/>
    </row>
    <row r="354" spans="4:7" ht="15.75" customHeight="1" x14ac:dyDescent="0.25">
      <c r="D354" s="11"/>
      <c r="E354" s="38"/>
      <c r="F354" s="39"/>
      <c r="G354" s="10"/>
    </row>
    <row r="355" spans="4:7" ht="15.75" customHeight="1" x14ac:dyDescent="0.25">
      <c r="D355" s="11"/>
      <c r="E355" s="38"/>
      <c r="F355" s="39"/>
      <c r="G355" s="10"/>
    </row>
    <row r="356" spans="4:7" ht="15.75" customHeight="1" x14ac:dyDescent="0.25">
      <c r="D356" s="11"/>
      <c r="E356" s="38"/>
      <c r="F356" s="39"/>
      <c r="G356" s="10"/>
    </row>
    <row r="357" spans="4:7" ht="15.75" customHeight="1" x14ac:dyDescent="0.25">
      <c r="D357" s="11"/>
      <c r="E357" s="38"/>
      <c r="F357" s="39"/>
      <c r="G357" s="10"/>
    </row>
    <row r="358" spans="4:7" ht="15.75" customHeight="1" x14ac:dyDescent="0.25">
      <c r="D358" s="11"/>
      <c r="E358" s="38"/>
      <c r="F358" s="39"/>
      <c r="G358" s="10"/>
    </row>
    <row r="359" spans="4:7" ht="15.75" customHeight="1" x14ac:dyDescent="0.25">
      <c r="D359" s="11"/>
      <c r="E359" s="38"/>
      <c r="F359" s="39"/>
      <c r="G359" s="10"/>
    </row>
    <row r="360" spans="4:7" ht="15.75" customHeight="1" x14ac:dyDescent="0.25">
      <c r="D360" s="11"/>
      <c r="E360" s="38"/>
      <c r="F360" s="39"/>
      <c r="G360" s="10"/>
    </row>
    <row r="361" spans="4:7" ht="15.75" customHeight="1" x14ac:dyDescent="0.25">
      <c r="D361" s="11"/>
      <c r="E361" s="38"/>
      <c r="F361" s="39"/>
      <c r="G361" s="10"/>
    </row>
    <row r="362" spans="4:7" ht="15.75" customHeight="1" x14ac:dyDescent="0.25">
      <c r="D362" s="11"/>
      <c r="E362" s="38"/>
      <c r="F362" s="39"/>
      <c r="G362" s="10"/>
    </row>
    <row r="363" spans="4:7" ht="15.75" customHeight="1" x14ac:dyDescent="0.25">
      <c r="D363" s="11"/>
      <c r="E363" s="38"/>
      <c r="F363" s="39"/>
      <c r="G363" s="10"/>
    </row>
    <row r="364" spans="4:7" ht="15.75" customHeight="1" x14ac:dyDescent="0.25">
      <c r="D364" s="11"/>
      <c r="E364" s="38"/>
      <c r="F364" s="39"/>
      <c r="G364" s="10"/>
    </row>
    <row r="365" spans="4:7" ht="15.75" customHeight="1" x14ac:dyDescent="0.25">
      <c r="D365" s="11"/>
      <c r="E365" s="38"/>
      <c r="F365" s="39"/>
      <c r="G365" s="10"/>
    </row>
    <row r="366" spans="4:7" ht="15.75" customHeight="1" x14ac:dyDescent="0.25">
      <c r="D366" s="11"/>
      <c r="E366" s="38"/>
      <c r="F366" s="39"/>
      <c r="G366" s="10"/>
    </row>
    <row r="367" spans="4:7" ht="15.75" customHeight="1" x14ac:dyDescent="0.25">
      <c r="D367" s="11"/>
      <c r="E367" s="38"/>
      <c r="F367" s="39"/>
      <c r="G367" s="10"/>
    </row>
    <row r="368" spans="4:7" ht="15.75" customHeight="1" x14ac:dyDescent="0.25">
      <c r="D368" s="11"/>
      <c r="E368" s="38"/>
      <c r="F368" s="39"/>
      <c r="G368" s="10"/>
    </row>
    <row r="369" spans="4:7" ht="15.75" customHeight="1" x14ac:dyDescent="0.25">
      <c r="D369" s="11"/>
      <c r="E369" s="38"/>
      <c r="F369" s="39"/>
      <c r="G369" s="10"/>
    </row>
    <row r="370" spans="4:7" ht="15.75" customHeight="1" x14ac:dyDescent="0.25">
      <c r="D370" s="11"/>
      <c r="E370" s="38"/>
      <c r="F370" s="39"/>
      <c r="G370" s="10"/>
    </row>
    <row r="371" spans="4:7" ht="15.75" customHeight="1" x14ac:dyDescent="0.25">
      <c r="D371" s="11"/>
      <c r="E371" s="38"/>
      <c r="F371" s="39"/>
      <c r="G371" s="10"/>
    </row>
    <row r="372" spans="4:7" ht="15.75" customHeight="1" x14ac:dyDescent="0.25">
      <c r="D372" s="11"/>
      <c r="E372" s="38"/>
      <c r="F372" s="39"/>
      <c r="G372" s="10"/>
    </row>
    <row r="373" spans="4:7" ht="15.75" customHeight="1" x14ac:dyDescent="0.25">
      <c r="D373" s="11"/>
      <c r="E373" s="38"/>
      <c r="F373" s="39"/>
      <c r="G373" s="10"/>
    </row>
    <row r="374" spans="4:7" ht="15.75" customHeight="1" x14ac:dyDescent="0.25">
      <c r="D374" s="11"/>
      <c r="E374" s="38"/>
      <c r="F374" s="39"/>
      <c r="G374" s="10"/>
    </row>
    <row r="375" spans="4:7" ht="15.75" customHeight="1" x14ac:dyDescent="0.25">
      <c r="D375" s="11"/>
      <c r="E375" s="38"/>
      <c r="F375" s="39"/>
      <c r="G375" s="10"/>
    </row>
    <row r="376" spans="4:7" ht="15.75" customHeight="1" x14ac:dyDescent="0.25">
      <c r="D376" s="11"/>
      <c r="E376" s="38"/>
      <c r="F376" s="39"/>
      <c r="G376" s="10"/>
    </row>
    <row r="377" spans="4:7" ht="15.75" customHeight="1" x14ac:dyDescent="0.25">
      <c r="D377" s="11"/>
      <c r="E377" s="38"/>
      <c r="F377" s="39"/>
      <c r="G377" s="10"/>
    </row>
    <row r="378" spans="4:7" ht="15.75" customHeight="1" x14ac:dyDescent="0.25">
      <c r="D378" s="11"/>
      <c r="E378" s="38"/>
      <c r="F378" s="39"/>
      <c r="G378" s="10"/>
    </row>
    <row r="379" spans="4:7" ht="15.75" customHeight="1" x14ac:dyDescent="0.25">
      <c r="D379" s="11"/>
      <c r="E379" s="38"/>
      <c r="F379" s="39"/>
      <c r="G379" s="10"/>
    </row>
    <row r="380" spans="4:7" ht="15.75" customHeight="1" x14ac:dyDescent="0.25">
      <c r="D380" s="11"/>
      <c r="E380" s="38"/>
      <c r="F380" s="39"/>
      <c r="G380" s="10"/>
    </row>
    <row r="381" spans="4:7" ht="15.75" customHeight="1" x14ac:dyDescent="0.25">
      <c r="D381" s="11"/>
      <c r="E381" s="38"/>
      <c r="F381" s="39"/>
      <c r="G381" s="10"/>
    </row>
    <row r="382" spans="4:7" ht="15.75" customHeight="1" x14ac:dyDescent="0.25">
      <c r="D382" s="11"/>
      <c r="E382" s="38"/>
      <c r="F382" s="39"/>
      <c r="G382" s="10"/>
    </row>
    <row r="383" spans="4:7" ht="15.75" customHeight="1" x14ac:dyDescent="0.25">
      <c r="D383" s="11"/>
      <c r="E383" s="38"/>
      <c r="F383" s="39"/>
      <c r="G383" s="10"/>
    </row>
    <row r="384" spans="4:7" ht="15.75" customHeight="1" x14ac:dyDescent="0.25">
      <c r="D384" s="11"/>
      <c r="E384" s="38"/>
      <c r="F384" s="39"/>
      <c r="G384" s="10"/>
    </row>
    <row r="385" spans="4:7" ht="15.75" customHeight="1" x14ac:dyDescent="0.25">
      <c r="D385" s="11"/>
      <c r="E385" s="38"/>
      <c r="F385" s="39"/>
      <c r="G385" s="10"/>
    </row>
    <row r="386" spans="4:7" ht="15.75" customHeight="1" x14ac:dyDescent="0.25">
      <c r="D386" s="11"/>
      <c r="E386" s="38"/>
      <c r="F386" s="39"/>
      <c r="G386" s="10"/>
    </row>
    <row r="387" spans="4:7" ht="15.75" customHeight="1" x14ac:dyDescent="0.25">
      <c r="D387" s="11"/>
      <c r="E387" s="38"/>
      <c r="F387" s="39"/>
      <c r="G387" s="10"/>
    </row>
    <row r="388" spans="4:7" ht="15.75" customHeight="1" x14ac:dyDescent="0.25">
      <c r="D388" s="11"/>
      <c r="E388" s="38"/>
      <c r="F388" s="39"/>
      <c r="G388" s="10"/>
    </row>
    <row r="389" spans="4:7" ht="15.75" customHeight="1" x14ac:dyDescent="0.25">
      <c r="D389" s="11"/>
      <c r="E389" s="38"/>
      <c r="F389" s="39"/>
      <c r="G389" s="10"/>
    </row>
    <row r="390" spans="4:7" ht="15.75" customHeight="1" x14ac:dyDescent="0.25">
      <c r="D390" s="11"/>
      <c r="E390" s="38"/>
      <c r="F390" s="39"/>
      <c r="G390" s="10"/>
    </row>
    <row r="391" spans="4:7" ht="15.75" customHeight="1" x14ac:dyDescent="0.25">
      <c r="D391" s="11"/>
      <c r="E391" s="38"/>
      <c r="F391" s="39"/>
      <c r="G391" s="10"/>
    </row>
    <row r="392" spans="4:7" ht="15.75" customHeight="1" x14ac:dyDescent="0.25">
      <c r="D392" s="11"/>
      <c r="E392" s="38"/>
      <c r="F392" s="39"/>
      <c r="G392" s="10"/>
    </row>
    <row r="393" spans="4:7" ht="15.75" customHeight="1" x14ac:dyDescent="0.25">
      <c r="D393" s="11"/>
      <c r="E393" s="38"/>
      <c r="F393" s="39"/>
      <c r="G393" s="10"/>
    </row>
    <row r="394" spans="4:7" ht="15.75" customHeight="1" x14ac:dyDescent="0.25">
      <c r="D394" s="11"/>
      <c r="E394" s="38"/>
      <c r="F394" s="39"/>
      <c r="G394" s="10"/>
    </row>
    <row r="395" spans="4:7" ht="15.75" customHeight="1" x14ac:dyDescent="0.25">
      <c r="D395" s="11"/>
      <c r="E395" s="38"/>
      <c r="F395" s="39"/>
      <c r="G395" s="10"/>
    </row>
    <row r="396" spans="4:7" ht="15.75" customHeight="1" x14ac:dyDescent="0.25">
      <c r="D396" s="11"/>
      <c r="E396" s="38"/>
      <c r="F396" s="39"/>
      <c r="G396" s="10"/>
    </row>
    <row r="397" spans="4:7" ht="15.75" customHeight="1" x14ac:dyDescent="0.25">
      <c r="D397" s="11"/>
      <c r="E397" s="38"/>
      <c r="F397" s="39"/>
      <c r="G397" s="10"/>
    </row>
    <row r="398" spans="4:7" ht="15.75" customHeight="1" x14ac:dyDescent="0.25">
      <c r="D398" s="11"/>
      <c r="E398" s="38"/>
      <c r="F398" s="39"/>
      <c r="G398" s="10"/>
    </row>
    <row r="399" spans="4:7" ht="15.75" customHeight="1" x14ac:dyDescent="0.25">
      <c r="D399" s="11"/>
      <c r="E399" s="38"/>
      <c r="F399" s="39"/>
      <c r="G399" s="10"/>
    </row>
    <row r="400" spans="4:7" ht="15.75" customHeight="1" x14ac:dyDescent="0.25">
      <c r="D400" s="11"/>
      <c r="E400" s="38"/>
      <c r="F400" s="39"/>
      <c r="G400" s="10"/>
    </row>
    <row r="401" spans="4:7" ht="15.75" customHeight="1" x14ac:dyDescent="0.25">
      <c r="D401" s="11"/>
      <c r="E401" s="38"/>
      <c r="F401" s="39"/>
      <c r="G401" s="10"/>
    </row>
    <row r="402" spans="4:7" ht="15.75" customHeight="1" x14ac:dyDescent="0.25">
      <c r="D402" s="11"/>
      <c r="E402" s="38"/>
      <c r="F402" s="39"/>
      <c r="G402" s="10"/>
    </row>
    <row r="403" spans="4:7" ht="15.75" customHeight="1" x14ac:dyDescent="0.25">
      <c r="D403" s="11"/>
      <c r="E403" s="38"/>
      <c r="F403" s="39"/>
      <c r="G403" s="10"/>
    </row>
    <row r="404" spans="4:7" ht="15.75" customHeight="1" x14ac:dyDescent="0.25">
      <c r="D404" s="11"/>
      <c r="E404" s="38"/>
      <c r="F404" s="39"/>
      <c r="G404" s="10"/>
    </row>
    <row r="405" spans="4:7" ht="15.75" customHeight="1" x14ac:dyDescent="0.25">
      <c r="D405" s="11"/>
      <c r="E405" s="38"/>
      <c r="F405" s="39"/>
      <c r="G405" s="10"/>
    </row>
    <row r="406" spans="4:7" ht="15.75" customHeight="1" x14ac:dyDescent="0.25">
      <c r="D406" s="11"/>
      <c r="E406" s="38"/>
      <c r="F406" s="39"/>
      <c r="G406" s="10"/>
    </row>
    <row r="407" spans="4:7" ht="15.75" customHeight="1" x14ac:dyDescent="0.25">
      <c r="D407" s="11"/>
      <c r="E407" s="38"/>
      <c r="F407" s="39"/>
      <c r="G407" s="10"/>
    </row>
    <row r="408" spans="4:7" ht="15.75" customHeight="1" x14ac:dyDescent="0.25">
      <c r="D408" s="11"/>
      <c r="E408" s="38"/>
      <c r="F408" s="39"/>
      <c r="G408" s="10"/>
    </row>
    <row r="409" spans="4:7" ht="15.75" customHeight="1" x14ac:dyDescent="0.25">
      <c r="D409" s="11"/>
      <c r="E409" s="38"/>
      <c r="F409" s="39"/>
      <c r="G409" s="10"/>
    </row>
    <row r="410" spans="4:7" ht="15.75" customHeight="1" x14ac:dyDescent="0.25">
      <c r="D410" s="11"/>
      <c r="E410" s="38"/>
      <c r="F410" s="39"/>
      <c r="G410" s="10"/>
    </row>
    <row r="411" spans="4:7" ht="15.75" customHeight="1" x14ac:dyDescent="0.25">
      <c r="D411" s="11"/>
      <c r="E411" s="38"/>
      <c r="F411" s="39"/>
      <c r="G411" s="10"/>
    </row>
    <row r="412" spans="4:7" ht="15.75" customHeight="1" x14ac:dyDescent="0.25">
      <c r="D412" s="11"/>
      <c r="E412" s="38"/>
      <c r="F412" s="39"/>
      <c r="G412" s="10"/>
    </row>
    <row r="413" spans="4:7" ht="15.75" customHeight="1" x14ac:dyDescent="0.25">
      <c r="D413" s="11"/>
      <c r="E413" s="38"/>
      <c r="F413" s="39"/>
      <c r="G413" s="10"/>
    </row>
    <row r="414" spans="4:7" ht="15.75" customHeight="1" x14ac:dyDescent="0.25">
      <c r="D414" s="11"/>
      <c r="E414" s="38"/>
      <c r="F414" s="39"/>
      <c r="G414" s="10"/>
    </row>
    <row r="415" spans="4:7" ht="15.75" customHeight="1" x14ac:dyDescent="0.25">
      <c r="D415" s="11"/>
      <c r="E415" s="38"/>
      <c r="F415" s="39"/>
      <c r="G415" s="10"/>
    </row>
    <row r="416" spans="4:7" ht="15.75" customHeight="1" x14ac:dyDescent="0.25">
      <c r="D416" s="11"/>
      <c r="E416" s="38"/>
      <c r="F416" s="39"/>
      <c r="G416" s="10"/>
    </row>
    <row r="417" spans="4:7" ht="15.75" customHeight="1" x14ac:dyDescent="0.25">
      <c r="D417" s="11"/>
      <c r="E417" s="38"/>
      <c r="F417" s="39"/>
      <c r="G417" s="10"/>
    </row>
    <row r="418" spans="4:7" ht="15.75" customHeight="1" x14ac:dyDescent="0.25">
      <c r="D418" s="11"/>
      <c r="E418" s="38"/>
      <c r="F418" s="39"/>
      <c r="G418" s="10"/>
    </row>
    <row r="419" spans="4:7" ht="15.75" customHeight="1" x14ac:dyDescent="0.25">
      <c r="D419" s="11"/>
      <c r="E419" s="38"/>
      <c r="F419" s="39"/>
      <c r="G419" s="10"/>
    </row>
    <row r="420" spans="4:7" ht="15.75" customHeight="1" x14ac:dyDescent="0.25">
      <c r="D420" s="11"/>
      <c r="E420" s="38"/>
      <c r="F420" s="39"/>
      <c r="G420" s="10"/>
    </row>
    <row r="421" spans="4:7" ht="15.75" customHeight="1" x14ac:dyDescent="0.25">
      <c r="D421" s="11"/>
      <c r="E421" s="38"/>
      <c r="F421" s="39"/>
      <c r="G421" s="10"/>
    </row>
    <row r="422" spans="4:7" ht="15.75" customHeight="1" x14ac:dyDescent="0.25">
      <c r="D422" s="11"/>
      <c r="E422" s="38"/>
      <c r="F422" s="39"/>
      <c r="G422" s="10"/>
    </row>
    <row r="423" spans="4:7" ht="15.75" customHeight="1" x14ac:dyDescent="0.25">
      <c r="D423" s="11"/>
      <c r="E423" s="38"/>
      <c r="F423" s="39"/>
      <c r="G423" s="10"/>
    </row>
    <row r="424" spans="4:7" ht="15.75" customHeight="1" x14ac:dyDescent="0.25">
      <c r="D424" s="11"/>
      <c r="E424" s="38"/>
      <c r="F424" s="39"/>
      <c r="G424" s="10"/>
    </row>
    <row r="425" spans="4:7" ht="15.75" customHeight="1" x14ac:dyDescent="0.25">
      <c r="D425" s="11"/>
      <c r="E425" s="38"/>
      <c r="F425" s="39"/>
      <c r="G425" s="10"/>
    </row>
    <row r="426" spans="4:7" ht="15.75" customHeight="1" x14ac:dyDescent="0.25">
      <c r="D426" s="11"/>
      <c r="E426" s="38"/>
      <c r="F426" s="39"/>
      <c r="G426" s="10"/>
    </row>
    <row r="427" spans="4:7" ht="15.75" customHeight="1" x14ac:dyDescent="0.25">
      <c r="D427" s="11"/>
      <c r="E427" s="38"/>
      <c r="F427" s="39"/>
      <c r="G427" s="10"/>
    </row>
    <row r="428" spans="4:7" ht="15.75" customHeight="1" x14ac:dyDescent="0.25">
      <c r="D428" s="11"/>
      <c r="E428" s="38"/>
      <c r="F428" s="39"/>
      <c r="G428" s="10"/>
    </row>
    <row r="429" spans="4:7" ht="15.75" customHeight="1" x14ac:dyDescent="0.25">
      <c r="D429" s="11"/>
      <c r="E429" s="38"/>
      <c r="F429" s="39"/>
      <c r="G429" s="10"/>
    </row>
    <row r="430" spans="4:7" ht="15.75" customHeight="1" x14ac:dyDescent="0.25">
      <c r="D430" s="11"/>
      <c r="E430" s="38"/>
      <c r="F430" s="39"/>
      <c r="G430" s="10"/>
    </row>
    <row r="431" spans="4:7" ht="15.75" customHeight="1" x14ac:dyDescent="0.25">
      <c r="D431" s="11"/>
      <c r="E431" s="38"/>
      <c r="F431" s="39"/>
      <c r="G431" s="10"/>
    </row>
    <row r="432" spans="4:7" ht="15.75" customHeight="1" x14ac:dyDescent="0.25">
      <c r="D432" s="11"/>
      <c r="E432" s="38"/>
      <c r="F432" s="39"/>
      <c r="G432" s="10"/>
    </row>
    <row r="433" spans="4:7" ht="15.75" customHeight="1" x14ac:dyDescent="0.25">
      <c r="D433" s="11"/>
      <c r="E433" s="38"/>
      <c r="F433" s="39"/>
      <c r="G433" s="10"/>
    </row>
    <row r="434" spans="4:7" ht="15.75" customHeight="1" x14ac:dyDescent="0.25">
      <c r="D434" s="11"/>
      <c r="E434" s="38"/>
      <c r="F434" s="39"/>
      <c r="G434" s="10"/>
    </row>
    <row r="435" spans="4:7" ht="15.75" customHeight="1" x14ac:dyDescent="0.25">
      <c r="D435" s="11"/>
      <c r="E435" s="38"/>
      <c r="F435" s="39"/>
      <c r="G435" s="10"/>
    </row>
    <row r="436" spans="4:7" ht="15.75" customHeight="1" x14ac:dyDescent="0.25">
      <c r="D436" s="11"/>
      <c r="E436" s="38"/>
      <c r="F436" s="39"/>
      <c r="G436" s="10"/>
    </row>
    <row r="437" spans="4:7" ht="15.75" customHeight="1" x14ac:dyDescent="0.25">
      <c r="D437" s="11"/>
      <c r="E437" s="38"/>
      <c r="F437" s="39"/>
      <c r="G437" s="10"/>
    </row>
    <row r="438" spans="4:7" ht="15.75" customHeight="1" x14ac:dyDescent="0.25">
      <c r="D438" s="11"/>
      <c r="E438" s="38"/>
      <c r="F438" s="39"/>
      <c r="G438" s="10"/>
    </row>
    <row r="439" spans="4:7" ht="15.75" customHeight="1" x14ac:dyDescent="0.25">
      <c r="D439" s="11"/>
      <c r="E439" s="38"/>
      <c r="F439" s="39"/>
      <c r="G439" s="10"/>
    </row>
    <row r="440" spans="4:7" ht="15.75" customHeight="1" x14ac:dyDescent="0.25">
      <c r="D440" s="11"/>
      <c r="E440" s="38"/>
      <c r="F440" s="39"/>
      <c r="G440" s="10"/>
    </row>
    <row r="441" spans="4:7" ht="15.75" customHeight="1" x14ac:dyDescent="0.25">
      <c r="D441" s="11"/>
      <c r="E441" s="38"/>
      <c r="F441" s="39"/>
      <c r="G441" s="10"/>
    </row>
    <row r="442" spans="4:7" ht="15.75" customHeight="1" x14ac:dyDescent="0.25">
      <c r="D442" s="11"/>
      <c r="E442" s="38"/>
      <c r="F442" s="39"/>
      <c r="G442" s="10"/>
    </row>
    <row r="443" spans="4:7" ht="15.75" customHeight="1" x14ac:dyDescent="0.25">
      <c r="D443" s="11"/>
      <c r="E443" s="38"/>
      <c r="F443" s="39"/>
      <c r="G443" s="10"/>
    </row>
    <row r="444" spans="4:7" ht="15.75" customHeight="1" x14ac:dyDescent="0.25">
      <c r="D444" s="11"/>
      <c r="E444" s="38"/>
      <c r="F444" s="39"/>
      <c r="G444" s="10"/>
    </row>
    <row r="445" spans="4:7" ht="15.75" customHeight="1" x14ac:dyDescent="0.25">
      <c r="D445" s="11"/>
      <c r="E445" s="38"/>
      <c r="F445" s="39"/>
      <c r="G445" s="10"/>
    </row>
    <row r="446" spans="4:7" ht="15.75" customHeight="1" x14ac:dyDescent="0.25">
      <c r="D446" s="11"/>
      <c r="E446" s="38"/>
      <c r="F446" s="39"/>
      <c r="G446" s="10"/>
    </row>
    <row r="447" spans="4:7" ht="15.75" customHeight="1" x14ac:dyDescent="0.25">
      <c r="D447" s="11"/>
      <c r="E447" s="38"/>
      <c r="F447" s="39"/>
      <c r="G447" s="10"/>
    </row>
    <row r="448" spans="4:7" ht="15.75" customHeight="1" x14ac:dyDescent="0.25">
      <c r="D448" s="11"/>
      <c r="E448" s="38"/>
      <c r="F448" s="39"/>
      <c r="G448" s="10"/>
    </row>
    <row r="449" spans="4:7" ht="15.75" customHeight="1" x14ac:dyDescent="0.25">
      <c r="D449" s="11"/>
      <c r="E449" s="38"/>
      <c r="F449" s="39"/>
      <c r="G449" s="10"/>
    </row>
    <row r="450" spans="4:7" ht="15.75" customHeight="1" x14ac:dyDescent="0.25">
      <c r="D450" s="11"/>
      <c r="E450" s="38"/>
      <c r="F450" s="39"/>
      <c r="G450" s="10"/>
    </row>
    <row r="451" spans="4:7" ht="15.75" customHeight="1" x14ac:dyDescent="0.25">
      <c r="D451" s="11"/>
      <c r="E451" s="38"/>
      <c r="F451" s="39"/>
      <c r="G451" s="10"/>
    </row>
    <row r="452" spans="4:7" ht="15.75" customHeight="1" x14ac:dyDescent="0.25">
      <c r="D452" s="11"/>
      <c r="E452" s="38"/>
      <c r="F452" s="39"/>
      <c r="G452" s="10"/>
    </row>
    <row r="453" spans="4:7" ht="15.75" customHeight="1" x14ac:dyDescent="0.25">
      <c r="D453" s="11"/>
      <c r="E453" s="38"/>
      <c r="F453" s="39"/>
      <c r="G453" s="10"/>
    </row>
    <row r="454" spans="4:7" ht="15.75" customHeight="1" x14ac:dyDescent="0.25">
      <c r="D454" s="11"/>
      <c r="E454" s="38"/>
      <c r="F454" s="39"/>
      <c r="G454" s="10"/>
    </row>
    <row r="455" spans="4:7" ht="15.75" customHeight="1" x14ac:dyDescent="0.25">
      <c r="D455" s="11"/>
      <c r="E455" s="38"/>
      <c r="F455" s="39"/>
      <c r="G455" s="10"/>
    </row>
    <row r="456" spans="4:7" ht="15.75" customHeight="1" x14ac:dyDescent="0.25">
      <c r="D456" s="11"/>
      <c r="E456" s="38"/>
      <c r="F456" s="39"/>
      <c r="G456" s="10"/>
    </row>
    <row r="457" spans="4:7" ht="15.75" customHeight="1" x14ac:dyDescent="0.25">
      <c r="D457" s="11"/>
      <c r="E457" s="38"/>
      <c r="F457" s="39"/>
      <c r="G457" s="10"/>
    </row>
    <row r="458" spans="4:7" ht="15.75" customHeight="1" x14ac:dyDescent="0.25">
      <c r="D458" s="11"/>
      <c r="E458" s="38"/>
      <c r="F458" s="39"/>
      <c r="G458" s="10"/>
    </row>
    <row r="459" spans="4:7" ht="15.75" customHeight="1" x14ac:dyDescent="0.25">
      <c r="D459" s="11"/>
      <c r="E459" s="38"/>
      <c r="F459" s="39"/>
      <c r="G459" s="10"/>
    </row>
    <row r="460" spans="4:7" ht="15.75" customHeight="1" x14ac:dyDescent="0.25">
      <c r="D460" s="11"/>
      <c r="E460" s="38"/>
      <c r="F460" s="39"/>
      <c r="G460" s="10"/>
    </row>
    <row r="461" spans="4:7" ht="15.75" customHeight="1" x14ac:dyDescent="0.25">
      <c r="D461" s="11"/>
      <c r="E461" s="38"/>
      <c r="F461" s="39"/>
      <c r="G461" s="10"/>
    </row>
    <row r="462" spans="4:7" ht="15.75" customHeight="1" x14ac:dyDescent="0.25">
      <c r="D462" s="11"/>
      <c r="E462" s="38"/>
      <c r="F462" s="39"/>
      <c r="G462" s="10"/>
    </row>
    <row r="463" spans="4:7" ht="15.75" customHeight="1" x14ac:dyDescent="0.25">
      <c r="D463" s="11"/>
      <c r="E463" s="38"/>
      <c r="F463" s="39"/>
      <c r="G463" s="10"/>
    </row>
    <row r="464" spans="4:7" ht="15.75" customHeight="1" x14ac:dyDescent="0.25">
      <c r="D464" s="11"/>
      <c r="E464" s="38"/>
      <c r="F464" s="39"/>
      <c r="G464" s="10"/>
    </row>
    <row r="465" spans="4:7" ht="15.75" customHeight="1" x14ac:dyDescent="0.25">
      <c r="D465" s="11"/>
      <c r="E465" s="38"/>
      <c r="F465" s="39"/>
      <c r="G465" s="10"/>
    </row>
    <row r="466" spans="4:7" ht="15.75" customHeight="1" x14ac:dyDescent="0.25">
      <c r="D466" s="11"/>
      <c r="E466" s="38"/>
      <c r="F466" s="39"/>
      <c r="G466" s="10"/>
    </row>
    <row r="467" spans="4:7" ht="15.75" customHeight="1" x14ac:dyDescent="0.25">
      <c r="D467" s="11"/>
      <c r="E467" s="38"/>
      <c r="F467" s="39"/>
      <c r="G467" s="10"/>
    </row>
    <row r="468" spans="4:7" ht="15.75" customHeight="1" x14ac:dyDescent="0.25">
      <c r="D468" s="11"/>
      <c r="E468" s="38"/>
      <c r="F468" s="39"/>
      <c r="G468" s="10"/>
    </row>
    <row r="469" spans="4:7" ht="15.75" customHeight="1" x14ac:dyDescent="0.25">
      <c r="D469" s="11"/>
      <c r="E469" s="38"/>
      <c r="F469" s="39"/>
      <c r="G469" s="10"/>
    </row>
    <row r="470" spans="4:7" ht="15.75" customHeight="1" x14ac:dyDescent="0.25">
      <c r="D470" s="11"/>
      <c r="E470" s="38"/>
      <c r="F470" s="39"/>
      <c r="G470" s="10"/>
    </row>
    <row r="471" spans="4:7" ht="15.75" customHeight="1" x14ac:dyDescent="0.25">
      <c r="D471" s="11"/>
      <c r="E471" s="38"/>
      <c r="F471" s="39"/>
      <c r="G471" s="10"/>
    </row>
    <row r="472" spans="4:7" ht="15.75" customHeight="1" x14ac:dyDescent="0.25">
      <c r="D472" s="11"/>
      <c r="E472" s="38"/>
      <c r="F472" s="39"/>
      <c r="G472" s="10"/>
    </row>
    <row r="473" spans="4:7" ht="15.75" customHeight="1" x14ac:dyDescent="0.25">
      <c r="D473" s="11"/>
      <c r="E473" s="38"/>
      <c r="F473" s="39"/>
      <c r="G473" s="10"/>
    </row>
    <row r="474" spans="4:7" ht="15.75" customHeight="1" x14ac:dyDescent="0.25">
      <c r="D474" s="11"/>
      <c r="E474" s="38"/>
      <c r="F474" s="39"/>
      <c r="G474" s="10"/>
    </row>
    <row r="475" spans="4:7" ht="15.75" customHeight="1" x14ac:dyDescent="0.25">
      <c r="D475" s="11"/>
      <c r="E475" s="38"/>
      <c r="F475" s="39"/>
      <c r="G475" s="10"/>
    </row>
    <row r="476" spans="4:7" ht="15.75" customHeight="1" x14ac:dyDescent="0.25">
      <c r="D476" s="11"/>
      <c r="E476" s="38"/>
      <c r="F476" s="39"/>
      <c r="G476" s="10"/>
    </row>
    <row r="477" spans="4:7" ht="15.75" customHeight="1" x14ac:dyDescent="0.25">
      <c r="D477" s="11"/>
      <c r="E477" s="38"/>
      <c r="F477" s="39"/>
      <c r="G477" s="10"/>
    </row>
    <row r="478" spans="4:7" ht="15.75" customHeight="1" x14ac:dyDescent="0.25">
      <c r="D478" s="11"/>
      <c r="E478" s="38"/>
      <c r="F478" s="39"/>
      <c r="G478" s="10"/>
    </row>
    <row r="479" spans="4:7" ht="15.75" customHeight="1" x14ac:dyDescent="0.25">
      <c r="D479" s="11"/>
      <c r="E479" s="38"/>
      <c r="F479" s="39"/>
      <c r="G479" s="10"/>
    </row>
    <row r="480" spans="4:7" ht="15.75" customHeight="1" x14ac:dyDescent="0.25">
      <c r="D480" s="11"/>
      <c r="E480" s="38"/>
      <c r="F480" s="39"/>
      <c r="G480" s="10"/>
    </row>
    <row r="481" spans="4:7" ht="15.75" customHeight="1" x14ac:dyDescent="0.25">
      <c r="D481" s="11"/>
      <c r="E481" s="38"/>
      <c r="F481" s="39"/>
      <c r="G481" s="10"/>
    </row>
    <row r="482" spans="4:7" ht="15.75" customHeight="1" x14ac:dyDescent="0.25">
      <c r="D482" s="11"/>
      <c r="E482" s="38"/>
      <c r="F482" s="39"/>
      <c r="G482" s="10"/>
    </row>
    <row r="483" spans="4:7" ht="15.75" customHeight="1" x14ac:dyDescent="0.25">
      <c r="D483" s="11"/>
      <c r="E483" s="38"/>
      <c r="F483" s="39"/>
      <c r="G483" s="10"/>
    </row>
    <row r="484" spans="4:7" ht="15.75" customHeight="1" x14ac:dyDescent="0.25">
      <c r="D484" s="11"/>
      <c r="E484" s="38"/>
      <c r="F484" s="39"/>
      <c r="G484" s="10"/>
    </row>
    <row r="485" spans="4:7" ht="15.75" customHeight="1" x14ac:dyDescent="0.25">
      <c r="D485" s="11"/>
      <c r="E485" s="38"/>
      <c r="F485" s="39"/>
      <c r="G485" s="10"/>
    </row>
    <row r="486" spans="4:7" ht="15.75" customHeight="1" x14ac:dyDescent="0.25">
      <c r="D486" s="11"/>
      <c r="E486" s="38"/>
      <c r="F486" s="39"/>
      <c r="G486" s="10"/>
    </row>
    <row r="487" spans="4:7" ht="15.75" customHeight="1" x14ac:dyDescent="0.25">
      <c r="D487" s="11"/>
      <c r="E487" s="38"/>
      <c r="F487" s="39"/>
      <c r="G487" s="10"/>
    </row>
    <row r="488" spans="4:7" ht="15.75" customHeight="1" x14ac:dyDescent="0.25">
      <c r="D488" s="11"/>
      <c r="E488" s="38"/>
      <c r="F488" s="39"/>
      <c r="G488" s="10"/>
    </row>
    <row r="489" spans="4:7" ht="15.75" customHeight="1" x14ac:dyDescent="0.25">
      <c r="D489" s="11"/>
      <c r="E489" s="38"/>
      <c r="F489" s="39"/>
      <c r="G489" s="10"/>
    </row>
    <row r="490" spans="4:7" ht="15.75" customHeight="1" x14ac:dyDescent="0.25">
      <c r="D490" s="11"/>
      <c r="E490" s="38"/>
      <c r="F490" s="39"/>
      <c r="G490" s="10"/>
    </row>
    <row r="491" spans="4:7" ht="15.75" customHeight="1" x14ac:dyDescent="0.25">
      <c r="D491" s="11"/>
      <c r="E491" s="38"/>
      <c r="F491" s="39"/>
      <c r="G491" s="10"/>
    </row>
    <row r="492" spans="4:7" ht="15.75" customHeight="1" x14ac:dyDescent="0.25">
      <c r="D492" s="11"/>
      <c r="E492" s="38"/>
      <c r="F492" s="39"/>
      <c r="G492" s="10"/>
    </row>
    <row r="493" spans="4:7" ht="15.75" customHeight="1" x14ac:dyDescent="0.25">
      <c r="D493" s="11"/>
      <c r="E493" s="38"/>
      <c r="F493" s="39"/>
      <c r="G493" s="10"/>
    </row>
    <row r="494" spans="4:7" ht="15.75" customHeight="1" x14ac:dyDescent="0.25">
      <c r="D494" s="11"/>
      <c r="E494" s="38"/>
      <c r="F494" s="39"/>
      <c r="G494" s="10"/>
    </row>
    <row r="495" spans="4:7" ht="15.75" customHeight="1" x14ac:dyDescent="0.25">
      <c r="D495" s="11"/>
      <c r="E495" s="38"/>
      <c r="F495" s="39"/>
      <c r="G495" s="10"/>
    </row>
    <row r="496" spans="4:7" ht="15.75" customHeight="1" x14ac:dyDescent="0.25">
      <c r="D496" s="11"/>
      <c r="E496" s="38"/>
      <c r="F496" s="39"/>
      <c r="G496" s="10"/>
    </row>
    <row r="497" spans="4:7" ht="15.75" customHeight="1" x14ac:dyDescent="0.25">
      <c r="D497" s="11"/>
      <c r="E497" s="38"/>
      <c r="F497" s="39"/>
      <c r="G497" s="10"/>
    </row>
    <row r="498" spans="4:7" ht="15.75" customHeight="1" x14ac:dyDescent="0.25">
      <c r="D498" s="11"/>
      <c r="E498" s="38"/>
      <c r="F498" s="39"/>
      <c r="G498" s="10"/>
    </row>
    <row r="499" spans="4:7" ht="15.75" customHeight="1" x14ac:dyDescent="0.25">
      <c r="D499" s="11"/>
      <c r="E499" s="38"/>
      <c r="F499" s="39"/>
      <c r="G499" s="10"/>
    </row>
    <row r="500" spans="4:7" ht="15.75" customHeight="1" x14ac:dyDescent="0.25">
      <c r="D500" s="11"/>
      <c r="E500" s="38"/>
      <c r="F500" s="39"/>
      <c r="G500" s="10"/>
    </row>
    <row r="501" spans="4:7" ht="15.75" customHeight="1" x14ac:dyDescent="0.25">
      <c r="D501" s="11"/>
      <c r="E501" s="38"/>
      <c r="F501" s="39"/>
      <c r="G501" s="10"/>
    </row>
    <row r="502" spans="4:7" ht="15.75" customHeight="1" x14ac:dyDescent="0.25">
      <c r="D502" s="11"/>
      <c r="E502" s="38"/>
      <c r="F502" s="39"/>
      <c r="G502" s="10"/>
    </row>
    <row r="503" spans="4:7" ht="15.75" customHeight="1" x14ac:dyDescent="0.25">
      <c r="D503" s="11"/>
      <c r="E503" s="38"/>
      <c r="F503" s="39"/>
      <c r="G503" s="10"/>
    </row>
    <row r="504" spans="4:7" ht="15.75" customHeight="1" x14ac:dyDescent="0.25">
      <c r="D504" s="11"/>
      <c r="E504" s="38"/>
      <c r="F504" s="39"/>
      <c r="G504" s="10"/>
    </row>
    <row r="505" spans="4:7" ht="15.75" customHeight="1" x14ac:dyDescent="0.25">
      <c r="D505" s="11"/>
      <c r="E505" s="38"/>
      <c r="F505" s="39"/>
      <c r="G505" s="10"/>
    </row>
    <row r="506" spans="4:7" ht="15.75" customHeight="1" x14ac:dyDescent="0.25">
      <c r="D506" s="11"/>
      <c r="E506" s="38"/>
      <c r="F506" s="39"/>
      <c r="G506" s="10"/>
    </row>
    <row r="507" spans="4:7" ht="15.75" customHeight="1" x14ac:dyDescent="0.25">
      <c r="D507" s="11"/>
      <c r="E507" s="38"/>
      <c r="F507" s="39"/>
      <c r="G507" s="10"/>
    </row>
    <row r="508" spans="4:7" ht="15.75" customHeight="1" x14ac:dyDescent="0.25">
      <c r="D508" s="11"/>
      <c r="E508" s="38"/>
      <c r="F508" s="39"/>
      <c r="G508" s="10"/>
    </row>
    <row r="509" spans="4:7" ht="15.75" customHeight="1" x14ac:dyDescent="0.25">
      <c r="D509" s="11"/>
      <c r="E509" s="38"/>
      <c r="F509" s="39"/>
      <c r="G509" s="10"/>
    </row>
    <row r="510" spans="4:7" ht="15.75" customHeight="1" x14ac:dyDescent="0.25">
      <c r="D510" s="11"/>
      <c r="E510" s="38"/>
      <c r="F510" s="39"/>
      <c r="G510" s="10"/>
    </row>
    <row r="511" spans="4:7" ht="15.75" customHeight="1" x14ac:dyDescent="0.25">
      <c r="D511" s="11"/>
      <c r="E511" s="38"/>
      <c r="F511" s="39"/>
      <c r="G511" s="10"/>
    </row>
    <row r="512" spans="4:7" ht="15.75" customHeight="1" x14ac:dyDescent="0.25">
      <c r="D512" s="11"/>
      <c r="E512" s="38"/>
      <c r="F512" s="39"/>
      <c r="G512" s="10"/>
    </row>
    <row r="513" spans="4:7" ht="15.75" customHeight="1" x14ac:dyDescent="0.25">
      <c r="D513" s="11"/>
      <c r="E513" s="38"/>
      <c r="F513" s="39"/>
      <c r="G513" s="10"/>
    </row>
    <row r="514" spans="4:7" ht="15.75" customHeight="1" x14ac:dyDescent="0.25">
      <c r="D514" s="11"/>
      <c r="E514" s="38"/>
      <c r="F514" s="39"/>
      <c r="G514" s="10"/>
    </row>
    <row r="515" spans="4:7" ht="15.75" customHeight="1" x14ac:dyDescent="0.25">
      <c r="D515" s="11"/>
      <c r="E515" s="38"/>
      <c r="F515" s="39"/>
      <c r="G515" s="10"/>
    </row>
    <row r="516" spans="4:7" ht="15.75" customHeight="1" x14ac:dyDescent="0.25">
      <c r="D516" s="11"/>
      <c r="E516" s="38"/>
      <c r="F516" s="39"/>
      <c r="G516" s="10"/>
    </row>
    <row r="517" spans="4:7" ht="15.75" customHeight="1" x14ac:dyDescent="0.25">
      <c r="D517" s="11"/>
      <c r="E517" s="38"/>
      <c r="F517" s="39"/>
      <c r="G517" s="10"/>
    </row>
    <row r="518" spans="4:7" ht="15.75" customHeight="1" x14ac:dyDescent="0.25">
      <c r="D518" s="11"/>
      <c r="E518" s="38"/>
      <c r="F518" s="39"/>
      <c r="G518" s="10"/>
    </row>
    <row r="519" spans="4:7" ht="15.75" customHeight="1" x14ac:dyDescent="0.25">
      <c r="D519" s="11"/>
      <c r="E519" s="38"/>
      <c r="F519" s="39"/>
      <c r="G519" s="10"/>
    </row>
    <row r="520" spans="4:7" ht="15.75" customHeight="1" x14ac:dyDescent="0.25">
      <c r="D520" s="11"/>
      <c r="E520" s="38"/>
      <c r="F520" s="39"/>
      <c r="G520" s="10"/>
    </row>
    <row r="521" spans="4:7" ht="15.75" customHeight="1" x14ac:dyDescent="0.25">
      <c r="D521" s="11"/>
      <c r="E521" s="38"/>
      <c r="F521" s="39"/>
      <c r="G521" s="10"/>
    </row>
    <row r="522" spans="4:7" ht="15.75" customHeight="1" x14ac:dyDescent="0.25">
      <c r="D522" s="11"/>
      <c r="E522" s="38"/>
      <c r="F522" s="39"/>
      <c r="G522" s="10"/>
    </row>
    <row r="523" spans="4:7" ht="15.75" customHeight="1" x14ac:dyDescent="0.25">
      <c r="D523" s="11"/>
      <c r="E523" s="38"/>
      <c r="F523" s="39"/>
      <c r="G523" s="10"/>
    </row>
    <row r="524" spans="4:7" ht="15.75" customHeight="1" x14ac:dyDescent="0.25">
      <c r="D524" s="11"/>
      <c r="E524" s="38"/>
      <c r="F524" s="39"/>
      <c r="G524" s="10"/>
    </row>
    <row r="525" spans="4:7" ht="15.75" customHeight="1" x14ac:dyDescent="0.25">
      <c r="D525" s="11"/>
      <c r="E525" s="38"/>
      <c r="F525" s="39"/>
      <c r="G525" s="10"/>
    </row>
    <row r="526" spans="4:7" ht="15.75" customHeight="1" x14ac:dyDescent="0.25">
      <c r="D526" s="11"/>
      <c r="E526" s="38"/>
      <c r="F526" s="39"/>
      <c r="G526" s="10"/>
    </row>
    <row r="527" spans="4:7" ht="15.75" customHeight="1" x14ac:dyDescent="0.25">
      <c r="D527" s="11"/>
      <c r="E527" s="38"/>
      <c r="F527" s="39"/>
      <c r="G527" s="10"/>
    </row>
    <row r="528" spans="4:7" ht="15.75" customHeight="1" x14ac:dyDescent="0.25">
      <c r="D528" s="11"/>
      <c r="E528" s="38"/>
      <c r="F528" s="39"/>
      <c r="G528" s="10"/>
    </row>
    <row r="529" spans="4:7" ht="15.75" customHeight="1" x14ac:dyDescent="0.25">
      <c r="D529" s="11"/>
      <c r="E529" s="38"/>
      <c r="F529" s="39"/>
      <c r="G529" s="10"/>
    </row>
    <row r="530" spans="4:7" ht="15.75" customHeight="1" x14ac:dyDescent="0.25">
      <c r="D530" s="11"/>
      <c r="E530" s="38"/>
      <c r="F530" s="39"/>
      <c r="G530" s="10"/>
    </row>
    <row r="531" spans="4:7" ht="15.75" customHeight="1" x14ac:dyDescent="0.25">
      <c r="D531" s="11"/>
      <c r="E531" s="38"/>
      <c r="F531" s="39"/>
      <c r="G531" s="10"/>
    </row>
    <row r="532" spans="4:7" ht="15.75" customHeight="1" x14ac:dyDescent="0.25">
      <c r="D532" s="11"/>
      <c r="E532" s="38"/>
      <c r="F532" s="39"/>
      <c r="G532" s="10"/>
    </row>
    <row r="533" spans="4:7" ht="15.75" customHeight="1" x14ac:dyDescent="0.25">
      <c r="D533" s="11"/>
      <c r="E533" s="38"/>
      <c r="F533" s="39"/>
      <c r="G533" s="10"/>
    </row>
    <row r="534" spans="4:7" ht="15.75" customHeight="1" x14ac:dyDescent="0.25">
      <c r="D534" s="11"/>
      <c r="E534" s="38"/>
      <c r="F534" s="39"/>
      <c r="G534" s="10"/>
    </row>
    <row r="535" spans="4:7" ht="15.75" customHeight="1" x14ac:dyDescent="0.25">
      <c r="D535" s="11"/>
      <c r="E535" s="38"/>
      <c r="F535" s="39"/>
      <c r="G535" s="10"/>
    </row>
    <row r="536" spans="4:7" ht="15.75" customHeight="1" x14ac:dyDescent="0.25">
      <c r="D536" s="11"/>
      <c r="E536" s="38"/>
      <c r="F536" s="39"/>
      <c r="G536" s="10"/>
    </row>
    <row r="537" spans="4:7" ht="15.75" customHeight="1" x14ac:dyDescent="0.25">
      <c r="D537" s="11"/>
      <c r="E537" s="38"/>
      <c r="F537" s="39"/>
      <c r="G537" s="10"/>
    </row>
    <row r="538" spans="4:7" ht="15.75" customHeight="1" x14ac:dyDescent="0.25">
      <c r="D538" s="11"/>
      <c r="E538" s="38"/>
      <c r="F538" s="39"/>
      <c r="G538" s="10"/>
    </row>
    <row r="539" spans="4:7" ht="15.75" customHeight="1" x14ac:dyDescent="0.25">
      <c r="D539" s="11"/>
      <c r="E539" s="38"/>
      <c r="F539" s="39"/>
      <c r="G539" s="10"/>
    </row>
    <row r="540" spans="4:7" ht="15.75" customHeight="1" x14ac:dyDescent="0.25">
      <c r="D540" s="11"/>
      <c r="E540" s="38"/>
      <c r="F540" s="39"/>
      <c r="G540" s="10"/>
    </row>
    <row r="541" spans="4:7" ht="15.75" customHeight="1" x14ac:dyDescent="0.25">
      <c r="D541" s="11"/>
      <c r="E541" s="38"/>
      <c r="F541" s="39"/>
      <c r="G541" s="10"/>
    </row>
    <row r="542" spans="4:7" ht="15.75" customHeight="1" x14ac:dyDescent="0.25">
      <c r="D542" s="11"/>
      <c r="E542" s="38"/>
      <c r="F542" s="39"/>
      <c r="G542" s="10"/>
    </row>
    <row r="543" spans="4:7" ht="15.75" customHeight="1" x14ac:dyDescent="0.25">
      <c r="D543" s="11"/>
      <c r="E543" s="38"/>
      <c r="F543" s="39"/>
      <c r="G543" s="10"/>
    </row>
    <row r="544" spans="4:7" ht="15.75" customHeight="1" x14ac:dyDescent="0.25">
      <c r="D544" s="11"/>
      <c r="E544" s="38"/>
      <c r="F544" s="39"/>
      <c r="G544" s="10"/>
    </row>
    <row r="545" spans="4:7" ht="15.75" customHeight="1" x14ac:dyDescent="0.25">
      <c r="D545" s="11"/>
      <c r="E545" s="38"/>
      <c r="F545" s="39"/>
      <c r="G545" s="10"/>
    </row>
    <row r="546" spans="4:7" ht="15.75" customHeight="1" x14ac:dyDescent="0.25">
      <c r="D546" s="11"/>
      <c r="E546" s="38"/>
      <c r="F546" s="39"/>
      <c r="G546" s="10"/>
    </row>
    <row r="547" spans="4:7" ht="15.75" customHeight="1" x14ac:dyDescent="0.25">
      <c r="D547" s="11"/>
      <c r="E547" s="38"/>
      <c r="F547" s="39"/>
      <c r="G547" s="10"/>
    </row>
    <row r="548" spans="4:7" ht="15.75" customHeight="1" x14ac:dyDescent="0.25">
      <c r="D548" s="11"/>
      <c r="E548" s="38"/>
      <c r="F548" s="39"/>
      <c r="G548" s="10"/>
    </row>
    <row r="549" spans="4:7" ht="15.75" customHeight="1" x14ac:dyDescent="0.25">
      <c r="D549" s="11"/>
      <c r="E549" s="38"/>
      <c r="F549" s="39"/>
      <c r="G549" s="10"/>
    </row>
    <row r="550" spans="4:7" ht="15.75" customHeight="1" x14ac:dyDescent="0.25">
      <c r="D550" s="11"/>
      <c r="E550" s="38"/>
      <c r="F550" s="39"/>
      <c r="G550" s="10"/>
    </row>
    <row r="551" spans="4:7" ht="15.75" customHeight="1" x14ac:dyDescent="0.25">
      <c r="D551" s="11"/>
      <c r="E551" s="38"/>
      <c r="F551" s="39"/>
      <c r="G551" s="10"/>
    </row>
    <row r="552" spans="4:7" ht="15.75" customHeight="1" x14ac:dyDescent="0.25">
      <c r="D552" s="11"/>
      <c r="E552" s="38"/>
      <c r="F552" s="39"/>
      <c r="G552" s="10"/>
    </row>
    <row r="553" spans="4:7" ht="15.75" customHeight="1" x14ac:dyDescent="0.25">
      <c r="D553" s="11"/>
      <c r="E553" s="38"/>
      <c r="F553" s="39"/>
      <c r="G553" s="10"/>
    </row>
    <row r="554" spans="4:7" ht="15.75" customHeight="1" x14ac:dyDescent="0.25">
      <c r="D554" s="11"/>
      <c r="E554" s="38"/>
      <c r="F554" s="39"/>
      <c r="G554" s="10"/>
    </row>
    <row r="555" spans="4:7" ht="15.75" customHeight="1" x14ac:dyDescent="0.25">
      <c r="D555" s="11"/>
      <c r="E555" s="38"/>
      <c r="F555" s="39"/>
      <c r="G555" s="10"/>
    </row>
    <row r="556" spans="4:7" ht="15.75" customHeight="1" x14ac:dyDescent="0.25">
      <c r="D556" s="11"/>
      <c r="E556" s="38"/>
      <c r="F556" s="39"/>
      <c r="G556" s="10"/>
    </row>
    <row r="557" spans="4:7" ht="15.75" customHeight="1" x14ac:dyDescent="0.25">
      <c r="D557" s="11"/>
      <c r="E557" s="38"/>
      <c r="F557" s="39"/>
      <c r="G557" s="10"/>
    </row>
    <row r="558" spans="4:7" ht="15.75" customHeight="1" x14ac:dyDescent="0.25">
      <c r="D558" s="11"/>
      <c r="E558" s="38"/>
      <c r="F558" s="39"/>
      <c r="G558" s="10"/>
    </row>
    <row r="559" spans="4:7" ht="15.75" customHeight="1" x14ac:dyDescent="0.25">
      <c r="D559" s="11"/>
      <c r="E559" s="38"/>
      <c r="F559" s="39"/>
      <c r="G559" s="10"/>
    </row>
    <row r="560" spans="4:7" ht="15.75" customHeight="1" x14ac:dyDescent="0.25">
      <c r="D560" s="11"/>
      <c r="E560" s="38"/>
      <c r="F560" s="39"/>
      <c r="G560" s="10"/>
    </row>
    <row r="561" spans="4:7" ht="15.75" customHeight="1" x14ac:dyDescent="0.25">
      <c r="D561" s="11"/>
      <c r="E561" s="38"/>
      <c r="F561" s="39"/>
      <c r="G561" s="10"/>
    </row>
    <row r="562" spans="4:7" ht="15.75" customHeight="1" x14ac:dyDescent="0.25">
      <c r="D562" s="11"/>
      <c r="E562" s="38"/>
      <c r="F562" s="39"/>
      <c r="G562" s="10"/>
    </row>
    <row r="563" spans="4:7" ht="15.75" customHeight="1" x14ac:dyDescent="0.25">
      <c r="D563" s="11"/>
      <c r="E563" s="38"/>
      <c r="F563" s="39"/>
      <c r="G563" s="10"/>
    </row>
    <row r="564" spans="4:7" ht="15.75" customHeight="1" x14ac:dyDescent="0.25">
      <c r="D564" s="11"/>
      <c r="E564" s="38"/>
      <c r="F564" s="39"/>
      <c r="G564" s="10"/>
    </row>
    <row r="565" spans="4:7" ht="15.75" customHeight="1" x14ac:dyDescent="0.25">
      <c r="D565" s="11"/>
      <c r="E565" s="38"/>
      <c r="F565" s="39"/>
      <c r="G565" s="10"/>
    </row>
    <row r="566" spans="4:7" ht="15.75" customHeight="1" x14ac:dyDescent="0.25">
      <c r="D566" s="11"/>
      <c r="E566" s="38"/>
      <c r="F566" s="39"/>
      <c r="G566" s="10"/>
    </row>
    <row r="567" spans="4:7" ht="15.75" customHeight="1" x14ac:dyDescent="0.25">
      <c r="D567" s="11"/>
      <c r="E567" s="38"/>
      <c r="F567" s="39"/>
      <c r="G567" s="10"/>
    </row>
    <row r="568" spans="4:7" ht="15.75" customHeight="1" x14ac:dyDescent="0.25">
      <c r="D568" s="11"/>
      <c r="E568" s="38"/>
      <c r="F568" s="39"/>
      <c r="G568" s="10"/>
    </row>
    <row r="569" spans="4:7" ht="15.75" customHeight="1" x14ac:dyDescent="0.25">
      <c r="D569" s="11"/>
      <c r="E569" s="38"/>
      <c r="F569" s="39"/>
      <c r="G569" s="10"/>
    </row>
    <row r="570" spans="4:7" ht="15.75" customHeight="1" x14ac:dyDescent="0.25">
      <c r="D570" s="11"/>
      <c r="E570" s="38"/>
      <c r="F570" s="39"/>
      <c r="G570" s="10"/>
    </row>
    <row r="571" spans="4:7" ht="15.75" customHeight="1" x14ac:dyDescent="0.25">
      <c r="D571" s="11"/>
      <c r="E571" s="38"/>
      <c r="F571" s="39"/>
      <c r="G571" s="10"/>
    </row>
    <row r="572" spans="4:7" ht="15.75" customHeight="1" x14ac:dyDescent="0.25">
      <c r="D572" s="11"/>
      <c r="E572" s="38"/>
      <c r="F572" s="39"/>
      <c r="G572" s="10"/>
    </row>
    <row r="573" spans="4:7" ht="15.75" customHeight="1" x14ac:dyDescent="0.25">
      <c r="D573" s="11"/>
      <c r="E573" s="38"/>
      <c r="F573" s="39"/>
      <c r="G573" s="10"/>
    </row>
    <row r="574" spans="4:7" ht="15.75" customHeight="1" x14ac:dyDescent="0.25">
      <c r="D574" s="11"/>
      <c r="E574" s="38"/>
      <c r="F574" s="39"/>
      <c r="G574" s="10"/>
    </row>
    <row r="575" spans="4:7" ht="15.75" customHeight="1" x14ac:dyDescent="0.25">
      <c r="D575" s="11"/>
      <c r="E575" s="38"/>
      <c r="F575" s="39"/>
      <c r="G575" s="10"/>
    </row>
    <row r="576" spans="4:7" ht="15.75" customHeight="1" x14ac:dyDescent="0.25">
      <c r="D576" s="11"/>
      <c r="E576" s="38"/>
      <c r="F576" s="39"/>
      <c r="G576" s="10"/>
    </row>
    <row r="577" spans="4:7" ht="15.75" customHeight="1" x14ac:dyDescent="0.25">
      <c r="D577" s="11"/>
      <c r="E577" s="38"/>
      <c r="F577" s="39"/>
      <c r="G577" s="10"/>
    </row>
    <row r="578" spans="4:7" ht="15.75" customHeight="1" x14ac:dyDescent="0.25">
      <c r="D578" s="11"/>
      <c r="E578" s="38"/>
      <c r="F578" s="39"/>
      <c r="G578" s="10"/>
    </row>
    <row r="579" spans="4:7" ht="15.75" customHeight="1" x14ac:dyDescent="0.25">
      <c r="D579" s="11"/>
      <c r="E579" s="38"/>
      <c r="F579" s="39"/>
      <c r="G579" s="10"/>
    </row>
    <row r="580" spans="4:7" ht="15.75" customHeight="1" x14ac:dyDescent="0.25">
      <c r="D580" s="11"/>
      <c r="E580" s="38"/>
      <c r="F580" s="39"/>
      <c r="G580" s="10"/>
    </row>
    <row r="581" spans="4:7" ht="15.75" customHeight="1" x14ac:dyDescent="0.25">
      <c r="D581" s="11"/>
      <c r="E581" s="38"/>
      <c r="F581" s="39"/>
      <c r="G581" s="10"/>
    </row>
    <row r="582" spans="4:7" ht="15.75" customHeight="1" x14ac:dyDescent="0.25">
      <c r="D582" s="11"/>
      <c r="E582" s="38"/>
      <c r="F582" s="39"/>
      <c r="G582" s="10"/>
    </row>
    <row r="583" spans="4:7" ht="15.75" customHeight="1" x14ac:dyDescent="0.25">
      <c r="D583" s="11"/>
      <c r="E583" s="38"/>
      <c r="F583" s="39"/>
      <c r="G583" s="10"/>
    </row>
    <row r="584" spans="4:7" ht="15.75" customHeight="1" x14ac:dyDescent="0.25">
      <c r="D584" s="11"/>
      <c r="E584" s="38"/>
      <c r="F584" s="39"/>
      <c r="G584" s="10"/>
    </row>
    <row r="585" spans="4:7" ht="15.75" customHeight="1" x14ac:dyDescent="0.25">
      <c r="D585" s="11"/>
      <c r="E585" s="38"/>
      <c r="F585" s="39"/>
      <c r="G585" s="10"/>
    </row>
    <row r="586" spans="4:7" ht="15.75" customHeight="1" x14ac:dyDescent="0.25">
      <c r="D586" s="11"/>
      <c r="E586" s="38"/>
      <c r="F586" s="39"/>
      <c r="G586" s="10"/>
    </row>
    <row r="587" spans="4:7" ht="15.75" customHeight="1" x14ac:dyDescent="0.25">
      <c r="D587" s="11"/>
      <c r="E587" s="38"/>
      <c r="F587" s="39"/>
      <c r="G587" s="10"/>
    </row>
    <row r="588" spans="4:7" ht="15.75" customHeight="1" x14ac:dyDescent="0.25">
      <c r="D588" s="11"/>
      <c r="E588" s="38"/>
      <c r="F588" s="39"/>
      <c r="G588" s="10"/>
    </row>
    <row r="589" spans="4:7" ht="15.75" customHeight="1" x14ac:dyDescent="0.25">
      <c r="D589" s="11"/>
      <c r="E589" s="38"/>
      <c r="F589" s="39"/>
      <c r="G589" s="10"/>
    </row>
    <row r="590" spans="4:7" ht="15.75" customHeight="1" x14ac:dyDescent="0.25">
      <c r="D590" s="11"/>
      <c r="E590" s="38"/>
      <c r="F590" s="39"/>
      <c r="G590" s="10"/>
    </row>
    <row r="591" spans="4:7" ht="15.75" customHeight="1" x14ac:dyDescent="0.25">
      <c r="D591" s="11"/>
      <c r="E591" s="38"/>
      <c r="F591" s="39"/>
      <c r="G591" s="10"/>
    </row>
    <row r="592" spans="4:7" ht="15.75" customHeight="1" x14ac:dyDescent="0.25">
      <c r="D592" s="11"/>
      <c r="E592" s="38"/>
      <c r="F592" s="39"/>
      <c r="G592" s="10"/>
    </row>
    <row r="593" spans="4:7" ht="15.75" customHeight="1" x14ac:dyDescent="0.25">
      <c r="D593" s="11"/>
      <c r="E593" s="38"/>
      <c r="F593" s="39"/>
      <c r="G593" s="10"/>
    </row>
    <row r="594" spans="4:7" ht="15.75" customHeight="1" x14ac:dyDescent="0.25">
      <c r="D594" s="11"/>
      <c r="E594" s="38"/>
      <c r="F594" s="39"/>
      <c r="G594" s="10"/>
    </row>
    <row r="595" spans="4:7" ht="15.75" customHeight="1" x14ac:dyDescent="0.25">
      <c r="D595" s="11"/>
      <c r="E595" s="38"/>
      <c r="F595" s="39"/>
      <c r="G595" s="10"/>
    </row>
    <row r="596" spans="4:7" ht="15.75" customHeight="1" x14ac:dyDescent="0.25">
      <c r="D596" s="11"/>
      <c r="E596" s="38"/>
      <c r="F596" s="39"/>
      <c r="G596" s="10"/>
    </row>
    <row r="597" spans="4:7" ht="15.75" customHeight="1" x14ac:dyDescent="0.25">
      <c r="D597" s="11"/>
      <c r="E597" s="38"/>
      <c r="F597" s="39"/>
      <c r="G597" s="10"/>
    </row>
    <row r="598" spans="4:7" ht="15.75" customHeight="1" x14ac:dyDescent="0.25">
      <c r="D598" s="11"/>
      <c r="E598" s="38"/>
      <c r="F598" s="39"/>
      <c r="G598" s="10"/>
    </row>
    <row r="599" spans="4:7" ht="15.75" customHeight="1" x14ac:dyDescent="0.25">
      <c r="D599" s="11"/>
      <c r="E599" s="38"/>
      <c r="F599" s="39"/>
      <c r="G599" s="10"/>
    </row>
    <row r="600" spans="4:7" ht="15.75" customHeight="1" x14ac:dyDescent="0.25">
      <c r="D600" s="11"/>
      <c r="E600" s="38"/>
      <c r="F600" s="39"/>
      <c r="G600" s="10"/>
    </row>
    <row r="601" spans="4:7" ht="15.75" customHeight="1" x14ac:dyDescent="0.25">
      <c r="D601" s="11"/>
      <c r="E601" s="38"/>
      <c r="F601" s="39"/>
      <c r="G601" s="10"/>
    </row>
    <row r="602" spans="4:7" ht="15.75" customHeight="1" x14ac:dyDescent="0.25">
      <c r="D602" s="11"/>
      <c r="E602" s="38"/>
      <c r="F602" s="39"/>
      <c r="G602" s="10"/>
    </row>
    <row r="603" spans="4:7" ht="15.75" customHeight="1" x14ac:dyDescent="0.25">
      <c r="D603" s="11"/>
      <c r="E603" s="38"/>
      <c r="F603" s="39"/>
      <c r="G603" s="10"/>
    </row>
    <row r="604" spans="4:7" ht="15.75" customHeight="1" x14ac:dyDescent="0.25">
      <c r="D604" s="11"/>
      <c r="E604" s="38"/>
      <c r="F604" s="39"/>
      <c r="G604" s="10"/>
    </row>
    <row r="605" spans="4:7" ht="15.75" customHeight="1" x14ac:dyDescent="0.25">
      <c r="D605" s="11"/>
      <c r="E605" s="38"/>
      <c r="F605" s="39"/>
      <c r="G605" s="10"/>
    </row>
    <row r="606" spans="4:7" ht="15.75" customHeight="1" x14ac:dyDescent="0.25">
      <c r="D606" s="11"/>
      <c r="E606" s="38"/>
      <c r="F606" s="39"/>
      <c r="G606" s="10"/>
    </row>
    <row r="607" spans="4:7" ht="15.75" customHeight="1" x14ac:dyDescent="0.25">
      <c r="D607" s="11"/>
      <c r="E607" s="38"/>
      <c r="F607" s="39"/>
      <c r="G607" s="10"/>
    </row>
    <row r="608" spans="4:7" ht="15.75" customHeight="1" x14ac:dyDescent="0.25">
      <c r="D608" s="11"/>
      <c r="E608" s="38"/>
      <c r="F608" s="39"/>
      <c r="G608" s="10"/>
    </row>
    <row r="609" spans="4:7" ht="15.75" customHeight="1" x14ac:dyDescent="0.25">
      <c r="D609" s="11"/>
      <c r="E609" s="38"/>
      <c r="F609" s="39"/>
      <c r="G609" s="10"/>
    </row>
    <row r="610" spans="4:7" ht="15.75" customHeight="1" x14ac:dyDescent="0.25">
      <c r="D610" s="11"/>
      <c r="E610" s="38"/>
      <c r="F610" s="39"/>
      <c r="G610" s="10"/>
    </row>
    <row r="611" spans="4:7" ht="15.75" customHeight="1" x14ac:dyDescent="0.25">
      <c r="D611" s="11"/>
      <c r="E611" s="38"/>
      <c r="F611" s="39"/>
      <c r="G611" s="10"/>
    </row>
    <row r="612" spans="4:7" ht="15.75" customHeight="1" x14ac:dyDescent="0.25">
      <c r="D612" s="11"/>
      <c r="E612" s="38"/>
      <c r="F612" s="39"/>
      <c r="G612" s="10"/>
    </row>
    <row r="613" spans="4:7" ht="15.75" customHeight="1" x14ac:dyDescent="0.25">
      <c r="D613" s="11"/>
      <c r="E613" s="38"/>
      <c r="F613" s="39"/>
      <c r="G613" s="10"/>
    </row>
    <row r="614" spans="4:7" ht="15.75" customHeight="1" x14ac:dyDescent="0.25">
      <c r="D614" s="11"/>
      <c r="E614" s="38"/>
      <c r="F614" s="39"/>
      <c r="G614" s="10"/>
    </row>
    <row r="615" spans="4:7" ht="15.75" customHeight="1" x14ac:dyDescent="0.25">
      <c r="D615" s="11"/>
      <c r="E615" s="38"/>
      <c r="F615" s="39"/>
      <c r="G615" s="10"/>
    </row>
    <row r="616" spans="4:7" ht="15.75" customHeight="1" x14ac:dyDescent="0.25">
      <c r="D616" s="11"/>
      <c r="E616" s="38"/>
      <c r="F616" s="39"/>
      <c r="G616" s="10"/>
    </row>
    <row r="617" spans="4:7" ht="15.75" customHeight="1" x14ac:dyDescent="0.25">
      <c r="D617" s="11"/>
      <c r="E617" s="38"/>
      <c r="F617" s="39"/>
      <c r="G617" s="10"/>
    </row>
    <row r="618" spans="4:7" ht="15.75" customHeight="1" x14ac:dyDescent="0.25">
      <c r="D618" s="11"/>
      <c r="E618" s="38"/>
      <c r="F618" s="39"/>
      <c r="G618" s="10"/>
    </row>
    <row r="619" spans="4:7" ht="15.75" customHeight="1" x14ac:dyDescent="0.25">
      <c r="D619" s="11"/>
      <c r="E619" s="38"/>
      <c r="F619" s="39"/>
      <c r="G619" s="10"/>
    </row>
    <row r="620" spans="4:7" ht="15.75" customHeight="1" x14ac:dyDescent="0.25">
      <c r="D620" s="11"/>
      <c r="E620" s="38"/>
      <c r="F620" s="39"/>
      <c r="G620" s="10"/>
    </row>
    <row r="621" spans="4:7" ht="15.75" customHeight="1" x14ac:dyDescent="0.25">
      <c r="D621" s="11"/>
      <c r="E621" s="38"/>
      <c r="F621" s="39"/>
      <c r="G621" s="10"/>
    </row>
    <row r="622" spans="4:7" ht="15.75" customHeight="1" x14ac:dyDescent="0.25">
      <c r="D622" s="11"/>
      <c r="E622" s="38"/>
      <c r="F622" s="39"/>
      <c r="G622" s="10"/>
    </row>
    <row r="623" spans="4:7" ht="15.75" customHeight="1" x14ac:dyDescent="0.25">
      <c r="D623" s="11"/>
      <c r="E623" s="38"/>
      <c r="F623" s="39"/>
      <c r="G623" s="10"/>
    </row>
    <row r="624" spans="4:7" ht="15.75" customHeight="1" x14ac:dyDescent="0.25">
      <c r="D624" s="11"/>
      <c r="E624" s="38"/>
      <c r="F624" s="39"/>
      <c r="G624" s="10"/>
    </row>
    <row r="625" spans="4:7" ht="15.75" customHeight="1" x14ac:dyDescent="0.25">
      <c r="D625" s="11"/>
      <c r="E625" s="38"/>
      <c r="F625" s="39"/>
      <c r="G625" s="10"/>
    </row>
    <row r="626" spans="4:7" ht="15.75" customHeight="1" x14ac:dyDescent="0.25">
      <c r="D626" s="11"/>
      <c r="E626" s="38"/>
      <c r="F626" s="39"/>
      <c r="G626" s="10"/>
    </row>
    <row r="627" spans="4:7" ht="15.75" customHeight="1" x14ac:dyDescent="0.25">
      <c r="D627" s="11"/>
      <c r="E627" s="38"/>
      <c r="F627" s="39"/>
      <c r="G627" s="10"/>
    </row>
    <row r="628" spans="4:7" ht="15.75" customHeight="1" x14ac:dyDescent="0.25">
      <c r="D628" s="11"/>
      <c r="E628" s="38"/>
      <c r="F628" s="39"/>
      <c r="G628" s="10"/>
    </row>
    <row r="629" spans="4:7" ht="15.75" customHeight="1" x14ac:dyDescent="0.25">
      <c r="D629" s="11"/>
      <c r="E629" s="38"/>
      <c r="F629" s="39"/>
      <c r="G629" s="10"/>
    </row>
    <row r="630" spans="4:7" ht="15.75" customHeight="1" x14ac:dyDescent="0.25">
      <c r="D630" s="11"/>
      <c r="E630" s="38"/>
      <c r="F630" s="39"/>
      <c r="G630" s="10"/>
    </row>
    <row r="631" spans="4:7" ht="15.75" customHeight="1" x14ac:dyDescent="0.25">
      <c r="D631" s="11"/>
      <c r="E631" s="38"/>
      <c r="F631" s="39"/>
      <c r="G631" s="10"/>
    </row>
    <row r="632" spans="4:7" ht="15.75" customHeight="1" x14ac:dyDescent="0.25">
      <c r="D632" s="11"/>
      <c r="E632" s="38"/>
      <c r="F632" s="39"/>
      <c r="G632" s="10"/>
    </row>
    <row r="633" spans="4:7" ht="15.75" customHeight="1" x14ac:dyDescent="0.25">
      <c r="D633" s="11"/>
      <c r="E633" s="38"/>
      <c r="F633" s="39"/>
      <c r="G633" s="10"/>
    </row>
    <row r="634" spans="4:7" ht="15.75" customHeight="1" x14ac:dyDescent="0.25">
      <c r="D634" s="11"/>
      <c r="E634" s="38"/>
      <c r="F634" s="39"/>
      <c r="G634" s="10"/>
    </row>
    <row r="635" spans="4:7" ht="15.75" customHeight="1" x14ac:dyDescent="0.25">
      <c r="D635" s="11"/>
      <c r="E635" s="38"/>
      <c r="F635" s="39"/>
      <c r="G635" s="10"/>
    </row>
    <row r="636" spans="4:7" ht="15.75" customHeight="1" x14ac:dyDescent="0.25">
      <c r="D636" s="11"/>
      <c r="E636" s="38"/>
      <c r="F636" s="39"/>
      <c r="G636" s="10"/>
    </row>
    <row r="637" spans="4:7" ht="15.75" customHeight="1" x14ac:dyDescent="0.25">
      <c r="D637" s="11"/>
      <c r="E637" s="38"/>
      <c r="F637" s="39"/>
      <c r="G637" s="10"/>
    </row>
    <row r="638" spans="4:7" ht="15.75" customHeight="1" x14ac:dyDescent="0.25">
      <c r="D638" s="11"/>
      <c r="E638" s="38"/>
      <c r="F638" s="39"/>
      <c r="G638" s="10"/>
    </row>
    <row r="639" spans="4:7" ht="15.75" customHeight="1" x14ac:dyDescent="0.25">
      <c r="D639" s="11"/>
      <c r="E639" s="38"/>
      <c r="F639" s="39"/>
      <c r="G639" s="10"/>
    </row>
    <row r="640" spans="4:7" ht="15.75" customHeight="1" x14ac:dyDescent="0.25">
      <c r="D640" s="11"/>
      <c r="E640" s="38"/>
      <c r="F640" s="39"/>
      <c r="G640" s="10"/>
    </row>
    <row r="641" spans="4:7" ht="15.75" customHeight="1" x14ac:dyDescent="0.25">
      <c r="D641" s="11"/>
      <c r="E641" s="38"/>
      <c r="F641" s="39"/>
      <c r="G641" s="10"/>
    </row>
    <row r="642" spans="4:7" ht="15.75" customHeight="1" x14ac:dyDescent="0.25">
      <c r="D642" s="11"/>
      <c r="E642" s="38"/>
      <c r="F642" s="39"/>
      <c r="G642" s="10"/>
    </row>
    <row r="643" spans="4:7" ht="15.75" customHeight="1" x14ac:dyDescent="0.25">
      <c r="D643" s="11"/>
      <c r="E643" s="38"/>
      <c r="F643" s="39"/>
      <c r="G643" s="10"/>
    </row>
    <row r="644" spans="4:7" ht="15.75" customHeight="1" x14ac:dyDescent="0.25">
      <c r="D644" s="11"/>
      <c r="E644" s="38"/>
      <c r="F644" s="39"/>
      <c r="G644" s="10"/>
    </row>
    <row r="645" spans="4:7" ht="15.75" customHeight="1" x14ac:dyDescent="0.25">
      <c r="D645" s="11"/>
      <c r="E645" s="38"/>
      <c r="F645" s="39"/>
      <c r="G645" s="10"/>
    </row>
    <row r="646" spans="4:7" ht="15.75" customHeight="1" x14ac:dyDescent="0.25">
      <c r="D646" s="11"/>
      <c r="E646" s="38"/>
      <c r="F646" s="39"/>
      <c r="G646" s="10"/>
    </row>
    <row r="647" spans="4:7" ht="15.75" customHeight="1" x14ac:dyDescent="0.25">
      <c r="D647" s="11"/>
      <c r="E647" s="38"/>
      <c r="F647" s="39"/>
      <c r="G647" s="10"/>
    </row>
    <row r="648" spans="4:7" ht="15.75" customHeight="1" x14ac:dyDescent="0.25">
      <c r="D648" s="11"/>
      <c r="E648" s="38"/>
      <c r="F648" s="39"/>
      <c r="G648" s="10"/>
    </row>
    <row r="649" spans="4:7" ht="15.75" customHeight="1" x14ac:dyDescent="0.25">
      <c r="D649" s="11"/>
      <c r="E649" s="38"/>
      <c r="F649" s="39"/>
      <c r="G649" s="10"/>
    </row>
    <row r="650" spans="4:7" ht="15.75" customHeight="1" x14ac:dyDescent="0.25">
      <c r="D650" s="11"/>
      <c r="E650" s="38"/>
      <c r="F650" s="39"/>
      <c r="G650" s="10"/>
    </row>
    <row r="651" spans="4:7" ht="15.75" customHeight="1" x14ac:dyDescent="0.25">
      <c r="D651" s="11"/>
      <c r="E651" s="38"/>
      <c r="F651" s="39"/>
      <c r="G651" s="10"/>
    </row>
    <row r="652" spans="4:7" ht="15.75" customHeight="1" x14ac:dyDescent="0.25">
      <c r="D652" s="11"/>
      <c r="E652" s="38"/>
      <c r="F652" s="39"/>
      <c r="G652" s="10"/>
    </row>
    <row r="653" spans="4:7" ht="15.75" customHeight="1" x14ac:dyDescent="0.25">
      <c r="D653" s="11"/>
      <c r="E653" s="38"/>
      <c r="F653" s="39"/>
      <c r="G653" s="10"/>
    </row>
    <row r="654" spans="4:7" ht="15.75" customHeight="1" x14ac:dyDescent="0.25">
      <c r="D654" s="11"/>
      <c r="E654" s="38"/>
      <c r="F654" s="39"/>
      <c r="G654" s="10"/>
    </row>
    <row r="655" spans="4:7" ht="15.75" customHeight="1" x14ac:dyDescent="0.25">
      <c r="D655" s="11"/>
      <c r="E655" s="38"/>
      <c r="F655" s="39"/>
      <c r="G655" s="10"/>
    </row>
    <row r="656" spans="4:7" ht="15.75" customHeight="1" x14ac:dyDescent="0.25">
      <c r="D656" s="11"/>
      <c r="E656" s="38"/>
      <c r="F656" s="39"/>
      <c r="G656" s="10"/>
    </row>
    <row r="657" spans="4:7" ht="15.75" customHeight="1" x14ac:dyDescent="0.25">
      <c r="D657" s="11"/>
      <c r="E657" s="38"/>
      <c r="F657" s="39"/>
      <c r="G657" s="10"/>
    </row>
    <row r="658" spans="4:7" ht="15.75" customHeight="1" x14ac:dyDescent="0.25">
      <c r="D658" s="11"/>
      <c r="E658" s="38"/>
      <c r="F658" s="39"/>
      <c r="G658" s="10"/>
    </row>
    <row r="659" spans="4:7" ht="15.75" customHeight="1" x14ac:dyDescent="0.25">
      <c r="D659" s="11"/>
      <c r="E659" s="38"/>
      <c r="F659" s="39"/>
      <c r="G659" s="10"/>
    </row>
    <row r="660" spans="4:7" ht="15.75" customHeight="1" x14ac:dyDescent="0.25">
      <c r="D660" s="11"/>
      <c r="E660" s="38"/>
      <c r="F660" s="39"/>
      <c r="G660" s="10"/>
    </row>
    <row r="661" spans="4:7" ht="15.75" customHeight="1" x14ac:dyDescent="0.25">
      <c r="D661" s="11"/>
      <c r="E661" s="38"/>
      <c r="F661" s="39"/>
      <c r="G661" s="10"/>
    </row>
    <row r="662" spans="4:7" ht="15.75" customHeight="1" x14ac:dyDescent="0.25">
      <c r="D662" s="11"/>
      <c r="E662" s="38"/>
      <c r="F662" s="39"/>
      <c r="G662" s="10"/>
    </row>
    <row r="663" spans="4:7" ht="15.75" customHeight="1" x14ac:dyDescent="0.25">
      <c r="D663" s="11"/>
      <c r="E663" s="38"/>
      <c r="F663" s="39"/>
      <c r="G663" s="10"/>
    </row>
    <row r="664" spans="4:7" ht="15.75" customHeight="1" x14ac:dyDescent="0.25">
      <c r="D664" s="11"/>
      <c r="E664" s="38"/>
      <c r="F664" s="39"/>
      <c r="G664" s="10"/>
    </row>
    <row r="665" spans="4:7" ht="15.75" customHeight="1" x14ac:dyDescent="0.25">
      <c r="D665" s="11"/>
      <c r="E665" s="38"/>
      <c r="F665" s="39"/>
      <c r="G665" s="10"/>
    </row>
    <row r="666" spans="4:7" ht="15.75" customHeight="1" x14ac:dyDescent="0.25">
      <c r="D666" s="11"/>
      <c r="E666" s="38"/>
      <c r="F666" s="39"/>
      <c r="G666" s="10"/>
    </row>
    <row r="667" spans="4:7" ht="15.75" customHeight="1" x14ac:dyDescent="0.25">
      <c r="D667" s="11"/>
      <c r="E667" s="38"/>
      <c r="F667" s="39"/>
      <c r="G667" s="10"/>
    </row>
    <row r="668" spans="4:7" ht="15.75" customHeight="1" x14ac:dyDescent="0.25">
      <c r="D668" s="11"/>
      <c r="E668" s="38"/>
      <c r="F668" s="39"/>
      <c r="G668" s="10"/>
    </row>
    <row r="669" spans="4:7" ht="15.75" customHeight="1" x14ac:dyDescent="0.25">
      <c r="D669" s="11"/>
      <c r="E669" s="38"/>
      <c r="F669" s="39"/>
      <c r="G669" s="10"/>
    </row>
    <row r="670" spans="4:7" ht="15.75" customHeight="1" x14ac:dyDescent="0.25">
      <c r="D670" s="11"/>
      <c r="E670" s="38"/>
      <c r="F670" s="39"/>
      <c r="G670" s="10"/>
    </row>
    <row r="671" spans="4:7" ht="15.75" customHeight="1" x14ac:dyDescent="0.25">
      <c r="D671" s="11"/>
      <c r="E671" s="38"/>
      <c r="F671" s="39"/>
      <c r="G671" s="10"/>
    </row>
    <row r="672" spans="4:7" ht="15.75" customHeight="1" x14ac:dyDescent="0.25">
      <c r="D672" s="11"/>
      <c r="E672" s="38"/>
      <c r="F672" s="39"/>
      <c r="G672" s="10"/>
    </row>
    <row r="673" spans="4:7" ht="15.75" customHeight="1" x14ac:dyDescent="0.25">
      <c r="D673" s="11"/>
      <c r="E673" s="38"/>
      <c r="F673" s="39"/>
      <c r="G673" s="10"/>
    </row>
    <row r="674" spans="4:7" ht="15.75" customHeight="1" x14ac:dyDescent="0.25">
      <c r="D674" s="11"/>
      <c r="E674" s="38"/>
      <c r="F674" s="39"/>
      <c r="G674" s="10"/>
    </row>
    <row r="675" spans="4:7" ht="15.75" customHeight="1" x14ac:dyDescent="0.25">
      <c r="D675" s="11"/>
      <c r="E675" s="38"/>
      <c r="F675" s="39"/>
      <c r="G675" s="10"/>
    </row>
    <row r="676" spans="4:7" ht="15.75" customHeight="1" x14ac:dyDescent="0.25">
      <c r="D676" s="11"/>
      <c r="E676" s="38"/>
      <c r="F676" s="39"/>
      <c r="G676" s="10"/>
    </row>
    <row r="677" spans="4:7" ht="15.75" customHeight="1" x14ac:dyDescent="0.25">
      <c r="D677" s="11"/>
      <c r="E677" s="38"/>
      <c r="F677" s="39"/>
      <c r="G677" s="10"/>
    </row>
    <row r="678" spans="4:7" ht="15.75" customHeight="1" x14ac:dyDescent="0.25">
      <c r="D678" s="11"/>
      <c r="E678" s="38"/>
      <c r="F678" s="39"/>
      <c r="G678" s="10"/>
    </row>
    <row r="679" spans="4:7" ht="15.75" customHeight="1" x14ac:dyDescent="0.25">
      <c r="D679" s="11"/>
      <c r="E679" s="38"/>
      <c r="F679" s="39"/>
      <c r="G679" s="10"/>
    </row>
    <row r="680" spans="4:7" ht="15.75" customHeight="1" x14ac:dyDescent="0.25">
      <c r="D680" s="11"/>
      <c r="E680" s="38"/>
      <c r="F680" s="39"/>
      <c r="G680" s="10"/>
    </row>
    <row r="681" spans="4:7" ht="15.75" customHeight="1" x14ac:dyDescent="0.25">
      <c r="D681" s="11"/>
      <c r="E681" s="38"/>
      <c r="F681" s="39"/>
      <c r="G681" s="10"/>
    </row>
    <row r="682" spans="4:7" ht="15.75" customHeight="1" x14ac:dyDescent="0.25">
      <c r="D682" s="11"/>
      <c r="E682" s="38"/>
      <c r="F682" s="39"/>
      <c r="G682" s="10"/>
    </row>
    <row r="683" spans="4:7" ht="15.75" customHeight="1" x14ac:dyDescent="0.25">
      <c r="D683" s="11"/>
      <c r="E683" s="38"/>
      <c r="F683" s="39"/>
      <c r="G683" s="10"/>
    </row>
    <row r="684" spans="4:7" ht="15.75" customHeight="1" x14ac:dyDescent="0.25">
      <c r="D684" s="11"/>
      <c r="E684" s="38"/>
      <c r="F684" s="39"/>
      <c r="G684" s="10"/>
    </row>
    <row r="685" spans="4:7" ht="15.75" customHeight="1" x14ac:dyDescent="0.25">
      <c r="D685" s="11"/>
      <c r="E685" s="38"/>
      <c r="F685" s="39"/>
      <c r="G685" s="10"/>
    </row>
    <row r="686" spans="4:7" ht="15.75" customHeight="1" x14ac:dyDescent="0.25">
      <c r="D686" s="11"/>
      <c r="E686" s="38"/>
      <c r="F686" s="39"/>
      <c r="G686" s="10"/>
    </row>
    <row r="687" spans="4:7" ht="15.75" customHeight="1" x14ac:dyDescent="0.25">
      <c r="D687" s="11"/>
      <c r="E687" s="38"/>
      <c r="F687" s="39"/>
      <c r="G687" s="10"/>
    </row>
    <row r="688" spans="4:7" ht="15.75" customHeight="1" x14ac:dyDescent="0.25">
      <c r="D688" s="11"/>
      <c r="E688" s="38"/>
      <c r="F688" s="39"/>
      <c r="G688" s="10"/>
    </row>
    <row r="689" spans="4:7" ht="15.75" customHeight="1" x14ac:dyDescent="0.25">
      <c r="D689" s="11"/>
      <c r="E689" s="38"/>
      <c r="F689" s="39"/>
      <c r="G689" s="10"/>
    </row>
    <row r="690" spans="4:7" ht="15.75" customHeight="1" x14ac:dyDescent="0.25">
      <c r="D690" s="11"/>
      <c r="E690" s="38"/>
      <c r="F690" s="39"/>
      <c r="G690" s="10"/>
    </row>
    <row r="691" spans="4:7" ht="15.75" customHeight="1" x14ac:dyDescent="0.25">
      <c r="D691" s="11"/>
      <c r="E691" s="38"/>
      <c r="F691" s="39"/>
      <c r="G691" s="10"/>
    </row>
    <row r="692" spans="4:7" ht="15.75" customHeight="1" x14ac:dyDescent="0.25">
      <c r="D692" s="11"/>
      <c r="E692" s="38"/>
      <c r="F692" s="39"/>
      <c r="G692" s="10"/>
    </row>
    <row r="693" spans="4:7" ht="15.75" customHeight="1" x14ac:dyDescent="0.25">
      <c r="D693" s="11"/>
      <c r="E693" s="38"/>
      <c r="F693" s="39"/>
      <c r="G693" s="10"/>
    </row>
    <row r="694" spans="4:7" ht="15.75" customHeight="1" x14ac:dyDescent="0.25">
      <c r="D694" s="11"/>
      <c r="E694" s="38"/>
      <c r="F694" s="39"/>
      <c r="G694" s="10"/>
    </row>
    <row r="695" spans="4:7" ht="15.75" customHeight="1" x14ac:dyDescent="0.25">
      <c r="D695" s="11"/>
      <c r="E695" s="38"/>
      <c r="F695" s="39"/>
      <c r="G695" s="10"/>
    </row>
    <row r="696" spans="4:7" ht="15.75" customHeight="1" x14ac:dyDescent="0.25">
      <c r="D696" s="11"/>
      <c r="E696" s="38"/>
      <c r="F696" s="39"/>
      <c r="G696" s="10"/>
    </row>
    <row r="697" spans="4:7" ht="15.75" customHeight="1" x14ac:dyDescent="0.25">
      <c r="D697" s="11"/>
      <c r="E697" s="38"/>
      <c r="F697" s="39"/>
      <c r="G697" s="10"/>
    </row>
    <row r="698" spans="4:7" ht="15.75" customHeight="1" x14ac:dyDescent="0.25">
      <c r="D698" s="11"/>
      <c r="E698" s="38"/>
      <c r="F698" s="39"/>
      <c r="G698" s="10"/>
    </row>
    <row r="699" spans="4:7" ht="15.75" customHeight="1" x14ac:dyDescent="0.25">
      <c r="D699" s="11"/>
      <c r="E699" s="38"/>
      <c r="F699" s="39"/>
      <c r="G699" s="10"/>
    </row>
    <row r="700" spans="4:7" ht="15.75" customHeight="1" x14ac:dyDescent="0.25">
      <c r="D700" s="11"/>
      <c r="E700" s="38"/>
      <c r="F700" s="39"/>
      <c r="G700" s="10"/>
    </row>
    <row r="701" spans="4:7" ht="15.75" customHeight="1" x14ac:dyDescent="0.25">
      <c r="D701" s="11"/>
      <c r="E701" s="38"/>
      <c r="F701" s="39"/>
      <c r="G701" s="10"/>
    </row>
    <row r="702" spans="4:7" ht="15.75" customHeight="1" x14ac:dyDescent="0.25">
      <c r="D702" s="11"/>
      <c r="E702" s="38"/>
      <c r="F702" s="39"/>
      <c r="G702" s="10"/>
    </row>
    <row r="703" spans="4:7" ht="15.75" customHeight="1" x14ac:dyDescent="0.25">
      <c r="D703" s="11"/>
      <c r="E703" s="38"/>
      <c r="F703" s="39"/>
      <c r="G703" s="10"/>
    </row>
    <row r="704" spans="4:7" ht="15.75" customHeight="1" x14ac:dyDescent="0.25">
      <c r="D704" s="11"/>
      <c r="E704" s="38"/>
      <c r="F704" s="39"/>
      <c r="G704" s="10"/>
    </row>
    <row r="705" spans="4:7" ht="15.75" customHeight="1" x14ac:dyDescent="0.25">
      <c r="D705" s="11"/>
      <c r="E705" s="38"/>
      <c r="F705" s="39"/>
      <c r="G705" s="10"/>
    </row>
    <row r="706" spans="4:7" ht="15.75" customHeight="1" x14ac:dyDescent="0.25">
      <c r="D706" s="11"/>
      <c r="E706" s="38"/>
      <c r="F706" s="39"/>
      <c r="G706" s="10"/>
    </row>
    <row r="707" spans="4:7" ht="15.75" customHeight="1" x14ac:dyDescent="0.25">
      <c r="D707" s="11"/>
      <c r="E707" s="38"/>
      <c r="F707" s="39"/>
      <c r="G707" s="10"/>
    </row>
    <row r="708" spans="4:7" ht="15.75" customHeight="1" x14ac:dyDescent="0.25">
      <c r="D708" s="11"/>
      <c r="E708" s="38"/>
      <c r="F708" s="39"/>
      <c r="G708" s="10"/>
    </row>
    <row r="709" spans="4:7" ht="15.75" customHeight="1" x14ac:dyDescent="0.25">
      <c r="D709" s="11"/>
      <c r="E709" s="38"/>
      <c r="F709" s="39"/>
      <c r="G709" s="10"/>
    </row>
    <row r="710" spans="4:7" ht="15.75" customHeight="1" x14ac:dyDescent="0.25">
      <c r="D710" s="11"/>
      <c r="E710" s="38"/>
      <c r="F710" s="39"/>
      <c r="G710" s="10"/>
    </row>
    <row r="711" spans="4:7" ht="15.75" customHeight="1" x14ac:dyDescent="0.25">
      <c r="D711" s="11"/>
      <c r="E711" s="38"/>
      <c r="F711" s="39"/>
      <c r="G711" s="10"/>
    </row>
    <row r="712" spans="4:7" ht="15.75" customHeight="1" x14ac:dyDescent="0.25">
      <c r="D712" s="11"/>
      <c r="E712" s="38"/>
      <c r="F712" s="39"/>
      <c r="G712" s="10"/>
    </row>
    <row r="713" spans="4:7" ht="15.75" customHeight="1" x14ac:dyDescent="0.25">
      <c r="D713" s="11"/>
      <c r="E713" s="38"/>
      <c r="F713" s="39"/>
      <c r="G713" s="10"/>
    </row>
    <row r="714" spans="4:7" ht="15.75" customHeight="1" x14ac:dyDescent="0.25">
      <c r="D714" s="11"/>
      <c r="E714" s="38"/>
      <c r="F714" s="39"/>
      <c r="G714" s="10"/>
    </row>
    <row r="715" spans="4:7" ht="15.75" customHeight="1" x14ac:dyDescent="0.25">
      <c r="D715" s="11"/>
      <c r="E715" s="38"/>
      <c r="F715" s="39"/>
      <c r="G715" s="10"/>
    </row>
    <row r="716" spans="4:7" ht="15.75" customHeight="1" x14ac:dyDescent="0.25">
      <c r="D716" s="11"/>
      <c r="E716" s="38"/>
      <c r="F716" s="39"/>
      <c r="G716" s="10"/>
    </row>
    <row r="717" spans="4:7" ht="15.75" customHeight="1" x14ac:dyDescent="0.25">
      <c r="D717" s="11"/>
      <c r="E717" s="38"/>
      <c r="F717" s="39"/>
      <c r="G717" s="10"/>
    </row>
    <row r="718" spans="4:7" ht="15.75" customHeight="1" x14ac:dyDescent="0.25">
      <c r="D718" s="11"/>
      <c r="E718" s="38"/>
      <c r="F718" s="39"/>
      <c r="G718" s="10"/>
    </row>
    <row r="719" spans="4:7" ht="15.75" customHeight="1" x14ac:dyDescent="0.25">
      <c r="D719" s="11"/>
      <c r="E719" s="38"/>
      <c r="F719" s="39"/>
      <c r="G719" s="10"/>
    </row>
    <row r="720" spans="4:7" ht="15.75" customHeight="1" x14ac:dyDescent="0.25">
      <c r="D720" s="11"/>
      <c r="E720" s="38"/>
      <c r="F720" s="39"/>
      <c r="G720" s="10"/>
    </row>
    <row r="721" spans="4:7" ht="15.75" customHeight="1" x14ac:dyDescent="0.25">
      <c r="D721" s="11"/>
      <c r="E721" s="38"/>
      <c r="F721" s="39"/>
      <c r="G721" s="10"/>
    </row>
    <row r="722" spans="4:7" ht="15.75" customHeight="1" x14ac:dyDescent="0.25">
      <c r="D722" s="11"/>
      <c r="E722" s="38"/>
      <c r="F722" s="39"/>
      <c r="G722" s="10"/>
    </row>
    <row r="723" spans="4:7" ht="15.75" customHeight="1" x14ac:dyDescent="0.25">
      <c r="D723" s="11"/>
      <c r="E723" s="38"/>
      <c r="F723" s="39"/>
      <c r="G723" s="10"/>
    </row>
    <row r="724" spans="4:7" ht="15.75" customHeight="1" x14ac:dyDescent="0.25">
      <c r="D724" s="11"/>
      <c r="E724" s="38"/>
      <c r="F724" s="39"/>
      <c r="G724" s="10"/>
    </row>
    <row r="725" spans="4:7" ht="15.75" customHeight="1" x14ac:dyDescent="0.25">
      <c r="D725" s="11"/>
      <c r="E725" s="38"/>
      <c r="F725" s="39"/>
      <c r="G725" s="10"/>
    </row>
    <row r="726" spans="4:7" ht="15.75" customHeight="1" x14ac:dyDescent="0.25">
      <c r="D726" s="11"/>
      <c r="E726" s="38"/>
      <c r="F726" s="39"/>
      <c r="G726" s="10"/>
    </row>
    <row r="727" spans="4:7" ht="15.75" customHeight="1" x14ac:dyDescent="0.25">
      <c r="D727" s="11"/>
      <c r="E727" s="38"/>
      <c r="F727" s="39"/>
      <c r="G727" s="10"/>
    </row>
    <row r="728" spans="4:7" ht="15.75" customHeight="1" x14ac:dyDescent="0.25">
      <c r="D728" s="11"/>
      <c r="E728" s="38"/>
      <c r="F728" s="39"/>
      <c r="G728" s="10"/>
    </row>
    <row r="729" spans="4:7" ht="15.75" customHeight="1" x14ac:dyDescent="0.25">
      <c r="D729" s="11"/>
      <c r="E729" s="38"/>
      <c r="F729" s="39"/>
      <c r="G729" s="10"/>
    </row>
    <row r="730" spans="4:7" ht="15.75" customHeight="1" x14ac:dyDescent="0.25">
      <c r="D730" s="11"/>
      <c r="E730" s="38"/>
      <c r="F730" s="39"/>
      <c r="G730" s="10"/>
    </row>
    <row r="731" spans="4:7" ht="15.75" customHeight="1" x14ac:dyDescent="0.25">
      <c r="D731" s="11"/>
      <c r="E731" s="38"/>
      <c r="F731" s="39"/>
      <c r="G731" s="10"/>
    </row>
    <row r="732" spans="4:7" ht="15.75" customHeight="1" x14ac:dyDescent="0.25">
      <c r="D732" s="11"/>
      <c r="E732" s="38"/>
      <c r="F732" s="39"/>
      <c r="G732" s="10"/>
    </row>
    <row r="733" spans="4:7" ht="15.75" customHeight="1" x14ac:dyDescent="0.25">
      <c r="D733" s="11"/>
      <c r="E733" s="38"/>
      <c r="F733" s="39"/>
      <c r="G733" s="10"/>
    </row>
    <row r="734" spans="4:7" ht="15.75" customHeight="1" x14ac:dyDescent="0.25">
      <c r="D734" s="11"/>
      <c r="E734" s="38"/>
      <c r="F734" s="39"/>
      <c r="G734" s="10"/>
    </row>
    <row r="735" spans="4:7" ht="15.75" customHeight="1" x14ac:dyDescent="0.25">
      <c r="D735" s="11"/>
      <c r="E735" s="38"/>
      <c r="F735" s="39"/>
      <c r="G735" s="10"/>
    </row>
    <row r="736" spans="4:7" ht="15.75" customHeight="1" x14ac:dyDescent="0.25">
      <c r="D736" s="11"/>
      <c r="E736" s="38"/>
      <c r="F736" s="39"/>
      <c r="G736" s="10"/>
    </row>
    <row r="737" spans="4:7" ht="15.75" customHeight="1" x14ac:dyDescent="0.25">
      <c r="D737" s="11"/>
      <c r="E737" s="38"/>
      <c r="F737" s="39"/>
      <c r="G737" s="10"/>
    </row>
    <row r="738" spans="4:7" ht="15.75" customHeight="1" x14ac:dyDescent="0.25">
      <c r="D738" s="11"/>
      <c r="E738" s="38"/>
      <c r="F738" s="39"/>
      <c r="G738" s="10"/>
    </row>
    <row r="739" spans="4:7" ht="15.75" customHeight="1" x14ac:dyDescent="0.25">
      <c r="D739" s="11"/>
      <c r="E739" s="38"/>
      <c r="F739" s="39"/>
      <c r="G739" s="10"/>
    </row>
    <row r="740" spans="4:7" ht="15.75" customHeight="1" x14ac:dyDescent="0.25">
      <c r="D740" s="11"/>
      <c r="E740" s="38"/>
      <c r="F740" s="39"/>
      <c r="G740" s="10"/>
    </row>
    <row r="741" spans="4:7" ht="15.75" customHeight="1" x14ac:dyDescent="0.25">
      <c r="D741" s="11"/>
      <c r="E741" s="38"/>
      <c r="F741" s="39"/>
      <c r="G741" s="10"/>
    </row>
    <row r="742" spans="4:7" ht="15.75" customHeight="1" x14ac:dyDescent="0.25">
      <c r="D742" s="11"/>
      <c r="E742" s="38"/>
      <c r="F742" s="39"/>
      <c r="G742" s="10"/>
    </row>
    <row r="743" spans="4:7" ht="15.75" customHeight="1" x14ac:dyDescent="0.25">
      <c r="D743" s="11"/>
      <c r="E743" s="38"/>
      <c r="F743" s="39"/>
      <c r="G743" s="10"/>
    </row>
    <row r="744" spans="4:7" ht="15.75" customHeight="1" x14ac:dyDescent="0.25">
      <c r="D744" s="11"/>
      <c r="E744" s="38"/>
      <c r="F744" s="39"/>
      <c r="G744" s="10"/>
    </row>
    <row r="745" spans="4:7" ht="15.75" customHeight="1" x14ac:dyDescent="0.25">
      <c r="D745" s="11"/>
      <c r="E745" s="38"/>
      <c r="F745" s="39"/>
      <c r="G745" s="10"/>
    </row>
    <row r="746" spans="4:7" ht="15.75" customHeight="1" x14ac:dyDescent="0.25">
      <c r="D746" s="11"/>
      <c r="E746" s="38"/>
      <c r="F746" s="39"/>
      <c r="G746" s="10"/>
    </row>
    <row r="747" spans="4:7" ht="15.75" customHeight="1" x14ac:dyDescent="0.25">
      <c r="D747" s="11"/>
      <c r="E747" s="38"/>
      <c r="F747" s="39"/>
      <c r="G747" s="10"/>
    </row>
    <row r="748" spans="4:7" ht="15.75" customHeight="1" x14ac:dyDescent="0.25">
      <c r="D748" s="11"/>
      <c r="E748" s="38"/>
      <c r="F748" s="39"/>
      <c r="G748" s="10"/>
    </row>
    <row r="749" spans="4:7" ht="15.75" customHeight="1" x14ac:dyDescent="0.25">
      <c r="D749" s="11"/>
      <c r="E749" s="38"/>
      <c r="F749" s="39"/>
      <c r="G749" s="10"/>
    </row>
    <row r="750" spans="4:7" ht="15.75" customHeight="1" x14ac:dyDescent="0.25">
      <c r="D750" s="11"/>
      <c r="E750" s="38"/>
      <c r="F750" s="39"/>
      <c r="G750" s="10"/>
    </row>
    <row r="751" spans="4:7" ht="15.75" customHeight="1" x14ac:dyDescent="0.25">
      <c r="D751" s="11"/>
      <c r="E751" s="38"/>
      <c r="F751" s="39"/>
      <c r="G751" s="10"/>
    </row>
    <row r="752" spans="4:7" ht="15.75" customHeight="1" x14ac:dyDescent="0.25">
      <c r="D752" s="11"/>
      <c r="E752" s="38"/>
      <c r="F752" s="39"/>
      <c r="G752" s="10"/>
    </row>
    <row r="753" spans="4:7" ht="15.75" customHeight="1" x14ac:dyDescent="0.25">
      <c r="D753" s="11"/>
      <c r="E753" s="38"/>
      <c r="F753" s="39"/>
      <c r="G753" s="10"/>
    </row>
    <row r="754" spans="4:7" ht="15.75" customHeight="1" x14ac:dyDescent="0.25">
      <c r="D754" s="11"/>
      <c r="E754" s="38"/>
      <c r="F754" s="39"/>
      <c r="G754" s="10"/>
    </row>
    <row r="755" spans="4:7" ht="15.75" customHeight="1" x14ac:dyDescent="0.25">
      <c r="D755" s="11"/>
      <c r="E755" s="38"/>
      <c r="F755" s="39"/>
      <c r="G755" s="10"/>
    </row>
    <row r="756" spans="4:7" ht="15.75" customHeight="1" x14ac:dyDescent="0.25">
      <c r="D756" s="11"/>
      <c r="E756" s="38"/>
      <c r="F756" s="39"/>
      <c r="G756" s="10"/>
    </row>
    <row r="757" spans="4:7" ht="15.75" customHeight="1" x14ac:dyDescent="0.25">
      <c r="D757" s="11"/>
      <c r="E757" s="38"/>
      <c r="F757" s="39"/>
      <c r="G757" s="10"/>
    </row>
    <row r="758" spans="4:7" ht="15.75" customHeight="1" x14ac:dyDescent="0.25">
      <c r="D758" s="11"/>
      <c r="E758" s="38"/>
      <c r="F758" s="39"/>
      <c r="G758" s="10"/>
    </row>
    <row r="759" spans="4:7" ht="15.75" customHeight="1" x14ac:dyDescent="0.25">
      <c r="D759" s="11"/>
      <c r="E759" s="38"/>
      <c r="F759" s="39"/>
      <c r="G759" s="10"/>
    </row>
    <row r="760" spans="4:7" ht="15.75" customHeight="1" x14ac:dyDescent="0.25">
      <c r="D760" s="11"/>
      <c r="E760" s="38"/>
      <c r="F760" s="39"/>
      <c r="G760" s="10"/>
    </row>
    <row r="761" spans="4:7" ht="15.75" customHeight="1" x14ac:dyDescent="0.25">
      <c r="D761" s="11"/>
      <c r="E761" s="38"/>
      <c r="F761" s="39"/>
      <c r="G761" s="10"/>
    </row>
    <row r="762" spans="4:7" ht="15.75" customHeight="1" x14ac:dyDescent="0.25">
      <c r="D762" s="11"/>
      <c r="E762" s="38"/>
      <c r="F762" s="39"/>
      <c r="G762" s="10"/>
    </row>
    <row r="763" spans="4:7" ht="15.75" customHeight="1" x14ac:dyDescent="0.25">
      <c r="D763" s="11"/>
      <c r="E763" s="38"/>
      <c r="F763" s="39"/>
      <c r="G763" s="10"/>
    </row>
    <row r="764" spans="4:7" ht="15.75" customHeight="1" x14ac:dyDescent="0.25">
      <c r="D764" s="11"/>
      <c r="E764" s="38"/>
      <c r="F764" s="39"/>
      <c r="G764" s="10"/>
    </row>
    <row r="765" spans="4:7" ht="15.75" customHeight="1" x14ac:dyDescent="0.25">
      <c r="D765" s="11"/>
      <c r="E765" s="38"/>
      <c r="F765" s="39"/>
      <c r="G765" s="10"/>
    </row>
    <row r="766" spans="4:7" ht="15.75" customHeight="1" x14ac:dyDescent="0.25">
      <c r="D766" s="11"/>
      <c r="E766" s="38"/>
      <c r="F766" s="39"/>
      <c r="G766" s="10"/>
    </row>
    <row r="767" spans="4:7" ht="15.75" customHeight="1" x14ac:dyDescent="0.25">
      <c r="D767" s="11"/>
      <c r="E767" s="38"/>
      <c r="F767" s="39"/>
      <c r="G767" s="10"/>
    </row>
    <row r="768" spans="4:7" ht="15.75" customHeight="1" x14ac:dyDescent="0.25">
      <c r="D768" s="11"/>
      <c r="E768" s="38"/>
      <c r="F768" s="39"/>
      <c r="G768" s="10"/>
    </row>
    <row r="769" spans="4:7" ht="15.75" customHeight="1" x14ac:dyDescent="0.25">
      <c r="D769" s="11"/>
      <c r="E769" s="38"/>
      <c r="F769" s="39"/>
      <c r="G769" s="10"/>
    </row>
    <row r="770" spans="4:7" ht="15.75" customHeight="1" x14ac:dyDescent="0.25">
      <c r="D770" s="11"/>
      <c r="E770" s="38"/>
      <c r="F770" s="39"/>
      <c r="G770" s="10"/>
    </row>
    <row r="771" spans="4:7" ht="15.75" customHeight="1" x14ac:dyDescent="0.25">
      <c r="D771" s="11"/>
      <c r="E771" s="38"/>
      <c r="F771" s="39"/>
      <c r="G771" s="10"/>
    </row>
    <row r="772" spans="4:7" ht="15.75" customHeight="1" x14ac:dyDescent="0.25">
      <c r="D772" s="11"/>
      <c r="E772" s="38"/>
      <c r="F772" s="39"/>
      <c r="G772" s="10"/>
    </row>
    <row r="773" spans="4:7" ht="15.75" customHeight="1" x14ac:dyDescent="0.25">
      <c r="D773" s="11"/>
      <c r="E773" s="38"/>
      <c r="F773" s="39"/>
      <c r="G773" s="10"/>
    </row>
    <row r="774" spans="4:7" ht="15.75" customHeight="1" x14ac:dyDescent="0.25">
      <c r="D774" s="11"/>
      <c r="E774" s="38"/>
      <c r="F774" s="39"/>
      <c r="G774" s="10"/>
    </row>
    <row r="775" spans="4:7" ht="15.75" customHeight="1" x14ac:dyDescent="0.25">
      <c r="D775" s="11"/>
      <c r="E775" s="38"/>
      <c r="F775" s="39"/>
      <c r="G775" s="10"/>
    </row>
    <row r="776" spans="4:7" ht="15.75" customHeight="1" x14ac:dyDescent="0.25">
      <c r="D776" s="11"/>
      <c r="E776" s="38"/>
      <c r="F776" s="39"/>
      <c r="G776" s="10"/>
    </row>
    <row r="777" spans="4:7" ht="15.75" customHeight="1" x14ac:dyDescent="0.25">
      <c r="D777" s="11"/>
      <c r="E777" s="38"/>
      <c r="F777" s="39"/>
      <c r="G777" s="10"/>
    </row>
    <row r="778" spans="4:7" ht="15.75" customHeight="1" x14ac:dyDescent="0.25">
      <c r="D778" s="11"/>
      <c r="E778" s="38"/>
      <c r="F778" s="39"/>
      <c r="G778" s="10"/>
    </row>
    <row r="779" spans="4:7" ht="15.75" customHeight="1" x14ac:dyDescent="0.25">
      <c r="D779" s="11"/>
      <c r="E779" s="38"/>
      <c r="F779" s="39"/>
      <c r="G779" s="10"/>
    </row>
    <row r="780" spans="4:7" ht="15.75" customHeight="1" x14ac:dyDescent="0.25">
      <c r="D780" s="11"/>
      <c r="E780" s="38"/>
      <c r="F780" s="39"/>
      <c r="G780" s="10"/>
    </row>
    <row r="781" spans="4:7" ht="15.75" customHeight="1" x14ac:dyDescent="0.25">
      <c r="D781" s="11"/>
      <c r="E781" s="38"/>
      <c r="F781" s="39"/>
      <c r="G781" s="10"/>
    </row>
    <row r="782" spans="4:7" ht="15.75" customHeight="1" x14ac:dyDescent="0.25">
      <c r="D782" s="11"/>
      <c r="E782" s="38"/>
      <c r="F782" s="39"/>
      <c r="G782" s="10"/>
    </row>
    <row r="783" spans="4:7" ht="15.75" customHeight="1" x14ac:dyDescent="0.25">
      <c r="D783" s="11"/>
      <c r="E783" s="38"/>
      <c r="F783" s="39"/>
      <c r="G783" s="10"/>
    </row>
    <row r="784" spans="4:7" ht="15.75" customHeight="1" x14ac:dyDescent="0.25">
      <c r="D784" s="11"/>
      <c r="E784" s="38"/>
      <c r="F784" s="39"/>
      <c r="G784" s="10"/>
    </row>
    <row r="785" spans="4:7" ht="15.75" customHeight="1" x14ac:dyDescent="0.25">
      <c r="D785" s="11"/>
      <c r="E785" s="38"/>
      <c r="F785" s="39"/>
      <c r="G785" s="10"/>
    </row>
    <row r="786" spans="4:7" ht="15.75" customHeight="1" x14ac:dyDescent="0.25">
      <c r="D786" s="11"/>
      <c r="E786" s="38"/>
      <c r="F786" s="39"/>
      <c r="G786" s="10"/>
    </row>
    <row r="787" spans="4:7" ht="15.75" customHeight="1" x14ac:dyDescent="0.25">
      <c r="D787" s="11"/>
      <c r="E787" s="38"/>
      <c r="F787" s="39"/>
      <c r="G787" s="10"/>
    </row>
    <row r="788" spans="4:7" ht="15.75" customHeight="1" x14ac:dyDescent="0.25">
      <c r="D788" s="11"/>
      <c r="E788" s="38"/>
      <c r="F788" s="39"/>
      <c r="G788" s="10"/>
    </row>
    <row r="789" spans="4:7" ht="15.75" customHeight="1" x14ac:dyDescent="0.25">
      <c r="D789" s="11"/>
      <c r="E789" s="38"/>
      <c r="F789" s="39"/>
      <c r="G789" s="10"/>
    </row>
    <row r="790" spans="4:7" ht="15.75" customHeight="1" x14ac:dyDescent="0.25">
      <c r="D790" s="11"/>
      <c r="E790" s="38"/>
      <c r="F790" s="39"/>
      <c r="G790" s="10"/>
    </row>
    <row r="791" spans="4:7" ht="15.75" customHeight="1" x14ac:dyDescent="0.25">
      <c r="D791" s="11"/>
      <c r="E791" s="38"/>
      <c r="F791" s="39"/>
      <c r="G791" s="10"/>
    </row>
    <row r="792" spans="4:7" ht="15.75" customHeight="1" x14ac:dyDescent="0.25">
      <c r="D792" s="11"/>
      <c r="E792" s="38"/>
      <c r="F792" s="39"/>
      <c r="G792" s="10"/>
    </row>
    <row r="793" spans="4:7" ht="15.75" customHeight="1" x14ac:dyDescent="0.25">
      <c r="D793" s="11"/>
      <c r="E793" s="38"/>
      <c r="F793" s="39"/>
      <c r="G793" s="10"/>
    </row>
    <row r="794" spans="4:7" ht="15.75" customHeight="1" x14ac:dyDescent="0.25">
      <c r="D794" s="11"/>
      <c r="E794" s="38"/>
      <c r="F794" s="39"/>
      <c r="G794" s="10"/>
    </row>
    <row r="795" spans="4:7" ht="15.75" customHeight="1" x14ac:dyDescent="0.25">
      <c r="D795" s="11"/>
      <c r="E795" s="38"/>
      <c r="F795" s="39"/>
      <c r="G795" s="10"/>
    </row>
    <row r="796" spans="4:7" ht="15.75" customHeight="1" x14ac:dyDescent="0.25">
      <c r="D796" s="11"/>
      <c r="E796" s="38"/>
      <c r="F796" s="39"/>
      <c r="G796" s="10"/>
    </row>
    <row r="797" spans="4:7" ht="15.75" customHeight="1" x14ac:dyDescent="0.25">
      <c r="D797" s="11"/>
      <c r="E797" s="38"/>
      <c r="F797" s="39"/>
      <c r="G797" s="10"/>
    </row>
    <row r="798" spans="4:7" ht="15.75" customHeight="1" x14ac:dyDescent="0.25">
      <c r="D798" s="11"/>
      <c r="E798" s="38"/>
      <c r="F798" s="39"/>
      <c r="G798" s="10"/>
    </row>
    <row r="799" spans="4:7" ht="15.75" customHeight="1" x14ac:dyDescent="0.25">
      <c r="D799" s="11"/>
      <c r="E799" s="38"/>
      <c r="F799" s="39"/>
      <c r="G799" s="10"/>
    </row>
    <row r="800" spans="4:7" ht="15.75" customHeight="1" x14ac:dyDescent="0.25">
      <c r="D800" s="11"/>
      <c r="E800" s="38"/>
      <c r="F800" s="39"/>
      <c r="G800" s="10"/>
    </row>
    <row r="801" spans="4:7" ht="15.75" customHeight="1" x14ac:dyDescent="0.25">
      <c r="D801" s="11"/>
      <c r="E801" s="38"/>
      <c r="F801" s="39"/>
      <c r="G801" s="10"/>
    </row>
    <row r="802" spans="4:7" ht="15.75" customHeight="1" x14ac:dyDescent="0.25">
      <c r="D802" s="11"/>
      <c r="E802" s="38"/>
      <c r="F802" s="39"/>
      <c r="G802" s="10"/>
    </row>
    <row r="803" spans="4:7" ht="15.75" customHeight="1" x14ac:dyDescent="0.25">
      <c r="D803" s="11"/>
      <c r="E803" s="38"/>
      <c r="F803" s="39"/>
      <c r="G803" s="10"/>
    </row>
    <row r="804" spans="4:7" ht="15.75" customHeight="1" x14ac:dyDescent="0.25">
      <c r="D804" s="11"/>
      <c r="E804" s="38"/>
      <c r="F804" s="39"/>
      <c r="G804" s="10"/>
    </row>
    <row r="805" spans="4:7" ht="15.75" customHeight="1" x14ac:dyDescent="0.25">
      <c r="D805" s="11"/>
      <c r="E805" s="38"/>
      <c r="F805" s="39"/>
      <c r="G805" s="10"/>
    </row>
    <row r="806" spans="4:7" ht="15.75" customHeight="1" x14ac:dyDescent="0.25">
      <c r="D806" s="11"/>
      <c r="E806" s="38"/>
      <c r="F806" s="39"/>
      <c r="G806" s="10"/>
    </row>
    <row r="807" spans="4:7" ht="15.75" customHeight="1" x14ac:dyDescent="0.25">
      <c r="D807" s="11"/>
      <c r="E807" s="38"/>
      <c r="F807" s="39"/>
      <c r="G807" s="10"/>
    </row>
    <row r="808" spans="4:7" ht="15.75" customHeight="1" x14ac:dyDescent="0.25">
      <c r="D808" s="11"/>
      <c r="E808" s="38"/>
      <c r="F808" s="39"/>
      <c r="G808" s="10"/>
    </row>
    <row r="809" spans="4:7" ht="15.75" customHeight="1" x14ac:dyDescent="0.25">
      <c r="D809" s="11"/>
      <c r="E809" s="38"/>
      <c r="F809" s="39"/>
      <c r="G809" s="10"/>
    </row>
    <row r="810" spans="4:7" ht="15.75" customHeight="1" x14ac:dyDescent="0.25">
      <c r="D810" s="11"/>
      <c r="E810" s="38"/>
      <c r="F810" s="39"/>
      <c r="G810" s="10"/>
    </row>
    <row r="811" spans="4:7" ht="15.75" customHeight="1" x14ac:dyDescent="0.25">
      <c r="D811" s="11"/>
      <c r="E811" s="38"/>
      <c r="F811" s="39"/>
      <c r="G811" s="10"/>
    </row>
    <row r="812" spans="4:7" ht="15.75" customHeight="1" x14ac:dyDescent="0.25">
      <c r="D812" s="11"/>
      <c r="E812" s="38"/>
      <c r="F812" s="39"/>
      <c r="G812" s="10"/>
    </row>
    <row r="813" spans="4:7" ht="15.75" customHeight="1" x14ac:dyDescent="0.25">
      <c r="D813" s="11"/>
      <c r="E813" s="38"/>
      <c r="F813" s="39"/>
      <c r="G813" s="10"/>
    </row>
    <row r="814" spans="4:7" ht="15.75" customHeight="1" x14ac:dyDescent="0.25">
      <c r="D814" s="11"/>
      <c r="E814" s="38"/>
      <c r="F814" s="39"/>
      <c r="G814" s="10"/>
    </row>
    <row r="815" spans="4:7" ht="15.75" customHeight="1" x14ac:dyDescent="0.25">
      <c r="D815" s="11"/>
      <c r="E815" s="38"/>
      <c r="F815" s="39"/>
      <c r="G815" s="10"/>
    </row>
    <row r="816" spans="4:7" ht="15.75" customHeight="1" x14ac:dyDescent="0.25">
      <c r="D816" s="11"/>
      <c r="E816" s="38"/>
      <c r="F816" s="39"/>
      <c r="G816" s="10"/>
    </row>
    <row r="817" spans="4:7" ht="15.75" customHeight="1" x14ac:dyDescent="0.25">
      <c r="D817" s="11"/>
      <c r="E817" s="38"/>
      <c r="F817" s="39"/>
      <c r="G817" s="10"/>
    </row>
    <row r="818" spans="4:7" ht="15.75" customHeight="1" x14ac:dyDescent="0.25">
      <c r="D818" s="11"/>
      <c r="E818" s="38"/>
      <c r="F818" s="39"/>
      <c r="G818" s="10"/>
    </row>
    <row r="819" spans="4:7" ht="15.75" customHeight="1" x14ac:dyDescent="0.25">
      <c r="D819" s="11"/>
      <c r="E819" s="38"/>
      <c r="F819" s="39"/>
      <c r="G819" s="10"/>
    </row>
    <row r="820" spans="4:7" ht="15.75" customHeight="1" x14ac:dyDescent="0.25">
      <c r="D820" s="11"/>
      <c r="E820" s="38"/>
      <c r="F820" s="39"/>
      <c r="G820" s="10"/>
    </row>
    <row r="821" spans="4:7" ht="15.75" customHeight="1" x14ac:dyDescent="0.25">
      <c r="D821" s="11"/>
      <c r="E821" s="38"/>
      <c r="F821" s="39"/>
      <c r="G821" s="10"/>
    </row>
    <row r="822" spans="4:7" ht="15.75" customHeight="1" x14ac:dyDescent="0.25">
      <c r="D822" s="11"/>
      <c r="E822" s="38"/>
      <c r="F822" s="39"/>
      <c r="G822" s="10"/>
    </row>
    <row r="823" spans="4:7" ht="15.75" customHeight="1" x14ac:dyDescent="0.25">
      <c r="D823" s="11"/>
      <c r="E823" s="38"/>
      <c r="F823" s="39"/>
      <c r="G823" s="10"/>
    </row>
    <row r="824" spans="4:7" ht="15.75" customHeight="1" x14ac:dyDescent="0.25">
      <c r="D824" s="11"/>
      <c r="E824" s="38"/>
      <c r="F824" s="39"/>
      <c r="G824" s="10"/>
    </row>
    <row r="825" spans="4:7" ht="15.75" customHeight="1" x14ac:dyDescent="0.25">
      <c r="D825" s="11"/>
      <c r="E825" s="38"/>
      <c r="F825" s="39"/>
      <c r="G825" s="10"/>
    </row>
    <row r="826" spans="4:7" ht="15.75" customHeight="1" x14ac:dyDescent="0.25">
      <c r="D826" s="11"/>
      <c r="E826" s="38"/>
      <c r="F826" s="39"/>
      <c r="G826" s="10"/>
    </row>
    <row r="827" spans="4:7" ht="15.75" customHeight="1" x14ac:dyDescent="0.25">
      <c r="D827" s="11"/>
      <c r="E827" s="38"/>
      <c r="F827" s="39"/>
      <c r="G827" s="10"/>
    </row>
    <row r="828" spans="4:7" ht="15.75" customHeight="1" x14ac:dyDescent="0.25">
      <c r="D828" s="11"/>
      <c r="E828" s="38"/>
      <c r="F828" s="39"/>
      <c r="G828" s="10"/>
    </row>
    <row r="829" spans="4:7" ht="15.75" customHeight="1" x14ac:dyDescent="0.25">
      <c r="D829" s="11"/>
      <c r="E829" s="38"/>
      <c r="F829" s="39"/>
      <c r="G829" s="10"/>
    </row>
    <row r="830" spans="4:7" ht="15.75" customHeight="1" x14ac:dyDescent="0.25">
      <c r="D830" s="11"/>
      <c r="E830" s="38"/>
      <c r="F830" s="39"/>
      <c r="G830" s="10"/>
    </row>
    <row r="831" spans="4:7" ht="15.75" customHeight="1" x14ac:dyDescent="0.25">
      <c r="D831" s="11"/>
      <c r="E831" s="38"/>
      <c r="F831" s="39"/>
      <c r="G831" s="10"/>
    </row>
    <row r="832" spans="4:7" ht="15.75" customHeight="1" x14ac:dyDescent="0.25">
      <c r="D832" s="11"/>
      <c r="E832" s="38"/>
      <c r="F832" s="39"/>
      <c r="G832" s="10"/>
    </row>
    <row r="833" spans="4:7" ht="15.75" customHeight="1" x14ac:dyDescent="0.25">
      <c r="D833" s="11"/>
      <c r="E833" s="38"/>
      <c r="F833" s="39"/>
      <c r="G833" s="10"/>
    </row>
    <row r="834" spans="4:7" ht="15.75" customHeight="1" x14ac:dyDescent="0.25">
      <c r="D834" s="11"/>
      <c r="E834" s="38"/>
      <c r="F834" s="39"/>
      <c r="G834" s="10"/>
    </row>
    <row r="835" spans="4:7" ht="15.75" customHeight="1" x14ac:dyDescent="0.25">
      <c r="D835" s="11"/>
      <c r="E835" s="38"/>
      <c r="F835" s="39"/>
      <c r="G835" s="10"/>
    </row>
    <row r="836" spans="4:7" ht="15.75" customHeight="1" x14ac:dyDescent="0.25">
      <c r="D836" s="11"/>
      <c r="E836" s="38"/>
      <c r="F836" s="39"/>
      <c r="G836" s="10"/>
    </row>
    <row r="837" spans="4:7" ht="15.75" customHeight="1" x14ac:dyDescent="0.25">
      <c r="D837" s="11"/>
      <c r="E837" s="38"/>
      <c r="F837" s="39"/>
      <c r="G837" s="10"/>
    </row>
    <row r="838" spans="4:7" ht="15.75" customHeight="1" x14ac:dyDescent="0.25">
      <c r="D838" s="11"/>
      <c r="E838" s="38"/>
      <c r="F838" s="39"/>
      <c r="G838" s="10"/>
    </row>
    <row r="839" spans="4:7" ht="15.75" customHeight="1" x14ac:dyDescent="0.25">
      <c r="D839" s="11"/>
      <c r="E839" s="38"/>
      <c r="F839" s="39"/>
      <c r="G839" s="10"/>
    </row>
    <row r="840" spans="4:7" ht="15.75" customHeight="1" x14ac:dyDescent="0.25">
      <c r="D840" s="11"/>
      <c r="E840" s="38"/>
      <c r="F840" s="39"/>
      <c r="G840" s="10"/>
    </row>
    <row r="841" spans="4:7" ht="15.75" customHeight="1" x14ac:dyDescent="0.25">
      <c r="D841" s="11"/>
      <c r="E841" s="38"/>
      <c r="F841" s="39"/>
      <c r="G841" s="10"/>
    </row>
    <row r="842" spans="4:7" ht="15.75" customHeight="1" x14ac:dyDescent="0.25">
      <c r="D842" s="11"/>
      <c r="E842" s="38"/>
      <c r="F842" s="39"/>
      <c r="G842" s="10"/>
    </row>
    <row r="843" spans="4:7" ht="15.75" customHeight="1" x14ac:dyDescent="0.25">
      <c r="D843" s="11"/>
      <c r="E843" s="38"/>
      <c r="F843" s="39"/>
      <c r="G843" s="10"/>
    </row>
    <row r="844" spans="4:7" ht="15.75" customHeight="1" x14ac:dyDescent="0.25">
      <c r="D844" s="11"/>
      <c r="E844" s="38"/>
      <c r="F844" s="39"/>
      <c r="G844" s="10"/>
    </row>
    <row r="845" spans="4:7" ht="15.75" customHeight="1" x14ac:dyDescent="0.25">
      <c r="D845" s="11"/>
      <c r="E845" s="38"/>
      <c r="F845" s="39"/>
      <c r="G845" s="10"/>
    </row>
    <row r="846" spans="4:7" ht="15.75" customHeight="1" x14ac:dyDescent="0.25">
      <c r="D846" s="11"/>
      <c r="E846" s="38"/>
      <c r="F846" s="39"/>
      <c r="G846" s="10"/>
    </row>
    <row r="847" spans="4:7" ht="15.75" customHeight="1" x14ac:dyDescent="0.25">
      <c r="D847" s="11"/>
      <c r="E847" s="38"/>
      <c r="F847" s="39"/>
      <c r="G847" s="10"/>
    </row>
    <row r="848" spans="4:7" ht="15.75" customHeight="1" x14ac:dyDescent="0.25">
      <c r="D848" s="11"/>
      <c r="E848" s="38"/>
      <c r="F848" s="39"/>
      <c r="G848" s="10"/>
    </row>
    <row r="849" spans="4:7" ht="15.75" customHeight="1" x14ac:dyDescent="0.25">
      <c r="D849" s="11"/>
      <c r="E849" s="38"/>
      <c r="F849" s="39"/>
      <c r="G849" s="10"/>
    </row>
    <row r="850" spans="4:7" ht="15.75" customHeight="1" x14ac:dyDescent="0.25">
      <c r="D850" s="11"/>
      <c r="E850" s="38"/>
      <c r="F850" s="39"/>
      <c r="G850" s="10"/>
    </row>
    <row r="851" spans="4:7" ht="15.75" customHeight="1" x14ac:dyDescent="0.25">
      <c r="D851" s="11"/>
      <c r="E851" s="38"/>
      <c r="F851" s="39"/>
      <c r="G851" s="10"/>
    </row>
    <row r="852" spans="4:7" ht="15.75" customHeight="1" x14ac:dyDescent="0.25">
      <c r="D852" s="11"/>
      <c r="E852" s="38"/>
      <c r="F852" s="39"/>
      <c r="G852" s="10"/>
    </row>
    <row r="853" spans="4:7" ht="15.75" customHeight="1" x14ac:dyDescent="0.25">
      <c r="D853" s="11"/>
      <c r="E853" s="38"/>
      <c r="F853" s="39"/>
      <c r="G853" s="10"/>
    </row>
    <row r="854" spans="4:7" ht="15.75" customHeight="1" x14ac:dyDescent="0.25">
      <c r="D854" s="11"/>
      <c r="E854" s="38"/>
      <c r="F854" s="39"/>
      <c r="G854" s="10"/>
    </row>
    <row r="855" spans="4:7" ht="15.75" customHeight="1" x14ac:dyDescent="0.25">
      <c r="D855" s="11"/>
      <c r="E855" s="38"/>
      <c r="F855" s="39"/>
      <c r="G855" s="10"/>
    </row>
    <row r="856" spans="4:7" ht="15.75" customHeight="1" x14ac:dyDescent="0.25">
      <c r="D856" s="11"/>
      <c r="E856" s="38"/>
      <c r="F856" s="39"/>
      <c r="G856" s="10"/>
    </row>
    <row r="857" spans="4:7" ht="15.75" customHeight="1" x14ac:dyDescent="0.25">
      <c r="D857" s="11"/>
      <c r="E857" s="38"/>
      <c r="F857" s="39"/>
      <c r="G857" s="10"/>
    </row>
    <row r="858" spans="4:7" ht="15.75" customHeight="1" x14ac:dyDescent="0.25">
      <c r="D858" s="11"/>
      <c r="E858" s="38"/>
      <c r="F858" s="39"/>
      <c r="G858" s="10"/>
    </row>
    <row r="859" spans="4:7" ht="15.75" customHeight="1" x14ac:dyDescent="0.25">
      <c r="D859" s="11"/>
      <c r="E859" s="38"/>
      <c r="F859" s="39"/>
      <c r="G859" s="10"/>
    </row>
    <row r="860" spans="4:7" ht="15.75" customHeight="1" x14ac:dyDescent="0.25">
      <c r="D860" s="11"/>
      <c r="E860" s="38"/>
      <c r="F860" s="39"/>
      <c r="G860" s="10"/>
    </row>
    <row r="861" spans="4:7" ht="15.75" customHeight="1" x14ac:dyDescent="0.25">
      <c r="D861" s="11"/>
      <c r="E861" s="38"/>
      <c r="F861" s="39"/>
      <c r="G861" s="10"/>
    </row>
    <row r="862" spans="4:7" ht="15.75" customHeight="1" x14ac:dyDescent="0.25">
      <c r="D862" s="11"/>
      <c r="E862" s="38"/>
      <c r="F862" s="39"/>
      <c r="G862" s="10"/>
    </row>
    <row r="863" spans="4:7" ht="15.75" customHeight="1" x14ac:dyDescent="0.25">
      <c r="D863" s="11"/>
      <c r="E863" s="38"/>
      <c r="F863" s="39"/>
      <c r="G863" s="10"/>
    </row>
    <row r="864" spans="4:7" ht="15.75" customHeight="1" x14ac:dyDescent="0.25">
      <c r="D864" s="11"/>
      <c r="E864" s="38"/>
      <c r="F864" s="39"/>
      <c r="G864" s="10"/>
    </row>
    <row r="865" spans="4:7" ht="15.75" customHeight="1" x14ac:dyDescent="0.25">
      <c r="D865" s="11"/>
      <c r="E865" s="38"/>
      <c r="F865" s="39"/>
      <c r="G865" s="10"/>
    </row>
    <row r="866" spans="4:7" ht="15.75" customHeight="1" x14ac:dyDescent="0.25">
      <c r="D866" s="11"/>
      <c r="E866" s="38"/>
      <c r="F866" s="39"/>
      <c r="G866" s="10"/>
    </row>
    <row r="867" spans="4:7" ht="15.75" customHeight="1" x14ac:dyDescent="0.25">
      <c r="D867" s="11"/>
      <c r="E867" s="38"/>
      <c r="F867" s="39"/>
      <c r="G867" s="10"/>
    </row>
    <row r="868" spans="4:7" ht="15.75" customHeight="1" x14ac:dyDescent="0.25">
      <c r="D868" s="11"/>
      <c r="E868" s="38"/>
      <c r="F868" s="39"/>
      <c r="G868" s="10"/>
    </row>
    <row r="869" spans="4:7" ht="15.75" customHeight="1" x14ac:dyDescent="0.25">
      <c r="D869" s="11"/>
      <c r="E869" s="38"/>
      <c r="F869" s="39"/>
      <c r="G869" s="10"/>
    </row>
    <row r="870" spans="4:7" ht="15.75" customHeight="1" x14ac:dyDescent="0.25">
      <c r="D870" s="11"/>
      <c r="E870" s="38"/>
      <c r="F870" s="39"/>
      <c r="G870" s="10"/>
    </row>
    <row r="871" spans="4:7" ht="15.75" customHeight="1" x14ac:dyDescent="0.25">
      <c r="D871" s="11"/>
      <c r="E871" s="38"/>
      <c r="F871" s="39"/>
      <c r="G871" s="10"/>
    </row>
    <row r="872" spans="4:7" ht="15.75" customHeight="1" x14ac:dyDescent="0.25">
      <c r="D872" s="11"/>
      <c r="E872" s="38"/>
      <c r="F872" s="39"/>
      <c r="G872" s="10"/>
    </row>
    <row r="873" spans="4:7" ht="15.75" customHeight="1" x14ac:dyDescent="0.25">
      <c r="D873" s="11"/>
      <c r="E873" s="38"/>
      <c r="F873" s="39"/>
      <c r="G873" s="10"/>
    </row>
    <row r="874" spans="4:7" ht="15.75" customHeight="1" x14ac:dyDescent="0.25">
      <c r="D874" s="11"/>
      <c r="E874" s="38"/>
      <c r="F874" s="39"/>
      <c r="G874" s="10"/>
    </row>
    <row r="875" spans="4:7" ht="15.75" customHeight="1" x14ac:dyDescent="0.25">
      <c r="D875" s="11"/>
      <c r="E875" s="38"/>
      <c r="F875" s="39"/>
      <c r="G875" s="10"/>
    </row>
    <row r="876" spans="4:7" ht="15.75" customHeight="1" x14ac:dyDescent="0.25">
      <c r="D876" s="11"/>
      <c r="E876" s="38"/>
      <c r="F876" s="39"/>
      <c r="G876" s="10"/>
    </row>
    <row r="877" spans="4:7" ht="15.75" customHeight="1" x14ac:dyDescent="0.25">
      <c r="D877" s="11"/>
      <c r="E877" s="38"/>
      <c r="F877" s="39"/>
      <c r="G877" s="10"/>
    </row>
    <row r="878" spans="4:7" ht="15.75" customHeight="1" x14ac:dyDescent="0.25">
      <c r="D878" s="11"/>
      <c r="E878" s="38"/>
      <c r="F878" s="39"/>
      <c r="G878" s="10"/>
    </row>
    <row r="879" spans="4:7" ht="15.75" customHeight="1" x14ac:dyDescent="0.25">
      <c r="D879" s="11"/>
      <c r="E879" s="38"/>
      <c r="F879" s="39"/>
      <c r="G879" s="10"/>
    </row>
    <row r="880" spans="4:7" ht="15.75" customHeight="1" x14ac:dyDescent="0.25">
      <c r="D880" s="11"/>
      <c r="E880" s="38"/>
      <c r="F880" s="39"/>
      <c r="G880" s="10"/>
    </row>
    <row r="881" spans="4:7" ht="15.75" customHeight="1" x14ac:dyDescent="0.25">
      <c r="D881" s="11"/>
      <c r="E881" s="38"/>
      <c r="F881" s="39"/>
      <c r="G881" s="10"/>
    </row>
    <row r="882" spans="4:7" ht="15.75" customHeight="1" x14ac:dyDescent="0.25">
      <c r="D882" s="11"/>
      <c r="E882" s="38"/>
      <c r="F882" s="39"/>
      <c r="G882" s="10"/>
    </row>
    <row r="883" spans="4:7" ht="15.75" customHeight="1" x14ac:dyDescent="0.25">
      <c r="D883" s="11"/>
      <c r="E883" s="38"/>
      <c r="F883" s="39"/>
      <c r="G883" s="10"/>
    </row>
    <row r="884" spans="4:7" ht="15.75" customHeight="1" x14ac:dyDescent="0.25">
      <c r="D884" s="11"/>
      <c r="E884" s="38"/>
      <c r="F884" s="39"/>
      <c r="G884" s="10"/>
    </row>
    <row r="885" spans="4:7" ht="15.75" customHeight="1" x14ac:dyDescent="0.25">
      <c r="D885" s="11"/>
      <c r="E885" s="38"/>
      <c r="F885" s="39"/>
      <c r="G885" s="10"/>
    </row>
    <row r="886" spans="4:7" ht="15.75" customHeight="1" x14ac:dyDescent="0.25">
      <c r="D886" s="11"/>
      <c r="E886" s="38"/>
      <c r="F886" s="39"/>
      <c r="G886" s="10"/>
    </row>
    <row r="887" spans="4:7" ht="15.75" customHeight="1" x14ac:dyDescent="0.25">
      <c r="D887" s="11"/>
      <c r="E887" s="38"/>
      <c r="F887" s="39"/>
      <c r="G887" s="10"/>
    </row>
    <row r="888" spans="4:7" ht="15.75" customHeight="1" x14ac:dyDescent="0.25">
      <c r="D888" s="11"/>
      <c r="E888" s="38"/>
      <c r="F888" s="39"/>
      <c r="G888" s="10"/>
    </row>
    <row r="889" spans="4:7" ht="15.75" customHeight="1" x14ac:dyDescent="0.25">
      <c r="D889" s="11"/>
      <c r="E889" s="38"/>
      <c r="F889" s="39"/>
      <c r="G889" s="10"/>
    </row>
    <row r="890" spans="4:7" ht="15.75" customHeight="1" x14ac:dyDescent="0.25">
      <c r="D890" s="11"/>
      <c r="E890" s="38"/>
      <c r="F890" s="39"/>
      <c r="G890" s="10"/>
    </row>
    <row r="891" spans="4:7" ht="15.75" customHeight="1" x14ac:dyDescent="0.25">
      <c r="D891" s="11"/>
      <c r="E891" s="38"/>
      <c r="F891" s="39"/>
      <c r="G891" s="10"/>
    </row>
    <row r="892" spans="4:7" ht="15.75" customHeight="1" x14ac:dyDescent="0.25">
      <c r="D892" s="11"/>
      <c r="E892" s="38"/>
      <c r="F892" s="39"/>
      <c r="G892" s="10"/>
    </row>
    <row r="893" spans="4:7" ht="15.75" customHeight="1" x14ac:dyDescent="0.25">
      <c r="D893" s="11"/>
      <c r="E893" s="38"/>
      <c r="F893" s="39"/>
      <c r="G893" s="10"/>
    </row>
    <row r="894" spans="4:7" ht="15.75" customHeight="1" x14ac:dyDescent="0.25">
      <c r="D894" s="11"/>
      <c r="E894" s="38"/>
      <c r="F894" s="39"/>
      <c r="G894" s="10"/>
    </row>
    <row r="895" spans="4:7" ht="15.75" customHeight="1" x14ac:dyDescent="0.25">
      <c r="D895" s="11"/>
      <c r="E895" s="38"/>
      <c r="F895" s="39"/>
      <c r="G895" s="10"/>
    </row>
    <row r="896" spans="4:7" ht="15.75" customHeight="1" x14ac:dyDescent="0.25">
      <c r="D896" s="11"/>
      <c r="E896" s="38"/>
      <c r="F896" s="39"/>
      <c r="G896" s="10"/>
    </row>
    <row r="897" spans="4:7" ht="15.75" customHeight="1" x14ac:dyDescent="0.25">
      <c r="D897" s="11"/>
      <c r="E897" s="38"/>
      <c r="F897" s="39"/>
      <c r="G897" s="10"/>
    </row>
    <row r="898" spans="4:7" ht="15.75" customHeight="1" x14ac:dyDescent="0.25">
      <c r="D898" s="11"/>
      <c r="E898" s="38"/>
      <c r="F898" s="39"/>
      <c r="G898" s="10"/>
    </row>
    <row r="899" spans="4:7" ht="15.75" customHeight="1" x14ac:dyDescent="0.25">
      <c r="D899" s="11"/>
      <c r="E899" s="38"/>
      <c r="F899" s="39"/>
      <c r="G899" s="10"/>
    </row>
    <row r="900" spans="4:7" ht="15.75" customHeight="1" x14ac:dyDescent="0.25">
      <c r="D900" s="11"/>
      <c r="E900" s="38"/>
      <c r="F900" s="39"/>
      <c r="G900" s="10"/>
    </row>
    <row r="901" spans="4:7" ht="15.75" customHeight="1" x14ac:dyDescent="0.25">
      <c r="D901" s="11"/>
      <c r="E901" s="38"/>
      <c r="F901" s="39"/>
      <c r="G901" s="10"/>
    </row>
    <row r="902" spans="4:7" ht="15.75" customHeight="1" x14ac:dyDescent="0.25">
      <c r="D902" s="11"/>
      <c r="E902" s="38"/>
      <c r="F902" s="39"/>
      <c r="G902" s="10"/>
    </row>
    <row r="903" spans="4:7" ht="15.75" customHeight="1" x14ac:dyDescent="0.25">
      <c r="D903" s="11"/>
      <c r="E903" s="38"/>
      <c r="F903" s="39"/>
      <c r="G903" s="10"/>
    </row>
    <row r="904" spans="4:7" ht="15.75" customHeight="1" x14ac:dyDescent="0.25">
      <c r="D904" s="11"/>
      <c r="E904" s="38"/>
      <c r="F904" s="39"/>
      <c r="G904" s="10"/>
    </row>
    <row r="905" spans="4:7" ht="15.75" customHeight="1" x14ac:dyDescent="0.25">
      <c r="D905" s="11"/>
      <c r="E905" s="38"/>
      <c r="F905" s="39"/>
      <c r="G905" s="10"/>
    </row>
    <row r="906" spans="4:7" ht="15.75" customHeight="1" x14ac:dyDescent="0.25">
      <c r="D906" s="11"/>
      <c r="E906" s="38"/>
      <c r="F906" s="39"/>
      <c r="G906" s="10"/>
    </row>
    <row r="907" spans="4:7" ht="15.75" customHeight="1" x14ac:dyDescent="0.25">
      <c r="D907" s="11"/>
      <c r="E907" s="38"/>
      <c r="F907" s="39"/>
      <c r="G907" s="10"/>
    </row>
    <row r="908" spans="4:7" ht="15.75" customHeight="1" x14ac:dyDescent="0.25">
      <c r="D908" s="11"/>
      <c r="E908" s="38"/>
      <c r="F908" s="39"/>
      <c r="G908" s="10"/>
    </row>
    <row r="909" spans="4:7" ht="15.75" customHeight="1" x14ac:dyDescent="0.25">
      <c r="D909" s="11"/>
      <c r="E909" s="38"/>
      <c r="F909" s="39"/>
      <c r="G909" s="10"/>
    </row>
    <row r="910" spans="4:7" ht="15.75" customHeight="1" x14ac:dyDescent="0.25">
      <c r="D910" s="11"/>
      <c r="E910" s="38"/>
      <c r="F910" s="39"/>
      <c r="G910" s="10"/>
    </row>
    <row r="911" spans="4:7" ht="15.75" customHeight="1" x14ac:dyDescent="0.25">
      <c r="D911" s="11"/>
      <c r="E911" s="38"/>
      <c r="F911" s="39"/>
      <c r="G911" s="10"/>
    </row>
    <row r="912" spans="4:7" ht="15.75" customHeight="1" x14ac:dyDescent="0.25">
      <c r="D912" s="11"/>
      <c r="E912" s="38"/>
      <c r="F912" s="39"/>
      <c r="G912" s="10"/>
    </row>
    <row r="913" spans="4:7" ht="15.75" customHeight="1" x14ac:dyDescent="0.25">
      <c r="D913" s="11"/>
      <c r="E913" s="38"/>
      <c r="F913" s="39"/>
      <c r="G913" s="10"/>
    </row>
    <row r="914" spans="4:7" ht="15.75" customHeight="1" x14ac:dyDescent="0.25">
      <c r="D914" s="11"/>
      <c r="E914" s="38"/>
      <c r="F914" s="39"/>
      <c r="G914" s="10"/>
    </row>
    <row r="915" spans="4:7" ht="15.75" customHeight="1" x14ac:dyDescent="0.25">
      <c r="D915" s="11"/>
      <c r="E915" s="38"/>
      <c r="F915" s="39"/>
      <c r="G915" s="10"/>
    </row>
    <row r="916" spans="4:7" ht="15.75" customHeight="1" x14ac:dyDescent="0.25">
      <c r="D916" s="11"/>
      <c r="E916" s="38"/>
      <c r="F916" s="39"/>
      <c r="G916" s="10"/>
    </row>
    <row r="917" spans="4:7" ht="15.75" customHeight="1" x14ac:dyDescent="0.25">
      <c r="D917" s="11"/>
      <c r="E917" s="38"/>
      <c r="F917" s="39"/>
      <c r="G917" s="10"/>
    </row>
    <row r="918" spans="4:7" ht="15.75" customHeight="1" x14ac:dyDescent="0.25">
      <c r="D918" s="11"/>
      <c r="E918" s="38"/>
      <c r="F918" s="39"/>
      <c r="G918" s="10"/>
    </row>
    <row r="919" spans="4:7" ht="15.75" customHeight="1" x14ac:dyDescent="0.25">
      <c r="D919" s="11"/>
      <c r="E919" s="38"/>
      <c r="F919" s="39"/>
      <c r="G919" s="10"/>
    </row>
    <row r="920" spans="4:7" ht="15.75" customHeight="1" x14ac:dyDescent="0.25">
      <c r="D920" s="11"/>
      <c r="E920" s="38"/>
      <c r="F920" s="39"/>
      <c r="G920" s="10"/>
    </row>
    <row r="921" spans="4:7" ht="15.75" customHeight="1" x14ac:dyDescent="0.25">
      <c r="D921" s="11"/>
      <c r="E921" s="38"/>
      <c r="F921" s="39"/>
      <c r="G921" s="10"/>
    </row>
    <row r="922" spans="4:7" ht="15.75" customHeight="1" x14ac:dyDescent="0.25">
      <c r="D922" s="11"/>
      <c r="E922" s="38"/>
      <c r="F922" s="39"/>
      <c r="G922" s="10"/>
    </row>
    <row r="923" spans="4:7" ht="15.75" customHeight="1" x14ac:dyDescent="0.25">
      <c r="D923" s="11"/>
      <c r="E923" s="38"/>
      <c r="F923" s="39"/>
      <c r="G923" s="10"/>
    </row>
    <row r="924" spans="4:7" ht="15.75" customHeight="1" x14ac:dyDescent="0.25">
      <c r="D924" s="11"/>
      <c r="E924" s="38"/>
      <c r="F924" s="39"/>
      <c r="G924" s="10"/>
    </row>
    <row r="925" spans="4:7" ht="15.75" customHeight="1" x14ac:dyDescent="0.25">
      <c r="D925" s="11"/>
      <c r="E925" s="38"/>
      <c r="F925" s="39"/>
      <c r="G925" s="10"/>
    </row>
    <row r="926" spans="4:7" ht="15.75" customHeight="1" x14ac:dyDescent="0.25">
      <c r="D926" s="11"/>
      <c r="E926" s="38"/>
      <c r="F926" s="39"/>
      <c r="G926" s="10"/>
    </row>
    <row r="927" spans="4:7" ht="15.75" customHeight="1" x14ac:dyDescent="0.25">
      <c r="D927" s="11"/>
      <c r="E927" s="38"/>
      <c r="F927" s="39"/>
      <c r="G927" s="10"/>
    </row>
    <row r="928" spans="4:7" ht="15.75" customHeight="1" x14ac:dyDescent="0.25">
      <c r="D928" s="11"/>
      <c r="E928" s="38"/>
      <c r="F928" s="39"/>
      <c r="G928" s="10"/>
    </row>
    <row r="929" spans="4:7" ht="15.75" customHeight="1" x14ac:dyDescent="0.25">
      <c r="D929" s="11"/>
      <c r="E929" s="38"/>
      <c r="F929" s="39"/>
      <c r="G929" s="10"/>
    </row>
    <row r="930" spans="4:7" ht="15.75" customHeight="1" x14ac:dyDescent="0.25">
      <c r="D930" s="11"/>
      <c r="E930" s="38"/>
      <c r="F930" s="39"/>
      <c r="G930" s="10"/>
    </row>
    <row r="931" spans="4:7" ht="15.75" customHeight="1" x14ac:dyDescent="0.25">
      <c r="D931" s="11"/>
      <c r="E931" s="38"/>
      <c r="F931" s="39"/>
      <c r="G931" s="10"/>
    </row>
    <row r="932" spans="4:7" ht="15.75" customHeight="1" x14ac:dyDescent="0.25">
      <c r="D932" s="11"/>
      <c r="E932" s="38"/>
      <c r="F932" s="39"/>
      <c r="G932" s="10"/>
    </row>
    <row r="933" spans="4:7" ht="15.75" customHeight="1" x14ac:dyDescent="0.25">
      <c r="D933" s="11"/>
      <c r="E933" s="38"/>
      <c r="F933" s="39"/>
      <c r="G933" s="10"/>
    </row>
    <row r="934" spans="4:7" ht="15.75" customHeight="1" x14ac:dyDescent="0.25">
      <c r="D934" s="11"/>
      <c r="E934" s="38"/>
      <c r="F934" s="39"/>
      <c r="G934" s="10"/>
    </row>
    <row r="935" spans="4:7" ht="15.75" customHeight="1" x14ac:dyDescent="0.25">
      <c r="D935" s="11"/>
      <c r="E935" s="38"/>
      <c r="F935" s="39"/>
      <c r="G935" s="10"/>
    </row>
    <row r="936" spans="4:7" ht="15.75" customHeight="1" x14ac:dyDescent="0.25">
      <c r="D936" s="11"/>
      <c r="E936" s="38"/>
      <c r="F936" s="39"/>
      <c r="G936" s="10"/>
    </row>
    <row r="937" spans="4:7" ht="15.75" customHeight="1" x14ac:dyDescent="0.25">
      <c r="D937" s="11"/>
      <c r="E937" s="38"/>
      <c r="F937" s="39"/>
      <c r="G937" s="10"/>
    </row>
    <row r="938" spans="4:7" ht="15.75" customHeight="1" x14ac:dyDescent="0.25">
      <c r="D938" s="11"/>
      <c r="E938" s="38"/>
      <c r="F938" s="39"/>
      <c r="G938" s="10"/>
    </row>
    <row r="939" spans="4:7" ht="15.75" customHeight="1" x14ac:dyDescent="0.25">
      <c r="D939" s="11"/>
      <c r="E939" s="38"/>
      <c r="F939" s="39"/>
      <c r="G939" s="10"/>
    </row>
    <row r="940" spans="4:7" ht="15.75" customHeight="1" x14ac:dyDescent="0.25">
      <c r="D940" s="11"/>
      <c r="E940" s="38"/>
      <c r="F940" s="39"/>
      <c r="G940" s="10"/>
    </row>
    <row r="941" spans="4:7" ht="15.75" customHeight="1" x14ac:dyDescent="0.25">
      <c r="D941" s="11"/>
      <c r="E941" s="38"/>
      <c r="F941" s="39"/>
      <c r="G941" s="10"/>
    </row>
    <row r="942" spans="4:7" ht="15.75" customHeight="1" x14ac:dyDescent="0.25">
      <c r="D942" s="11"/>
      <c r="E942" s="38"/>
      <c r="F942" s="39"/>
      <c r="G942" s="10"/>
    </row>
    <row r="943" spans="4:7" ht="15.75" customHeight="1" x14ac:dyDescent="0.25">
      <c r="D943" s="11"/>
      <c r="E943" s="38"/>
      <c r="F943" s="39"/>
      <c r="G943" s="10"/>
    </row>
    <row r="944" spans="4:7" ht="15.75" customHeight="1" x14ac:dyDescent="0.25">
      <c r="D944" s="11"/>
      <c r="E944" s="38"/>
      <c r="F944" s="39"/>
      <c r="G944" s="10"/>
    </row>
    <row r="945" spans="4:7" ht="15.75" customHeight="1" x14ac:dyDescent="0.25">
      <c r="D945" s="11"/>
      <c r="E945" s="38"/>
      <c r="F945" s="39"/>
      <c r="G945" s="10"/>
    </row>
    <row r="946" spans="4:7" ht="15.75" customHeight="1" x14ac:dyDescent="0.25">
      <c r="D946" s="11"/>
      <c r="E946" s="38"/>
      <c r="F946" s="39"/>
      <c r="G946" s="10"/>
    </row>
    <row r="947" spans="4:7" ht="15.75" customHeight="1" x14ac:dyDescent="0.25">
      <c r="D947" s="11"/>
      <c r="E947" s="38"/>
      <c r="F947" s="39"/>
      <c r="G947" s="10"/>
    </row>
    <row r="948" spans="4:7" ht="15.75" customHeight="1" x14ac:dyDescent="0.25">
      <c r="D948" s="11"/>
      <c r="E948" s="38"/>
      <c r="F948" s="39"/>
      <c r="G948" s="10"/>
    </row>
    <row r="949" spans="4:7" ht="15.75" customHeight="1" x14ac:dyDescent="0.25">
      <c r="D949" s="11"/>
      <c r="E949" s="38"/>
      <c r="F949" s="39"/>
      <c r="G949" s="10"/>
    </row>
    <row r="950" spans="4:7" ht="15.75" customHeight="1" x14ac:dyDescent="0.25">
      <c r="D950" s="11"/>
      <c r="E950" s="38"/>
      <c r="F950" s="39"/>
      <c r="G950" s="10"/>
    </row>
    <row r="951" spans="4:7" ht="15.75" customHeight="1" x14ac:dyDescent="0.25">
      <c r="D951" s="11"/>
      <c r="E951" s="38"/>
      <c r="F951" s="39"/>
      <c r="G951" s="10"/>
    </row>
    <row r="952" spans="4:7" ht="15.75" customHeight="1" x14ac:dyDescent="0.25">
      <c r="D952" s="11"/>
      <c r="E952" s="38"/>
      <c r="F952" s="39"/>
      <c r="G952" s="10"/>
    </row>
    <row r="953" spans="4:7" ht="15.75" customHeight="1" x14ac:dyDescent="0.25">
      <c r="D953" s="11"/>
      <c r="E953" s="38"/>
      <c r="F953" s="39"/>
      <c r="G953" s="10"/>
    </row>
    <row r="954" spans="4:7" ht="15.75" customHeight="1" x14ac:dyDescent="0.25">
      <c r="D954" s="11"/>
      <c r="E954" s="38"/>
      <c r="F954" s="39"/>
      <c r="G954" s="10"/>
    </row>
    <row r="955" spans="4:7" ht="15.75" customHeight="1" x14ac:dyDescent="0.25">
      <c r="D955" s="11"/>
      <c r="E955" s="38"/>
      <c r="F955" s="39"/>
      <c r="G955" s="10"/>
    </row>
    <row r="956" spans="4:7" ht="15.75" customHeight="1" x14ac:dyDescent="0.25">
      <c r="D956" s="11"/>
      <c r="E956" s="38"/>
      <c r="F956" s="39"/>
      <c r="G956" s="10"/>
    </row>
    <row r="957" spans="4:7" ht="15.75" customHeight="1" x14ac:dyDescent="0.25">
      <c r="D957" s="11"/>
      <c r="E957" s="38"/>
      <c r="F957" s="39"/>
      <c r="G957" s="10"/>
    </row>
    <row r="958" spans="4:7" ht="15.75" customHeight="1" x14ac:dyDescent="0.25">
      <c r="D958" s="11"/>
      <c r="E958" s="38"/>
      <c r="F958" s="39"/>
      <c r="G958" s="10"/>
    </row>
    <row r="959" spans="4:7" ht="15.75" customHeight="1" x14ac:dyDescent="0.25">
      <c r="D959" s="11"/>
      <c r="E959" s="38"/>
      <c r="F959" s="39"/>
      <c r="G959" s="10"/>
    </row>
    <row r="960" spans="4:7" ht="15.75" customHeight="1" x14ac:dyDescent="0.25">
      <c r="D960" s="11"/>
      <c r="E960" s="38"/>
      <c r="F960" s="39"/>
      <c r="G960" s="10"/>
    </row>
    <row r="961" spans="4:7" ht="15.75" customHeight="1" x14ac:dyDescent="0.25">
      <c r="D961" s="11"/>
      <c r="E961" s="38"/>
      <c r="F961" s="39"/>
      <c r="G961" s="10"/>
    </row>
    <row r="962" spans="4:7" ht="15.75" customHeight="1" x14ac:dyDescent="0.25">
      <c r="D962" s="11"/>
      <c r="E962" s="38"/>
      <c r="F962" s="39"/>
      <c r="G962" s="10"/>
    </row>
    <row r="963" spans="4:7" ht="15.75" customHeight="1" x14ac:dyDescent="0.25">
      <c r="D963" s="11"/>
      <c r="E963" s="38"/>
      <c r="F963" s="39"/>
      <c r="G963" s="10"/>
    </row>
    <row r="964" spans="4:7" ht="15.75" customHeight="1" x14ac:dyDescent="0.25">
      <c r="D964" s="11"/>
      <c r="E964" s="38"/>
      <c r="F964" s="39"/>
      <c r="G964" s="10"/>
    </row>
    <row r="965" spans="4:7" ht="15.75" customHeight="1" x14ac:dyDescent="0.25">
      <c r="D965" s="11"/>
      <c r="E965" s="38"/>
      <c r="F965" s="39"/>
      <c r="G965" s="10"/>
    </row>
    <row r="966" spans="4:7" ht="15.75" customHeight="1" x14ac:dyDescent="0.25">
      <c r="D966" s="11"/>
      <c r="E966" s="38"/>
      <c r="F966" s="39"/>
      <c r="G966" s="10"/>
    </row>
    <row r="967" spans="4:7" ht="15.75" customHeight="1" x14ac:dyDescent="0.25">
      <c r="D967" s="11"/>
      <c r="E967" s="38"/>
      <c r="F967" s="39"/>
      <c r="G967" s="10"/>
    </row>
    <row r="968" spans="4:7" ht="15.75" customHeight="1" x14ac:dyDescent="0.25">
      <c r="D968" s="11"/>
      <c r="E968" s="38"/>
      <c r="F968" s="39"/>
      <c r="G968" s="10"/>
    </row>
    <row r="969" spans="4:7" ht="15.75" customHeight="1" x14ac:dyDescent="0.25">
      <c r="D969" s="11"/>
      <c r="E969" s="38"/>
      <c r="F969" s="39"/>
      <c r="G969" s="10"/>
    </row>
    <row r="970" spans="4:7" ht="15.75" customHeight="1" x14ac:dyDescent="0.25">
      <c r="D970" s="11"/>
      <c r="E970" s="38"/>
      <c r="F970" s="39"/>
      <c r="G970" s="10"/>
    </row>
    <row r="971" spans="4:7" ht="15.75" customHeight="1" x14ac:dyDescent="0.25">
      <c r="D971" s="11"/>
      <c r="E971" s="38"/>
      <c r="F971" s="39"/>
      <c r="G971" s="10"/>
    </row>
    <row r="972" spans="4:7" ht="15.75" customHeight="1" x14ac:dyDescent="0.25">
      <c r="D972" s="11"/>
      <c r="E972" s="38"/>
      <c r="F972" s="39"/>
      <c r="G972" s="10"/>
    </row>
    <row r="973" spans="4:7" ht="15.75" customHeight="1" x14ac:dyDescent="0.25">
      <c r="D973" s="11"/>
      <c r="E973" s="38"/>
      <c r="F973" s="39"/>
      <c r="G973" s="10"/>
    </row>
    <row r="974" spans="4:7" ht="15.75" customHeight="1" x14ac:dyDescent="0.25">
      <c r="D974" s="11"/>
      <c r="E974" s="38"/>
      <c r="F974" s="39"/>
      <c r="G974" s="10"/>
    </row>
    <row r="975" spans="4:7" ht="15.75" customHeight="1" x14ac:dyDescent="0.25">
      <c r="D975" s="11"/>
      <c r="E975" s="38"/>
      <c r="F975" s="39"/>
      <c r="G975" s="10"/>
    </row>
    <row r="976" spans="4:7" ht="15.75" customHeight="1" x14ac:dyDescent="0.25">
      <c r="D976" s="11"/>
      <c r="E976" s="38"/>
      <c r="F976" s="39"/>
      <c r="G976" s="10"/>
    </row>
    <row r="977" spans="4:7" ht="15.75" customHeight="1" x14ac:dyDescent="0.25">
      <c r="D977" s="11"/>
      <c r="E977" s="38"/>
      <c r="F977" s="39"/>
      <c r="G977" s="10"/>
    </row>
    <row r="978" spans="4:7" ht="15.75" customHeight="1" x14ac:dyDescent="0.25">
      <c r="D978" s="11"/>
      <c r="E978" s="38"/>
      <c r="F978" s="39"/>
      <c r="G978" s="10"/>
    </row>
    <row r="979" spans="4:7" ht="15.75" customHeight="1" x14ac:dyDescent="0.25">
      <c r="D979" s="11"/>
      <c r="E979" s="38"/>
      <c r="F979" s="39"/>
      <c r="G979" s="10"/>
    </row>
    <row r="980" spans="4:7" ht="15.75" customHeight="1" x14ac:dyDescent="0.25">
      <c r="D980" s="11"/>
      <c r="E980" s="38"/>
      <c r="F980" s="39"/>
      <c r="G980" s="10"/>
    </row>
    <row r="981" spans="4:7" ht="15.75" customHeight="1" x14ac:dyDescent="0.25">
      <c r="D981" s="11"/>
      <c r="E981" s="38"/>
      <c r="F981" s="39"/>
      <c r="G981" s="10"/>
    </row>
    <row r="982" spans="4:7" ht="15.75" customHeight="1" x14ac:dyDescent="0.25">
      <c r="D982" s="11"/>
      <c r="E982" s="38"/>
      <c r="F982" s="39"/>
      <c r="G982" s="10"/>
    </row>
    <row r="983" spans="4:7" ht="15.75" customHeight="1" x14ac:dyDescent="0.25">
      <c r="D983" s="11"/>
      <c r="E983" s="38"/>
      <c r="F983" s="39"/>
      <c r="G983" s="10"/>
    </row>
    <row r="984" spans="4:7" ht="15.75" customHeight="1" x14ac:dyDescent="0.25">
      <c r="D984" s="11"/>
      <c r="E984" s="38"/>
      <c r="F984" s="39"/>
      <c r="G984" s="10"/>
    </row>
    <row r="985" spans="4:7" ht="15.75" customHeight="1" x14ac:dyDescent="0.25">
      <c r="D985" s="11"/>
      <c r="E985" s="38"/>
      <c r="F985" s="39"/>
      <c r="G985" s="10"/>
    </row>
    <row r="986" spans="4:7" ht="15.75" customHeight="1" x14ac:dyDescent="0.25">
      <c r="D986" s="11"/>
      <c r="E986" s="38"/>
      <c r="F986" s="39"/>
      <c r="G986" s="10"/>
    </row>
    <row r="987" spans="4:7" ht="15.75" customHeight="1" x14ac:dyDescent="0.25">
      <c r="D987" s="11"/>
      <c r="E987" s="38"/>
      <c r="F987" s="39"/>
      <c r="G987" s="10"/>
    </row>
    <row r="988" spans="4:7" ht="15.75" customHeight="1" x14ac:dyDescent="0.25">
      <c r="D988" s="11"/>
      <c r="E988" s="38"/>
      <c r="F988" s="39"/>
      <c r="G988" s="10"/>
    </row>
    <row r="989" spans="4:7" ht="15.75" customHeight="1" x14ac:dyDescent="0.25">
      <c r="D989" s="11"/>
      <c r="E989" s="38"/>
      <c r="F989" s="39"/>
      <c r="G989" s="10"/>
    </row>
    <row r="990" spans="4:7" ht="15.75" customHeight="1" x14ac:dyDescent="0.25">
      <c r="D990" s="11"/>
      <c r="E990" s="38"/>
      <c r="F990" s="39"/>
      <c r="G990" s="10"/>
    </row>
    <row r="991" spans="4:7" ht="15.75" customHeight="1" x14ac:dyDescent="0.25">
      <c r="D991" s="11"/>
      <c r="E991" s="38"/>
      <c r="F991" s="39"/>
      <c r="G991" s="10"/>
    </row>
    <row r="992" spans="4:7" ht="15.75" customHeight="1" x14ac:dyDescent="0.25">
      <c r="D992" s="11"/>
      <c r="E992" s="38"/>
      <c r="F992" s="39"/>
      <c r="G992" s="10"/>
    </row>
    <row r="993" spans="4:7" ht="15.75" customHeight="1" x14ac:dyDescent="0.25">
      <c r="D993" s="11"/>
      <c r="E993" s="38"/>
      <c r="F993" s="39"/>
      <c r="G993" s="10"/>
    </row>
    <row r="994" spans="4:7" ht="15.75" customHeight="1" x14ac:dyDescent="0.25">
      <c r="D994" s="11"/>
      <c r="E994" s="38"/>
      <c r="F994" s="39"/>
      <c r="G994" s="10"/>
    </row>
    <row r="995" spans="4:7" ht="15.75" customHeight="1" x14ac:dyDescent="0.25">
      <c r="D995" s="11"/>
      <c r="E995" s="38"/>
      <c r="F995" s="39"/>
      <c r="G995" s="10"/>
    </row>
    <row r="996" spans="4:7" ht="15.75" customHeight="1" x14ac:dyDescent="0.25">
      <c r="D996" s="11"/>
      <c r="E996" s="38"/>
      <c r="F996" s="39"/>
      <c r="G996" s="10"/>
    </row>
    <row r="997" spans="4:7" ht="15.75" customHeight="1" x14ac:dyDescent="0.25">
      <c r="D997" s="11"/>
      <c r="E997" s="38"/>
      <c r="F997" s="39"/>
      <c r="G997" s="10"/>
    </row>
    <row r="998" spans="4:7" ht="15.75" customHeight="1" x14ac:dyDescent="0.25">
      <c r="D998" s="11"/>
      <c r="E998" s="38"/>
      <c r="F998" s="39"/>
      <c r="G998" s="10"/>
    </row>
    <row r="999" spans="4:7" ht="15.75" customHeight="1" x14ac:dyDescent="0.25">
      <c r="D999" s="11"/>
      <c r="E999" s="38"/>
      <c r="F999" s="39"/>
      <c r="G999" s="10"/>
    </row>
    <row r="1000" spans="4:7" ht="15.75" customHeight="1" x14ac:dyDescent="0.25">
      <c r="D1000" s="11"/>
      <c r="E1000" s="38"/>
      <c r="F1000" s="39"/>
      <c r="G1000" s="10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3:F53"/>
    <mergeCell ref="A54:A55"/>
    <mergeCell ref="B54:B55"/>
    <mergeCell ref="C54:C55"/>
    <mergeCell ref="D54:D55"/>
    <mergeCell ref="E54:E55"/>
    <mergeCell ref="F54:F55"/>
  </mergeCells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3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7" ht="39" customHeight="1" x14ac:dyDescent="0.25">
      <c r="A1" s="238" t="s">
        <v>430</v>
      </c>
      <c r="B1" s="182"/>
      <c r="C1" s="182"/>
      <c r="D1" s="182"/>
      <c r="E1" s="182"/>
      <c r="F1" s="182"/>
      <c r="G1" s="183"/>
    </row>
    <row r="2" spans="1:7" ht="38.25" customHeight="1" x14ac:dyDescent="0.25">
      <c r="A2" s="239" t="s">
        <v>1</v>
      </c>
      <c r="B2" s="182"/>
      <c r="C2" s="182"/>
      <c r="D2" s="182"/>
      <c r="E2" s="182"/>
      <c r="F2" s="182"/>
      <c r="G2" s="183"/>
    </row>
    <row r="3" spans="1:7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</row>
    <row r="4" spans="1:7" ht="28.5" customHeight="1" x14ac:dyDescent="0.25">
      <c r="A4" s="197"/>
      <c r="B4" s="197"/>
      <c r="C4" s="197"/>
      <c r="D4" s="197"/>
      <c r="E4" s="197"/>
      <c r="F4" s="197"/>
      <c r="G4" s="197"/>
    </row>
    <row r="5" spans="1:7" ht="27" customHeight="1" x14ac:dyDescent="0.25">
      <c r="A5" s="3" t="s">
        <v>20</v>
      </c>
      <c r="B5" s="4">
        <v>121</v>
      </c>
      <c r="C5" s="3" t="s">
        <v>21</v>
      </c>
      <c r="D5" s="3" t="s">
        <v>22</v>
      </c>
      <c r="E5" s="36">
        <v>0</v>
      </c>
      <c r="F5" s="37">
        <v>1500</v>
      </c>
      <c r="G5" s="49">
        <f t="shared" ref="G5:G51" si="0">E5+F5</f>
        <v>1500</v>
      </c>
    </row>
    <row r="6" spans="1:7" ht="27.75" customHeight="1" x14ac:dyDescent="0.25">
      <c r="A6" s="3" t="s">
        <v>26</v>
      </c>
      <c r="B6" s="4">
        <v>127</v>
      </c>
      <c r="C6" s="3" t="s">
        <v>27</v>
      </c>
      <c r="D6" s="3" t="s">
        <v>28</v>
      </c>
      <c r="E6" s="36">
        <v>640.97</v>
      </c>
      <c r="F6" s="37">
        <v>1500</v>
      </c>
      <c r="G6" s="49">
        <f t="shared" si="0"/>
        <v>2140.9700000000003</v>
      </c>
    </row>
    <row r="7" spans="1:7" ht="27" customHeight="1" x14ac:dyDescent="0.25">
      <c r="A7" s="3" t="s">
        <v>31</v>
      </c>
      <c r="B7" s="4">
        <v>67</v>
      </c>
      <c r="C7" s="3" t="s">
        <v>21</v>
      </c>
      <c r="D7" s="3" t="s">
        <v>32</v>
      </c>
      <c r="E7" s="36">
        <v>0</v>
      </c>
      <c r="F7" s="37">
        <v>1500</v>
      </c>
      <c r="G7" s="49">
        <f t="shared" si="0"/>
        <v>1500</v>
      </c>
    </row>
    <row r="8" spans="1:7" ht="27" customHeight="1" x14ac:dyDescent="0.25">
      <c r="A8" s="3" t="s">
        <v>35</v>
      </c>
      <c r="B8" s="4">
        <v>102</v>
      </c>
      <c r="C8" s="3" t="s">
        <v>36</v>
      </c>
      <c r="D8" s="3" t="s">
        <v>37</v>
      </c>
      <c r="E8" s="36">
        <v>0</v>
      </c>
      <c r="F8" s="37">
        <v>1500</v>
      </c>
      <c r="G8" s="49">
        <f t="shared" si="0"/>
        <v>1500</v>
      </c>
    </row>
    <row r="9" spans="1:7" ht="27" customHeight="1" x14ac:dyDescent="0.25">
      <c r="A9" s="3" t="s">
        <v>40</v>
      </c>
      <c r="B9" s="4">
        <v>91</v>
      </c>
      <c r="C9" s="3" t="s">
        <v>21</v>
      </c>
      <c r="D9" s="3" t="s">
        <v>41</v>
      </c>
      <c r="E9" s="36">
        <v>0</v>
      </c>
      <c r="F9" s="37">
        <v>1500</v>
      </c>
      <c r="G9" s="49">
        <f t="shared" si="0"/>
        <v>1500</v>
      </c>
    </row>
    <row r="10" spans="1:7" ht="27" customHeight="1" x14ac:dyDescent="0.25">
      <c r="A10" s="3" t="s">
        <v>44</v>
      </c>
      <c r="B10" s="4">
        <v>33</v>
      </c>
      <c r="C10" s="3" t="s">
        <v>21</v>
      </c>
      <c r="D10" s="3" t="s">
        <v>32</v>
      </c>
      <c r="E10" s="36">
        <v>1350</v>
      </c>
      <c r="F10" s="37">
        <f>238.64*2</f>
        <v>477.28</v>
      </c>
      <c r="G10" s="49">
        <f t="shared" si="0"/>
        <v>1827.28</v>
      </c>
    </row>
    <row r="11" spans="1:7" ht="27" customHeight="1" x14ac:dyDescent="0.25">
      <c r="A11" s="3" t="s">
        <v>47</v>
      </c>
      <c r="B11" s="4">
        <v>83</v>
      </c>
      <c r="C11" s="3" t="s">
        <v>48</v>
      </c>
      <c r="D11" s="3" t="s">
        <v>49</v>
      </c>
      <c r="E11" s="36">
        <v>1166.27</v>
      </c>
      <c r="F11" s="37">
        <v>1500</v>
      </c>
      <c r="G11" s="49">
        <f t="shared" si="0"/>
        <v>2666.27</v>
      </c>
    </row>
    <row r="12" spans="1:7" ht="27" customHeight="1" x14ac:dyDescent="0.25">
      <c r="A12" s="3" t="s">
        <v>52</v>
      </c>
      <c r="B12" s="4">
        <v>97</v>
      </c>
      <c r="C12" s="3" t="s">
        <v>53</v>
      </c>
      <c r="D12" s="3" t="s">
        <v>54</v>
      </c>
      <c r="E12" s="36">
        <v>1300.21</v>
      </c>
      <c r="F12" s="37">
        <v>1500</v>
      </c>
      <c r="G12" s="49">
        <f t="shared" si="0"/>
        <v>2800.21</v>
      </c>
    </row>
    <row r="13" spans="1:7" ht="27" customHeight="1" x14ac:dyDescent="0.25">
      <c r="A13" s="3" t="s">
        <v>56</v>
      </c>
      <c r="B13" s="4">
        <v>28</v>
      </c>
      <c r="C13" s="3" t="s">
        <v>21</v>
      </c>
      <c r="D13" s="3" t="s">
        <v>22</v>
      </c>
      <c r="E13" s="36">
        <f>1350+150</f>
        <v>1500</v>
      </c>
      <c r="F13" s="37">
        <v>1500</v>
      </c>
      <c r="G13" s="49">
        <f t="shared" si="0"/>
        <v>3000</v>
      </c>
    </row>
    <row r="14" spans="1:7" ht="27" customHeight="1" x14ac:dyDescent="0.25">
      <c r="A14" s="3" t="s">
        <v>58</v>
      </c>
      <c r="B14" s="4">
        <v>134</v>
      </c>
      <c r="C14" s="3" t="s">
        <v>260</v>
      </c>
      <c r="D14" s="3" t="s">
        <v>60</v>
      </c>
      <c r="E14" s="36">
        <f>1312.58+138.5</f>
        <v>1451.08</v>
      </c>
      <c r="F14" s="37">
        <v>1500</v>
      </c>
      <c r="G14" s="49">
        <f t="shared" si="0"/>
        <v>2951.08</v>
      </c>
    </row>
    <row r="15" spans="1:7" ht="26.25" customHeight="1" x14ac:dyDescent="0.25">
      <c r="A15" s="3" t="s">
        <v>63</v>
      </c>
      <c r="B15" s="4">
        <v>87</v>
      </c>
      <c r="C15" s="3" t="s">
        <v>59</v>
      </c>
      <c r="D15" s="3" t="s">
        <v>64</v>
      </c>
      <c r="E15" s="36">
        <f>1239.55+150</f>
        <v>1389.55</v>
      </c>
      <c r="F15" s="37">
        <f>340.91*2</f>
        <v>681.82</v>
      </c>
      <c r="G15" s="49">
        <f t="shared" si="0"/>
        <v>2071.37</v>
      </c>
    </row>
    <row r="16" spans="1:7" ht="27" customHeight="1" x14ac:dyDescent="0.25">
      <c r="A16" s="3" t="s">
        <v>67</v>
      </c>
      <c r="B16" s="4">
        <v>110</v>
      </c>
      <c r="C16" s="3" t="s">
        <v>68</v>
      </c>
      <c r="D16" s="3" t="s">
        <v>60</v>
      </c>
      <c r="E16" s="36">
        <f>1350+74.84</f>
        <v>1424.84</v>
      </c>
      <c r="F16" s="37">
        <f>647.73*2</f>
        <v>1295.46</v>
      </c>
      <c r="G16" s="49">
        <f t="shared" si="0"/>
        <v>2720.3</v>
      </c>
    </row>
    <row r="17" spans="1:7" ht="27" customHeight="1" x14ac:dyDescent="0.25">
      <c r="A17" s="3" t="s">
        <v>194</v>
      </c>
      <c r="B17" s="4">
        <v>139</v>
      </c>
      <c r="C17" s="3" t="s">
        <v>27</v>
      </c>
      <c r="D17" s="3" t="s">
        <v>28</v>
      </c>
      <c r="E17" s="36">
        <v>0</v>
      </c>
      <c r="F17" s="37">
        <v>1500</v>
      </c>
      <c r="G17" s="49">
        <f t="shared" si="0"/>
        <v>1500</v>
      </c>
    </row>
    <row r="18" spans="1:7" ht="27" customHeight="1" x14ac:dyDescent="0.25">
      <c r="A18" s="3" t="s">
        <v>73</v>
      </c>
      <c r="B18" s="4">
        <v>107</v>
      </c>
      <c r="C18" s="3" t="s">
        <v>59</v>
      </c>
      <c r="D18" s="3" t="s">
        <v>74</v>
      </c>
      <c r="E18" s="36">
        <f>800.57</f>
        <v>800.57</v>
      </c>
      <c r="F18" s="37">
        <v>1500</v>
      </c>
      <c r="G18" s="49">
        <f t="shared" si="0"/>
        <v>2300.5700000000002</v>
      </c>
    </row>
    <row r="19" spans="1:7" ht="27" customHeight="1" x14ac:dyDescent="0.25">
      <c r="A19" s="3" t="s">
        <v>76</v>
      </c>
      <c r="B19" s="4">
        <v>118</v>
      </c>
      <c r="C19" s="3" t="s">
        <v>36</v>
      </c>
      <c r="D19" s="3" t="s">
        <v>77</v>
      </c>
      <c r="E19" s="36">
        <v>975.71</v>
      </c>
      <c r="F19" s="37">
        <v>1500</v>
      </c>
      <c r="G19" s="49">
        <f t="shared" si="0"/>
        <v>2475.71</v>
      </c>
    </row>
    <row r="20" spans="1:7" ht="27" customHeight="1" x14ac:dyDescent="0.25">
      <c r="A20" s="3" t="s">
        <v>79</v>
      </c>
      <c r="B20" s="4">
        <v>76</v>
      </c>
      <c r="C20" s="3" t="s">
        <v>36</v>
      </c>
      <c r="D20" s="3" t="s">
        <v>32</v>
      </c>
      <c r="E20" s="36">
        <v>1350</v>
      </c>
      <c r="F20" s="37">
        <v>1500</v>
      </c>
      <c r="G20" s="49">
        <f t="shared" si="0"/>
        <v>2850</v>
      </c>
    </row>
    <row r="21" spans="1:7" ht="26.25" customHeight="1" x14ac:dyDescent="0.25">
      <c r="A21" s="3" t="s">
        <v>81</v>
      </c>
      <c r="B21" s="4">
        <v>101</v>
      </c>
      <c r="C21" s="3" t="s">
        <v>36</v>
      </c>
      <c r="D21" s="3" t="s">
        <v>64</v>
      </c>
      <c r="E21" s="36">
        <v>1111.3</v>
      </c>
      <c r="F21" s="37">
        <v>1500</v>
      </c>
      <c r="G21" s="49">
        <f t="shared" si="0"/>
        <v>2611.3000000000002</v>
      </c>
    </row>
    <row r="22" spans="1:7" ht="27" customHeight="1" x14ac:dyDescent="0.25">
      <c r="A22" s="3" t="s">
        <v>83</v>
      </c>
      <c r="B22" s="4">
        <v>48</v>
      </c>
      <c r="C22" s="3" t="s">
        <v>36</v>
      </c>
      <c r="D22" s="3" t="s">
        <v>22</v>
      </c>
      <c r="E22" s="36">
        <v>0</v>
      </c>
      <c r="F22" s="37">
        <f>1022.73</f>
        <v>1022.73</v>
      </c>
      <c r="G22" s="49">
        <f t="shared" si="0"/>
        <v>1022.73</v>
      </c>
    </row>
    <row r="23" spans="1:7" ht="27" customHeight="1" x14ac:dyDescent="0.25">
      <c r="A23" s="3" t="s">
        <v>85</v>
      </c>
      <c r="B23" s="4">
        <v>125</v>
      </c>
      <c r="C23" s="3" t="s">
        <v>86</v>
      </c>
      <c r="D23" s="3" t="s">
        <v>87</v>
      </c>
      <c r="E23" s="36">
        <v>0</v>
      </c>
      <c r="F23" s="37">
        <v>0</v>
      </c>
      <c r="G23" s="49">
        <f t="shared" si="0"/>
        <v>0</v>
      </c>
    </row>
    <row r="24" spans="1:7" ht="27" customHeight="1" x14ac:dyDescent="0.25">
      <c r="A24" s="3" t="s">
        <v>90</v>
      </c>
      <c r="B24" s="4">
        <v>137</v>
      </c>
      <c r="C24" s="3" t="s">
        <v>91</v>
      </c>
      <c r="D24" s="3" t="s">
        <v>92</v>
      </c>
      <c r="E24" s="36">
        <v>1163.83</v>
      </c>
      <c r="F24" s="37">
        <v>1500</v>
      </c>
      <c r="G24" s="49">
        <f t="shared" si="0"/>
        <v>2663.83</v>
      </c>
    </row>
    <row r="25" spans="1:7" ht="27" customHeight="1" x14ac:dyDescent="0.25">
      <c r="A25" s="3" t="s">
        <v>94</v>
      </c>
      <c r="B25" s="4">
        <v>50</v>
      </c>
      <c r="C25" s="3" t="s">
        <v>36</v>
      </c>
      <c r="D25" s="8" t="s">
        <v>41</v>
      </c>
      <c r="E25" s="36">
        <v>1350</v>
      </c>
      <c r="F25" s="37">
        <v>1500</v>
      </c>
      <c r="G25" s="49">
        <f t="shared" si="0"/>
        <v>2850</v>
      </c>
    </row>
    <row r="26" spans="1:7" ht="27" customHeight="1" x14ac:dyDescent="0.25">
      <c r="A26" s="3" t="s">
        <v>97</v>
      </c>
      <c r="B26" s="4">
        <v>27</v>
      </c>
      <c r="C26" s="3" t="s">
        <v>36</v>
      </c>
      <c r="D26" s="3" t="s">
        <v>41</v>
      </c>
      <c r="E26" s="36">
        <v>1350</v>
      </c>
      <c r="F26" s="37">
        <v>1500</v>
      </c>
      <c r="G26" s="49">
        <f t="shared" si="0"/>
        <v>2850</v>
      </c>
    </row>
    <row r="27" spans="1:7" ht="27" customHeight="1" x14ac:dyDescent="0.25">
      <c r="A27" s="3" t="s">
        <v>99</v>
      </c>
      <c r="B27" s="4">
        <v>65</v>
      </c>
      <c r="C27" s="3" t="s">
        <v>14</v>
      </c>
      <c r="D27" s="3" t="s">
        <v>15</v>
      </c>
      <c r="E27" s="36">
        <v>1032.99</v>
      </c>
      <c r="F27" s="37">
        <v>1500</v>
      </c>
      <c r="G27" s="49">
        <f t="shared" si="0"/>
        <v>2532.9899999999998</v>
      </c>
    </row>
    <row r="28" spans="1:7" ht="27" customHeight="1" x14ac:dyDescent="0.25">
      <c r="A28" s="3" t="s">
        <v>101</v>
      </c>
      <c r="B28" s="4">
        <v>129</v>
      </c>
      <c r="C28" s="3" t="s">
        <v>91</v>
      </c>
      <c r="D28" s="3" t="s">
        <v>92</v>
      </c>
      <c r="E28" s="36">
        <v>0</v>
      </c>
      <c r="F28" s="37">
        <v>1500</v>
      </c>
      <c r="G28" s="49">
        <f t="shared" si="0"/>
        <v>1500</v>
      </c>
    </row>
    <row r="29" spans="1:7" ht="27" customHeight="1" x14ac:dyDescent="0.25">
      <c r="A29" s="3" t="s">
        <v>103</v>
      </c>
      <c r="B29" s="4">
        <v>106</v>
      </c>
      <c r="C29" s="3" t="s">
        <v>36</v>
      </c>
      <c r="D29" s="3" t="s">
        <v>32</v>
      </c>
      <c r="E29" s="36">
        <v>0</v>
      </c>
      <c r="F29" s="37">
        <v>1500</v>
      </c>
      <c r="G29" s="49">
        <f t="shared" si="0"/>
        <v>1500</v>
      </c>
    </row>
    <row r="30" spans="1:7" ht="27" customHeight="1" x14ac:dyDescent="0.25">
      <c r="A30" s="3" t="s">
        <v>120</v>
      </c>
      <c r="B30" s="4">
        <v>135</v>
      </c>
      <c r="C30" s="3" t="s">
        <v>121</v>
      </c>
      <c r="D30" s="3" t="s">
        <v>122</v>
      </c>
      <c r="E30" s="36">
        <v>1263.6500000000001</v>
      </c>
      <c r="F30" s="37">
        <v>1500</v>
      </c>
      <c r="G30" s="49">
        <f t="shared" si="0"/>
        <v>2763.65</v>
      </c>
    </row>
    <row r="31" spans="1:7" ht="27" customHeight="1" x14ac:dyDescent="0.25">
      <c r="A31" s="3" t="s">
        <v>124</v>
      </c>
      <c r="B31" s="4">
        <v>53</v>
      </c>
      <c r="C31" s="3" t="s">
        <v>53</v>
      </c>
      <c r="D31" s="3" t="s">
        <v>125</v>
      </c>
      <c r="E31" s="36">
        <v>1096.22</v>
      </c>
      <c r="F31" s="37">
        <v>1500</v>
      </c>
      <c r="G31" s="49">
        <f t="shared" si="0"/>
        <v>2596.2200000000003</v>
      </c>
    </row>
    <row r="32" spans="1:7" ht="27" customHeight="1" x14ac:dyDescent="0.25">
      <c r="A32" s="3" t="s">
        <v>127</v>
      </c>
      <c r="B32" s="4">
        <v>14</v>
      </c>
      <c r="C32" s="3" t="s">
        <v>36</v>
      </c>
      <c r="D32" s="3" t="s">
        <v>22</v>
      </c>
      <c r="E32" s="36">
        <f>1350+125.44</f>
        <v>1475.44</v>
      </c>
      <c r="F32" s="37">
        <v>1500</v>
      </c>
      <c r="G32" s="49">
        <f t="shared" si="0"/>
        <v>2975.44</v>
      </c>
    </row>
    <row r="33" spans="1:7" ht="33" customHeight="1" x14ac:dyDescent="0.25">
      <c r="A33" s="3" t="s">
        <v>129</v>
      </c>
      <c r="B33" s="4">
        <v>89</v>
      </c>
      <c r="C33" s="3" t="s">
        <v>14</v>
      </c>
      <c r="D33" s="3" t="s">
        <v>130</v>
      </c>
      <c r="E33" s="36">
        <v>1350</v>
      </c>
      <c r="F33" s="37">
        <f>68.18*2</f>
        <v>136.36000000000001</v>
      </c>
      <c r="G33" s="49">
        <f t="shared" si="0"/>
        <v>1486.3600000000001</v>
      </c>
    </row>
    <row r="34" spans="1:7" ht="27" customHeight="1" x14ac:dyDescent="0.25">
      <c r="A34" s="3" t="s">
        <v>132</v>
      </c>
      <c r="B34" s="4">
        <v>120</v>
      </c>
      <c r="C34" s="3" t="s">
        <v>68</v>
      </c>
      <c r="D34" s="3" t="s">
        <v>64</v>
      </c>
      <c r="E34" s="36">
        <f>668.04+39.45</f>
        <v>707.49</v>
      </c>
      <c r="F34" s="37">
        <v>1500</v>
      </c>
      <c r="G34" s="49">
        <f t="shared" si="0"/>
        <v>2207.4899999999998</v>
      </c>
    </row>
    <row r="35" spans="1:7" ht="27" customHeight="1" x14ac:dyDescent="0.25">
      <c r="A35" s="3" t="s">
        <v>139</v>
      </c>
      <c r="B35" s="4">
        <v>49</v>
      </c>
      <c r="C35" s="3" t="s">
        <v>36</v>
      </c>
      <c r="D35" s="3" t="s">
        <v>41</v>
      </c>
      <c r="E35" s="36">
        <v>0</v>
      </c>
      <c r="F35" s="37">
        <v>1500</v>
      </c>
      <c r="G35" s="49">
        <f t="shared" si="0"/>
        <v>1500</v>
      </c>
    </row>
    <row r="36" spans="1:7" ht="27" customHeight="1" x14ac:dyDescent="0.25">
      <c r="A36" s="3" t="s">
        <v>208</v>
      </c>
      <c r="B36" s="4">
        <v>142</v>
      </c>
      <c r="C36" s="3" t="s">
        <v>209</v>
      </c>
      <c r="D36" s="3" t="s">
        <v>137</v>
      </c>
      <c r="E36" s="36">
        <v>0</v>
      </c>
      <c r="F36" s="37">
        <v>1500</v>
      </c>
      <c r="G36" s="49">
        <f t="shared" si="0"/>
        <v>1500</v>
      </c>
    </row>
    <row r="37" spans="1:7" ht="27" customHeight="1" x14ac:dyDescent="0.25">
      <c r="A37" s="3" t="s">
        <v>198</v>
      </c>
      <c r="B37" s="4">
        <v>140</v>
      </c>
      <c r="C37" s="3" t="s">
        <v>199</v>
      </c>
      <c r="D37" s="3" t="s">
        <v>200</v>
      </c>
      <c r="E37" s="36">
        <v>1350</v>
      </c>
      <c r="F37" s="37">
        <v>1431</v>
      </c>
      <c r="G37" s="49">
        <f t="shared" si="0"/>
        <v>2781</v>
      </c>
    </row>
    <row r="38" spans="1:7" ht="27" customHeight="1" x14ac:dyDescent="0.25">
      <c r="A38" s="3" t="s">
        <v>141</v>
      </c>
      <c r="B38" s="4">
        <v>128</v>
      </c>
      <c r="C38" s="3" t="s">
        <v>86</v>
      </c>
      <c r="D38" s="3" t="s">
        <v>87</v>
      </c>
      <c r="E38" s="36">
        <v>0</v>
      </c>
      <c r="F38" s="37">
        <v>0</v>
      </c>
      <c r="G38" s="49">
        <f t="shared" si="0"/>
        <v>0</v>
      </c>
    </row>
    <row r="39" spans="1:7" ht="27" customHeight="1" x14ac:dyDescent="0.25">
      <c r="A39" s="4" t="s">
        <v>220</v>
      </c>
      <c r="B39" s="4">
        <v>146</v>
      </c>
      <c r="C39" s="3" t="s">
        <v>27</v>
      </c>
      <c r="D39" s="3" t="s">
        <v>28</v>
      </c>
      <c r="E39" s="36">
        <v>0</v>
      </c>
      <c r="F39" s="37">
        <v>136.36000000000001</v>
      </c>
      <c r="G39" s="49">
        <f t="shared" si="0"/>
        <v>136.36000000000001</v>
      </c>
    </row>
    <row r="40" spans="1:7" ht="27" customHeight="1" x14ac:dyDescent="0.25">
      <c r="A40" s="3" t="s">
        <v>143</v>
      </c>
      <c r="B40" s="4">
        <v>138</v>
      </c>
      <c r="C40" s="3" t="s">
        <v>144</v>
      </c>
      <c r="D40" s="3" t="s">
        <v>145</v>
      </c>
      <c r="E40" s="36">
        <v>1204.96</v>
      </c>
      <c r="F40" s="37">
        <v>1500</v>
      </c>
      <c r="G40" s="49">
        <f t="shared" si="0"/>
        <v>2704.96</v>
      </c>
    </row>
    <row r="41" spans="1:7" ht="27" customHeight="1" x14ac:dyDescent="0.25">
      <c r="A41" s="3" t="s">
        <v>147</v>
      </c>
      <c r="B41" s="4">
        <v>80</v>
      </c>
      <c r="C41" s="3" t="s">
        <v>14</v>
      </c>
      <c r="D41" s="3" t="s">
        <v>148</v>
      </c>
      <c r="E41" s="36">
        <v>1297.25</v>
      </c>
      <c r="F41" s="37">
        <f>238.64*2</f>
        <v>477.28</v>
      </c>
      <c r="G41" s="49">
        <f t="shared" si="0"/>
        <v>1774.53</v>
      </c>
    </row>
    <row r="42" spans="1:7" ht="27" customHeight="1" x14ac:dyDescent="0.25">
      <c r="A42" s="3" t="s">
        <v>150</v>
      </c>
      <c r="B42" s="4">
        <v>36</v>
      </c>
      <c r="C42" s="3" t="s">
        <v>36</v>
      </c>
      <c r="D42" s="3" t="s">
        <v>41</v>
      </c>
      <c r="E42" s="36">
        <f>361.28+125.44</f>
        <v>486.71999999999997</v>
      </c>
      <c r="F42" s="37">
        <v>1500</v>
      </c>
      <c r="G42" s="49">
        <f t="shared" si="0"/>
        <v>1986.72</v>
      </c>
    </row>
    <row r="43" spans="1:7" ht="27" customHeight="1" x14ac:dyDescent="0.25">
      <c r="A43" s="3" t="s">
        <v>152</v>
      </c>
      <c r="B43" s="4">
        <v>109</v>
      </c>
      <c r="C43" s="3" t="s">
        <v>36</v>
      </c>
      <c r="D43" s="3" t="s">
        <v>153</v>
      </c>
      <c r="E43" s="36">
        <v>951.19</v>
      </c>
      <c r="F43" s="37">
        <f>511.36*2</f>
        <v>1022.72</v>
      </c>
      <c r="G43" s="49">
        <f t="shared" si="0"/>
        <v>1973.91</v>
      </c>
    </row>
    <row r="44" spans="1:7" ht="27" customHeight="1" x14ac:dyDescent="0.25">
      <c r="A44" s="3" t="s">
        <v>155</v>
      </c>
      <c r="B44" s="4">
        <v>42</v>
      </c>
      <c r="C44" s="3" t="s">
        <v>36</v>
      </c>
      <c r="D44" s="8" t="s">
        <v>41</v>
      </c>
      <c r="E44" s="36">
        <f>1350+150</f>
        <v>1500</v>
      </c>
      <c r="F44" s="37">
        <v>1159.0899999999999</v>
      </c>
      <c r="G44" s="49">
        <f t="shared" si="0"/>
        <v>2659.09</v>
      </c>
    </row>
    <row r="45" spans="1:7" ht="27" customHeight="1" x14ac:dyDescent="0.25">
      <c r="A45" s="3" t="s">
        <v>157</v>
      </c>
      <c r="B45" s="4">
        <v>122</v>
      </c>
      <c r="C45" s="3" t="s">
        <v>53</v>
      </c>
      <c r="D45" s="3" t="s">
        <v>158</v>
      </c>
      <c r="E45" s="36">
        <v>1350</v>
      </c>
      <c r="F45" s="37">
        <v>1500</v>
      </c>
      <c r="G45" s="49">
        <f t="shared" si="0"/>
        <v>2850</v>
      </c>
    </row>
    <row r="46" spans="1:7" ht="26.25" customHeight="1" x14ac:dyDescent="0.25">
      <c r="A46" s="3" t="s">
        <v>160</v>
      </c>
      <c r="B46" s="4">
        <v>136</v>
      </c>
      <c r="C46" s="3" t="s">
        <v>161</v>
      </c>
      <c r="D46" s="3" t="s">
        <v>137</v>
      </c>
      <c r="E46" s="36">
        <v>1150.8800000000001</v>
      </c>
      <c r="F46" s="37">
        <v>1500</v>
      </c>
      <c r="G46" s="49">
        <f t="shared" si="0"/>
        <v>2650.88</v>
      </c>
    </row>
    <row r="47" spans="1:7" ht="27" customHeight="1" x14ac:dyDescent="0.25">
      <c r="A47" s="3" t="s">
        <v>165</v>
      </c>
      <c r="B47" s="4">
        <v>58</v>
      </c>
      <c r="C47" s="3" t="s">
        <v>36</v>
      </c>
      <c r="D47" s="3" t="s">
        <v>32</v>
      </c>
      <c r="E47" s="36">
        <v>735.53</v>
      </c>
      <c r="F47" s="37">
        <v>1500</v>
      </c>
      <c r="G47" s="49">
        <f t="shared" si="0"/>
        <v>2235.5299999999997</v>
      </c>
    </row>
    <row r="48" spans="1:7" ht="27" customHeight="1" x14ac:dyDescent="0.25">
      <c r="A48" s="4" t="s">
        <v>202</v>
      </c>
      <c r="B48" s="4">
        <v>141</v>
      </c>
      <c r="C48" s="3" t="s">
        <v>36</v>
      </c>
      <c r="D48" s="3" t="s">
        <v>32</v>
      </c>
      <c r="E48" s="36">
        <v>0</v>
      </c>
      <c r="F48" s="37">
        <v>1500</v>
      </c>
      <c r="G48" s="49">
        <f t="shared" si="0"/>
        <v>1500</v>
      </c>
    </row>
    <row r="49" spans="1:7" ht="27" customHeight="1" x14ac:dyDescent="0.25">
      <c r="A49" s="3" t="s">
        <v>167</v>
      </c>
      <c r="B49" s="4">
        <v>133</v>
      </c>
      <c r="C49" s="3" t="s">
        <v>168</v>
      </c>
      <c r="D49" s="3" t="s">
        <v>169</v>
      </c>
      <c r="E49" s="36">
        <v>764.57</v>
      </c>
      <c r="F49" s="37">
        <v>1500</v>
      </c>
      <c r="G49" s="49">
        <f t="shared" si="0"/>
        <v>2264.5700000000002</v>
      </c>
    </row>
    <row r="50" spans="1:7" ht="27" customHeight="1" x14ac:dyDescent="0.25">
      <c r="A50" s="3" t="s">
        <v>171</v>
      </c>
      <c r="B50" s="4">
        <v>43</v>
      </c>
      <c r="C50" s="3" t="s">
        <v>36</v>
      </c>
      <c r="D50" s="3" t="s">
        <v>137</v>
      </c>
      <c r="E50" s="36">
        <f>764.57+137.99</f>
        <v>902.56000000000006</v>
      </c>
      <c r="F50" s="37">
        <v>1500</v>
      </c>
      <c r="G50" s="49">
        <f t="shared" si="0"/>
        <v>2402.56</v>
      </c>
    </row>
    <row r="51" spans="1:7" ht="27" customHeight="1" x14ac:dyDescent="0.25">
      <c r="A51" s="3" t="s">
        <v>173</v>
      </c>
      <c r="B51" s="4">
        <v>73</v>
      </c>
      <c r="C51" s="3" t="s">
        <v>36</v>
      </c>
      <c r="D51" s="3" t="s">
        <v>32</v>
      </c>
      <c r="E51" s="36">
        <f>1166.37+150</f>
        <v>1316.37</v>
      </c>
      <c r="F51" s="37">
        <v>1500</v>
      </c>
      <c r="G51" s="49">
        <f t="shared" si="0"/>
        <v>2816.37</v>
      </c>
    </row>
    <row r="52" spans="1:7" ht="15.75" customHeight="1" x14ac:dyDescent="0.25">
      <c r="D52" s="11"/>
      <c r="E52" s="38"/>
      <c r="F52" s="39"/>
      <c r="G52" s="10"/>
    </row>
    <row r="53" spans="1:7" ht="39" customHeight="1" x14ac:dyDescent="0.25">
      <c r="A53" s="235" t="s">
        <v>253</v>
      </c>
      <c r="B53" s="182"/>
      <c r="C53" s="182"/>
      <c r="D53" s="182"/>
      <c r="E53" s="182"/>
      <c r="F53" s="183"/>
      <c r="G53" s="55"/>
    </row>
    <row r="54" spans="1:7" ht="15.75" customHeight="1" x14ac:dyDescent="0.25">
      <c r="A54" s="236" t="s">
        <v>3</v>
      </c>
      <c r="B54" s="236" t="s">
        <v>4</v>
      </c>
      <c r="C54" s="236" t="s">
        <v>5</v>
      </c>
      <c r="D54" s="237" t="s">
        <v>423</v>
      </c>
      <c r="E54" s="237" t="s">
        <v>424</v>
      </c>
      <c r="F54" s="237" t="s">
        <v>425</v>
      </c>
      <c r="G54" s="10"/>
    </row>
    <row r="55" spans="1:7" ht="28.5" customHeight="1" x14ac:dyDescent="0.25">
      <c r="A55" s="197"/>
      <c r="B55" s="197"/>
      <c r="C55" s="197"/>
      <c r="D55" s="197"/>
      <c r="E55" s="197"/>
      <c r="F55" s="197"/>
      <c r="G55" s="10"/>
    </row>
    <row r="56" spans="1:7" ht="27" customHeight="1" x14ac:dyDescent="0.25">
      <c r="A56" s="3" t="s">
        <v>177</v>
      </c>
      <c r="B56" s="4">
        <v>75</v>
      </c>
      <c r="C56" s="3" t="s">
        <v>178</v>
      </c>
      <c r="D56" s="36">
        <v>1350</v>
      </c>
      <c r="E56" s="37">
        <v>1500</v>
      </c>
      <c r="F56" s="49">
        <f>D56+E56</f>
        <v>2850</v>
      </c>
      <c r="G56" s="10"/>
    </row>
    <row r="57" spans="1:7" ht="27" customHeight="1" x14ac:dyDescent="0.25">
      <c r="A57" s="3" t="s">
        <v>181</v>
      </c>
      <c r="B57" s="4" t="s">
        <v>24</v>
      </c>
      <c r="C57" s="3" t="s">
        <v>426</v>
      </c>
      <c r="D57" s="37" t="s">
        <v>270</v>
      </c>
      <c r="E57" s="37" t="s">
        <v>270</v>
      </c>
      <c r="F57" s="56" t="s">
        <v>270</v>
      </c>
      <c r="G57" s="10"/>
    </row>
    <row r="58" spans="1:7" ht="27" customHeight="1" x14ac:dyDescent="0.25">
      <c r="A58" s="3" t="s">
        <v>186</v>
      </c>
      <c r="B58" s="4">
        <v>132</v>
      </c>
      <c r="C58" s="3" t="s">
        <v>187</v>
      </c>
      <c r="D58" s="36">
        <v>1350</v>
      </c>
      <c r="E58" s="37">
        <v>1500</v>
      </c>
      <c r="F58" s="49">
        <f t="shared" ref="F58:F59" si="1">D58+E58</f>
        <v>2850</v>
      </c>
      <c r="G58" s="10"/>
    </row>
    <row r="59" spans="1:7" ht="27" customHeight="1" x14ac:dyDescent="0.25">
      <c r="A59" s="3" t="s">
        <v>189</v>
      </c>
      <c r="B59" s="4">
        <v>131</v>
      </c>
      <c r="C59" s="3" t="s">
        <v>190</v>
      </c>
      <c r="D59" s="36">
        <f>796.2+150</f>
        <v>946.2</v>
      </c>
      <c r="E59" s="37">
        <v>1500</v>
      </c>
      <c r="F59" s="49">
        <f t="shared" si="1"/>
        <v>2446.1999999999998</v>
      </c>
      <c r="G59" s="10"/>
    </row>
    <row r="60" spans="1:7" ht="15.75" customHeight="1" x14ac:dyDescent="0.25">
      <c r="D60" s="11"/>
      <c r="E60" s="38"/>
      <c r="F60" s="39"/>
      <c r="G60" s="10"/>
    </row>
    <row r="61" spans="1:7" ht="15.75" customHeight="1" x14ac:dyDescent="0.25">
      <c r="D61" s="11"/>
      <c r="E61" s="38"/>
      <c r="F61" s="39"/>
      <c r="G61" s="10"/>
    </row>
    <row r="62" spans="1:7" ht="15.75" customHeight="1" x14ac:dyDescent="0.25">
      <c r="D62" s="11"/>
      <c r="E62" s="38"/>
      <c r="F62" s="39"/>
      <c r="G62" s="10"/>
    </row>
    <row r="63" spans="1:7" ht="15.75" customHeight="1" x14ac:dyDescent="0.25">
      <c r="D63" s="11"/>
      <c r="E63" s="38"/>
      <c r="F63" s="39"/>
      <c r="G63" s="10"/>
    </row>
    <row r="64" spans="1:7" ht="15.75" customHeight="1" x14ac:dyDescent="0.25">
      <c r="D64" s="11"/>
      <c r="E64" s="38"/>
      <c r="F64" s="39"/>
      <c r="G64" s="10"/>
    </row>
    <row r="65" spans="4:7" ht="15.75" customHeight="1" x14ac:dyDescent="0.25">
      <c r="D65" s="11"/>
      <c r="E65" s="38"/>
      <c r="F65" s="39"/>
      <c r="G65" s="10"/>
    </row>
    <row r="66" spans="4:7" ht="15.75" customHeight="1" x14ac:dyDescent="0.25">
      <c r="D66" s="11"/>
      <c r="E66" s="38"/>
      <c r="F66" s="39"/>
      <c r="G66" s="10"/>
    </row>
    <row r="67" spans="4:7" ht="15.75" customHeight="1" x14ac:dyDescent="0.25">
      <c r="D67" s="11"/>
      <c r="E67" s="38"/>
      <c r="F67" s="39"/>
      <c r="G67" s="10"/>
    </row>
    <row r="68" spans="4:7" ht="15.75" customHeight="1" x14ac:dyDescent="0.25">
      <c r="D68" s="11"/>
      <c r="E68" s="38"/>
      <c r="F68" s="39"/>
      <c r="G68" s="10"/>
    </row>
    <row r="69" spans="4:7" ht="15.75" customHeight="1" x14ac:dyDescent="0.25">
      <c r="D69" s="11"/>
      <c r="E69" s="38"/>
      <c r="F69" s="39"/>
      <c r="G69" s="10"/>
    </row>
    <row r="70" spans="4:7" ht="15.75" customHeight="1" x14ac:dyDescent="0.25">
      <c r="D70" s="11"/>
      <c r="E70" s="38"/>
      <c r="F70" s="39"/>
      <c r="G70" s="10"/>
    </row>
    <row r="71" spans="4:7" ht="15.75" customHeight="1" x14ac:dyDescent="0.25">
      <c r="D71" s="11"/>
      <c r="E71" s="38"/>
      <c r="F71" s="39"/>
      <c r="G71" s="10"/>
    </row>
    <row r="72" spans="4:7" ht="15.75" customHeight="1" x14ac:dyDescent="0.25">
      <c r="D72" s="11"/>
      <c r="E72" s="38"/>
      <c r="F72" s="39"/>
      <c r="G72" s="10"/>
    </row>
    <row r="73" spans="4:7" ht="15.75" customHeight="1" x14ac:dyDescent="0.25">
      <c r="D73" s="11"/>
      <c r="E73" s="38"/>
      <c r="F73" s="39"/>
      <c r="G73" s="10"/>
    </row>
    <row r="74" spans="4:7" ht="15.75" customHeight="1" x14ac:dyDescent="0.25">
      <c r="D74" s="11"/>
      <c r="E74" s="38"/>
      <c r="F74" s="39"/>
      <c r="G74" s="10"/>
    </row>
    <row r="75" spans="4:7" ht="15.75" customHeight="1" x14ac:dyDescent="0.25">
      <c r="D75" s="11"/>
      <c r="E75" s="38"/>
      <c r="F75" s="39"/>
      <c r="G75" s="10"/>
    </row>
    <row r="76" spans="4:7" ht="15.75" customHeight="1" x14ac:dyDescent="0.25">
      <c r="D76" s="11"/>
      <c r="E76" s="38"/>
      <c r="F76" s="39"/>
      <c r="G76" s="10"/>
    </row>
    <row r="77" spans="4:7" ht="15.75" customHeight="1" x14ac:dyDescent="0.25">
      <c r="D77" s="11"/>
      <c r="E77" s="38"/>
      <c r="F77" s="39"/>
      <c r="G77" s="10"/>
    </row>
    <row r="78" spans="4:7" ht="15.75" customHeight="1" x14ac:dyDescent="0.25">
      <c r="D78" s="11"/>
      <c r="E78" s="38"/>
      <c r="F78" s="39"/>
      <c r="G78" s="10"/>
    </row>
    <row r="79" spans="4:7" ht="15.75" customHeight="1" x14ac:dyDescent="0.25">
      <c r="D79" s="11"/>
      <c r="E79" s="38"/>
      <c r="F79" s="39"/>
      <c r="G79" s="10"/>
    </row>
    <row r="80" spans="4:7" ht="15.75" customHeight="1" x14ac:dyDescent="0.25">
      <c r="D80" s="11"/>
      <c r="E80" s="38"/>
      <c r="F80" s="39"/>
      <c r="G80" s="10"/>
    </row>
    <row r="81" spans="4:7" ht="15.75" customHeight="1" x14ac:dyDescent="0.25">
      <c r="D81" s="11"/>
      <c r="E81" s="38"/>
      <c r="F81" s="39"/>
      <c r="G81" s="10"/>
    </row>
    <row r="82" spans="4:7" ht="15.75" customHeight="1" x14ac:dyDescent="0.25">
      <c r="D82" s="11"/>
      <c r="E82" s="38"/>
      <c r="F82" s="39"/>
      <c r="G82" s="10"/>
    </row>
    <row r="83" spans="4:7" ht="15.75" customHeight="1" x14ac:dyDescent="0.25">
      <c r="D83" s="11"/>
      <c r="E83" s="38"/>
      <c r="F83" s="39"/>
      <c r="G83" s="10"/>
    </row>
    <row r="84" spans="4:7" ht="15.75" customHeight="1" x14ac:dyDescent="0.25">
      <c r="D84" s="11"/>
      <c r="E84" s="38"/>
      <c r="F84" s="39"/>
      <c r="G84" s="10"/>
    </row>
    <row r="85" spans="4:7" ht="15.75" customHeight="1" x14ac:dyDescent="0.25">
      <c r="D85" s="11"/>
      <c r="E85" s="38"/>
      <c r="F85" s="39"/>
      <c r="G85" s="10"/>
    </row>
    <row r="86" spans="4:7" ht="15.75" customHeight="1" x14ac:dyDescent="0.25">
      <c r="D86" s="11"/>
      <c r="E86" s="38"/>
      <c r="F86" s="39"/>
      <c r="G86" s="10"/>
    </row>
    <row r="87" spans="4:7" ht="15.75" customHeight="1" x14ac:dyDescent="0.25">
      <c r="D87" s="11"/>
      <c r="E87" s="38"/>
      <c r="F87" s="39"/>
      <c r="G87" s="10"/>
    </row>
    <row r="88" spans="4:7" ht="15.75" customHeight="1" x14ac:dyDescent="0.25">
      <c r="D88" s="11"/>
      <c r="E88" s="38"/>
      <c r="F88" s="39"/>
      <c r="G88" s="10"/>
    </row>
    <row r="89" spans="4:7" ht="15.75" customHeight="1" x14ac:dyDescent="0.25">
      <c r="D89" s="11"/>
      <c r="E89" s="38"/>
      <c r="F89" s="39"/>
      <c r="G89" s="10"/>
    </row>
    <row r="90" spans="4:7" ht="15.75" customHeight="1" x14ac:dyDescent="0.25">
      <c r="D90" s="11"/>
      <c r="E90" s="38"/>
      <c r="F90" s="39"/>
      <c r="G90" s="10"/>
    </row>
    <row r="91" spans="4:7" ht="15.75" customHeight="1" x14ac:dyDescent="0.25">
      <c r="D91" s="11"/>
      <c r="E91" s="38"/>
      <c r="F91" s="39"/>
      <c r="G91" s="10"/>
    </row>
    <row r="92" spans="4:7" ht="15.75" customHeight="1" x14ac:dyDescent="0.25">
      <c r="D92" s="11"/>
      <c r="E92" s="38"/>
      <c r="F92" s="39"/>
      <c r="G92" s="10"/>
    </row>
    <row r="93" spans="4:7" ht="15.75" customHeight="1" x14ac:dyDescent="0.25">
      <c r="D93" s="11"/>
      <c r="E93" s="38"/>
      <c r="F93" s="39"/>
      <c r="G93" s="10"/>
    </row>
    <row r="94" spans="4:7" ht="15.75" customHeight="1" x14ac:dyDescent="0.25">
      <c r="D94" s="11"/>
      <c r="E94" s="38"/>
      <c r="F94" s="39"/>
      <c r="G94" s="10"/>
    </row>
    <row r="95" spans="4:7" ht="15.75" customHeight="1" x14ac:dyDescent="0.25">
      <c r="D95" s="11"/>
      <c r="E95" s="38"/>
      <c r="F95" s="39"/>
      <c r="G95" s="10"/>
    </row>
    <row r="96" spans="4:7" ht="15.75" customHeight="1" x14ac:dyDescent="0.25">
      <c r="D96" s="11"/>
      <c r="E96" s="38"/>
      <c r="F96" s="39"/>
      <c r="G96" s="10"/>
    </row>
    <row r="97" spans="4:7" ht="15.75" customHeight="1" x14ac:dyDescent="0.25">
      <c r="D97" s="11"/>
      <c r="E97" s="38"/>
      <c r="F97" s="39"/>
      <c r="G97" s="10"/>
    </row>
    <row r="98" spans="4:7" ht="15.75" customHeight="1" x14ac:dyDescent="0.25">
      <c r="D98" s="11"/>
      <c r="E98" s="38"/>
      <c r="F98" s="39"/>
      <c r="G98" s="10"/>
    </row>
    <row r="99" spans="4:7" ht="15.75" customHeight="1" x14ac:dyDescent="0.25">
      <c r="D99" s="11"/>
      <c r="E99" s="38"/>
      <c r="F99" s="39"/>
      <c r="G99" s="10"/>
    </row>
    <row r="100" spans="4:7" ht="15.75" customHeight="1" x14ac:dyDescent="0.25">
      <c r="D100" s="11"/>
      <c r="E100" s="38"/>
      <c r="F100" s="39"/>
      <c r="G100" s="10"/>
    </row>
    <row r="101" spans="4:7" ht="15.75" customHeight="1" x14ac:dyDescent="0.25">
      <c r="D101" s="11"/>
      <c r="E101" s="38"/>
      <c r="F101" s="39"/>
      <c r="G101" s="10"/>
    </row>
    <row r="102" spans="4:7" ht="15.75" customHeight="1" x14ac:dyDescent="0.25">
      <c r="D102" s="11"/>
      <c r="E102" s="38"/>
      <c r="F102" s="39"/>
      <c r="G102" s="10"/>
    </row>
    <row r="103" spans="4:7" ht="15.75" customHeight="1" x14ac:dyDescent="0.25">
      <c r="D103" s="11"/>
      <c r="E103" s="38"/>
      <c r="F103" s="39"/>
      <c r="G103" s="10"/>
    </row>
    <row r="104" spans="4:7" ht="15.75" customHeight="1" x14ac:dyDescent="0.25">
      <c r="D104" s="11"/>
      <c r="E104" s="38"/>
      <c r="F104" s="39"/>
      <c r="G104" s="10"/>
    </row>
    <row r="105" spans="4:7" ht="15.75" customHeight="1" x14ac:dyDescent="0.25">
      <c r="D105" s="11"/>
      <c r="E105" s="38"/>
      <c r="F105" s="39"/>
      <c r="G105" s="10"/>
    </row>
    <row r="106" spans="4:7" ht="15.75" customHeight="1" x14ac:dyDescent="0.25">
      <c r="D106" s="11"/>
      <c r="E106" s="38"/>
      <c r="F106" s="39"/>
      <c r="G106" s="10"/>
    </row>
    <row r="107" spans="4:7" ht="15.75" customHeight="1" x14ac:dyDescent="0.25">
      <c r="D107" s="11"/>
      <c r="E107" s="38"/>
      <c r="F107" s="39"/>
      <c r="G107" s="10"/>
    </row>
    <row r="108" spans="4:7" ht="15.75" customHeight="1" x14ac:dyDescent="0.25">
      <c r="D108" s="11"/>
      <c r="E108" s="38"/>
      <c r="F108" s="39"/>
      <c r="G108" s="10"/>
    </row>
    <row r="109" spans="4:7" ht="15.75" customHeight="1" x14ac:dyDescent="0.25">
      <c r="D109" s="11"/>
      <c r="E109" s="38"/>
      <c r="F109" s="39"/>
      <c r="G109" s="10"/>
    </row>
    <row r="110" spans="4:7" ht="15.75" customHeight="1" x14ac:dyDescent="0.25">
      <c r="D110" s="11"/>
      <c r="E110" s="38"/>
      <c r="F110" s="39"/>
      <c r="G110" s="10"/>
    </row>
    <row r="111" spans="4:7" ht="15.75" customHeight="1" x14ac:dyDescent="0.25">
      <c r="D111" s="11"/>
      <c r="E111" s="38"/>
      <c r="F111" s="39"/>
      <c r="G111" s="10"/>
    </row>
    <row r="112" spans="4:7" ht="15.75" customHeight="1" x14ac:dyDescent="0.25">
      <c r="D112" s="11"/>
      <c r="E112" s="38"/>
      <c r="F112" s="39"/>
      <c r="G112" s="10"/>
    </row>
    <row r="113" spans="4:7" ht="15.75" customHeight="1" x14ac:dyDescent="0.25">
      <c r="D113" s="11"/>
      <c r="E113" s="38"/>
      <c r="F113" s="39"/>
      <c r="G113" s="10"/>
    </row>
    <row r="114" spans="4:7" ht="15.75" customHeight="1" x14ac:dyDescent="0.25">
      <c r="D114" s="11"/>
      <c r="E114" s="38"/>
      <c r="F114" s="39"/>
      <c r="G114" s="10"/>
    </row>
    <row r="115" spans="4:7" ht="15.75" customHeight="1" x14ac:dyDescent="0.25">
      <c r="D115" s="11"/>
      <c r="E115" s="38"/>
      <c r="F115" s="39"/>
      <c r="G115" s="10"/>
    </row>
    <row r="116" spans="4:7" ht="15.75" customHeight="1" x14ac:dyDescent="0.25">
      <c r="D116" s="11"/>
      <c r="E116" s="38"/>
      <c r="F116" s="39"/>
      <c r="G116" s="10"/>
    </row>
    <row r="117" spans="4:7" ht="15.75" customHeight="1" x14ac:dyDescent="0.25">
      <c r="D117" s="11"/>
      <c r="E117" s="38"/>
      <c r="F117" s="39"/>
      <c r="G117" s="10"/>
    </row>
    <row r="118" spans="4:7" ht="15.75" customHeight="1" x14ac:dyDescent="0.25">
      <c r="D118" s="11"/>
      <c r="E118" s="38"/>
      <c r="F118" s="39"/>
      <c r="G118" s="10"/>
    </row>
    <row r="119" spans="4:7" ht="15.75" customHeight="1" x14ac:dyDescent="0.25">
      <c r="D119" s="11"/>
      <c r="E119" s="38"/>
      <c r="F119" s="39"/>
      <c r="G119" s="10"/>
    </row>
    <row r="120" spans="4:7" ht="15.75" customHeight="1" x14ac:dyDescent="0.25">
      <c r="D120" s="11"/>
      <c r="E120" s="38"/>
      <c r="F120" s="39"/>
      <c r="G120" s="10"/>
    </row>
    <row r="121" spans="4:7" ht="15.75" customHeight="1" x14ac:dyDescent="0.25">
      <c r="D121" s="11"/>
      <c r="E121" s="38"/>
      <c r="F121" s="39"/>
      <c r="G121" s="10"/>
    </row>
    <row r="122" spans="4:7" ht="15.75" customHeight="1" x14ac:dyDescent="0.25">
      <c r="D122" s="11"/>
      <c r="E122" s="38"/>
      <c r="F122" s="39"/>
      <c r="G122" s="10"/>
    </row>
    <row r="123" spans="4:7" ht="15.75" customHeight="1" x14ac:dyDescent="0.25">
      <c r="D123" s="11"/>
      <c r="E123" s="38"/>
      <c r="F123" s="39"/>
      <c r="G123" s="10"/>
    </row>
    <row r="124" spans="4:7" ht="15.75" customHeight="1" x14ac:dyDescent="0.25">
      <c r="D124" s="11"/>
      <c r="E124" s="38"/>
      <c r="F124" s="39"/>
      <c r="G124" s="10"/>
    </row>
    <row r="125" spans="4:7" ht="15.75" customHeight="1" x14ac:dyDescent="0.25">
      <c r="D125" s="11"/>
      <c r="E125" s="38"/>
      <c r="F125" s="39"/>
      <c r="G125" s="10"/>
    </row>
    <row r="126" spans="4:7" ht="15.75" customHeight="1" x14ac:dyDescent="0.25">
      <c r="D126" s="11"/>
      <c r="E126" s="38"/>
      <c r="F126" s="39"/>
      <c r="G126" s="10"/>
    </row>
    <row r="127" spans="4:7" ht="15.75" customHeight="1" x14ac:dyDescent="0.25">
      <c r="D127" s="11"/>
      <c r="E127" s="38"/>
      <c r="F127" s="39"/>
      <c r="G127" s="10"/>
    </row>
    <row r="128" spans="4:7" ht="15.75" customHeight="1" x14ac:dyDescent="0.25">
      <c r="D128" s="11"/>
      <c r="E128" s="38"/>
      <c r="F128" s="39"/>
      <c r="G128" s="10"/>
    </row>
    <row r="129" spans="4:7" ht="15.75" customHeight="1" x14ac:dyDescent="0.25">
      <c r="D129" s="11"/>
      <c r="E129" s="38"/>
      <c r="F129" s="39"/>
      <c r="G129" s="10"/>
    </row>
    <row r="130" spans="4:7" ht="15.75" customHeight="1" x14ac:dyDescent="0.25">
      <c r="D130" s="11"/>
      <c r="E130" s="38"/>
      <c r="F130" s="39"/>
      <c r="G130" s="10"/>
    </row>
    <row r="131" spans="4:7" ht="15.75" customHeight="1" x14ac:dyDescent="0.25">
      <c r="D131" s="11"/>
      <c r="E131" s="38"/>
      <c r="F131" s="39"/>
      <c r="G131" s="10"/>
    </row>
    <row r="132" spans="4:7" ht="15.75" customHeight="1" x14ac:dyDescent="0.25">
      <c r="D132" s="11"/>
      <c r="E132" s="38"/>
      <c r="F132" s="39"/>
      <c r="G132" s="10"/>
    </row>
    <row r="133" spans="4:7" ht="15.75" customHeight="1" x14ac:dyDescent="0.25">
      <c r="D133" s="11"/>
      <c r="E133" s="38"/>
      <c r="F133" s="39"/>
      <c r="G133" s="10"/>
    </row>
    <row r="134" spans="4:7" ht="15.75" customHeight="1" x14ac:dyDescent="0.25">
      <c r="D134" s="11"/>
      <c r="E134" s="38"/>
      <c r="F134" s="39"/>
      <c r="G134" s="10"/>
    </row>
    <row r="135" spans="4:7" ht="15.75" customHeight="1" x14ac:dyDescent="0.25">
      <c r="D135" s="11"/>
      <c r="E135" s="38"/>
      <c r="F135" s="39"/>
      <c r="G135" s="10"/>
    </row>
    <row r="136" spans="4:7" ht="15.75" customHeight="1" x14ac:dyDescent="0.25">
      <c r="D136" s="11"/>
      <c r="E136" s="38"/>
      <c r="F136" s="39"/>
      <c r="G136" s="10"/>
    </row>
    <row r="137" spans="4:7" ht="15.75" customHeight="1" x14ac:dyDescent="0.25">
      <c r="D137" s="11"/>
      <c r="E137" s="38"/>
      <c r="F137" s="39"/>
      <c r="G137" s="10"/>
    </row>
    <row r="138" spans="4:7" ht="15.75" customHeight="1" x14ac:dyDescent="0.25">
      <c r="D138" s="11"/>
      <c r="E138" s="38"/>
      <c r="F138" s="39"/>
      <c r="G138" s="10"/>
    </row>
    <row r="139" spans="4:7" ht="15.75" customHeight="1" x14ac:dyDescent="0.25">
      <c r="D139" s="11"/>
      <c r="E139" s="38"/>
      <c r="F139" s="39"/>
      <c r="G139" s="10"/>
    </row>
    <row r="140" spans="4:7" ht="15.75" customHeight="1" x14ac:dyDescent="0.25">
      <c r="D140" s="11"/>
      <c r="E140" s="38"/>
      <c r="F140" s="39"/>
      <c r="G140" s="10"/>
    </row>
    <row r="141" spans="4:7" ht="15.75" customHeight="1" x14ac:dyDescent="0.25">
      <c r="D141" s="11"/>
      <c r="E141" s="38"/>
      <c r="F141" s="39"/>
      <c r="G141" s="10"/>
    </row>
    <row r="142" spans="4:7" ht="15.75" customHeight="1" x14ac:dyDescent="0.25">
      <c r="D142" s="11"/>
      <c r="E142" s="38"/>
      <c r="F142" s="39"/>
      <c r="G142" s="10"/>
    </row>
    <row r="143" spans="4:7" ht="15.75" customHeight="1" x14ac:dyDescent="0.25">
      <c r="D143" s="11"/>
      <c r="E143" s="38"/>
      <c r="F143" s="39"/>
      <c r="G143" s="10"/>
    </row>
    <row r="144" spans="4:7" ht="15.75" customHeight="1" x14ac:dyDescent="0.25">
      <c r="D144" s="11"/>
      <c r="E144" s="38"/>
      <c r="F144" s="39"/>
      <c r="G144" s="10"/>
    </row>
    <row r="145" spans="4:7" ht="15.75" customHeight="1" x14ac:dyDescent="0.25">
      <c r="D145" s="11"/>
      <c r="E145" s="38"/>
      <c r="F145" s="39"/>
      <c r="G145" s="10"/>
    </row>
    <row r="146" spans="4:7" ht="15.75" customHeight="1" x14ac:dyDescent="0.25">
      <c r="D146" s="11"/>
      <c r="E146" s="38"/>
      <c r="F146" s="39"/>
      <c r="G146" s="10"/>
    </row>
    <row r="147" spans="4:7" ht="15.75" customHeight="1" x14ac:dyDescent="0.25">
      <c r="D147" s="11"/>
      <c r="E147" s="38"/>
      <c r="F147" s="39"/>
      <c r="G147" s="10"/>
    </row>
    <row r="148" spans="4:7" ht="15.75" customHeight="1" x14ac:dyDescent="0.25">
      <c r="D148" s="11"/>
      <c r="E148" s="38"/>
      <c r="F148" s="39"/>
      <c r="G148" s="10"/>
    </row>
    <row r="149" spans="4:7" ht="15.75" customHeight="1" x14ac:dyDescent="0.25">
      <c r="D149" s="11"/>
      <c r="E149" s="38"/>
      <c r="F149" s="39"/>
      <c r="G149" s="10"/>
    </row>
    <row r="150" spans="4:7" ht="15.75" customHeight="1" x14ac:dyDescent="0.25">
      <c r="D150" s="11"/>
      <c r="E150" s="38"/>
      <c r="F150" s="39"/>
      <c r="G150" s="10"/>
    </row>
    <row r="151" spans="4:7" ht="15.75" customHeight="1" x14ac:dyDescent="0.25">
      <c r="D151" s="11"/>
      <c r="E151" s="38"/>
      <c r="F151" s="39"/>
      <c r="G151" s="10"/>
    </row>
    <row r="152" spans="4:7" ht="15.75" customHeight="1" x14ac:dyDescent="0.25">
      <c r="D152" s="11"/>
      <c r="E152" s="38"/>
      <c r="F152" s="39"/>
      <c r="G152" s="10"/>
    </row>
    <row r="153" spans="4:7" ht="15.75" customHeight="1" x14ac:dyDescent="0.25">
      <c r="D153" s="11"/>
      <c r="E153" s="38"/>
      <c r="F153" s="39"/>
      <c r="G153" s="10"/>
    </row>
    <row r="154" spans="4:7" ht="15.75" customHeight="1" x14ac:dyDescent="0.25">
      <c r="D154" s="11"/>
      <c r="E154" s="38"/>
      <c r="F154" s="39"/>
      <c r="G154" s="10"/>
    </row>
    <row r="155" spans="4:7" ht="15.75" customHeight="1" x14ac:dyDescent="0.25">
      <c r="D155" s="11"/>
      <c r="E155" s="38"/>
      <c r="F155" s="39"/>
      <c r="G155" s="10"/>
    </row>
    <row r="156" spans="4:7" ht="15.75" customHeight="1" x14ac:dyDescent="0.25">
      <c r="D156" s="11"/>
      <c r="E156" s="38"/>
      <c r="F156" s="39"/>
      <c r="G156" s="10"/>
    </row>
    <row r="157" spans="4:7" ht="15.75" customHeight="1" x14ac:dyDescent="0.25">
      <c r="D157" s="11"/>
      <c r="E157" s="38"/>
      <c r="F157" s="39"/>
      <c r="G157" s="10"/>
    </row>
    <row r="158" spans="4:7" ht="15.75" customHeight="1" x14ac:dyDescent="0.25">
      <c r="D158" s="11"/>
      <c r="E158" s="38"/>
      <c r="F158" s="39"/>
      <c r="G158" s="10"/>
    </row>
    <row r="159" spans="4:7" ht="15.75" customHeight="1" x14ac:dyDescent="0.25">
      <c r="D159" s="11"/>
      <c r="E159" s="38"/>
      <c r="F159" s="39"/>
      <c r="G159" s="10"/>
    </row>
    <row r="160" spans="4:7" ht="15.75" customHeight="1" x14ac:dyDescent="0.25">
      <c r="D160" s="11"/>
      <c r="E160" s="38"/>
      <c r="F160" s="39"/>
      <c r="G160" s="10"/>
    </row>
    <row r="161" spans="4:7" ht="15.75" customHeight="1" x14ac:dyDescent="0.25">
      <c r="D161" s="11"/>
      <c r="E161" s="38"/>
      <c r="F161" s="39"/>
      <c r="G161" s="10"/>
    </row>
    <row r="162" spans="4:7" ht="15.75" customHeight="1" x14ac:dyDescent="0.25">
      <c r="D162" s="11"/>
      <c r="E162" s="38"/>
      <c r="F162" s="39"/>
      <c r="G162" s="10"/>
    </row>
    <row r="163" spans="4:7" ht="15.75" customHeight="1" x14ac:dyDescent="0.25">
      <c r="D163" s="11"/>
      <c r="E163" s="38"/>
      <c r="F163" s="39"/>
      <c r="G163" s="10"/>
    </row>
    <row r="164" spans="4:7" ht="15.75" customHeight="1" x14ac:dyDescent="0.25">
      <c r="D164" s="11"/>
      <c r="E164" s="38"/>
      <c r="F164" s="39"/>
      <c r="G164" s="10"/>
    </row>
    <row r="165" spans="4:7" ht="15.75" customHeight="1" x14ac:dyDescent="0.25">
      <c r="D165" s="11"/>
      <c r="E165" s="38"/>
      <c r="F165" s="39"/>
      <c r="G165" s="10"/>
    </row>
    <row r="166" spans="4:7" ht="15.75" customHeight="1" x14ac:dyDescent="0.25">
      <c r="D166" s="11"/>
      <c r="E166" s="38"/>
      <c r="F166" s="39"/>
      <c r="G166" s="10"/>
    </row>
    <row r="167" spans="4:7" ht="15.75" customHeight="1" x14ac:dyDescent="0.25">
      <c r="D167" s="11"/>
      <c r="E167" s="38"/>
      <c r="F167" s="39"/>
      <c r="G167" s="10"/>
    </row>
    <row r="168" spans="4:7" ht="15.75" customHeight="1" x14ac:dyDescent="0.25">
      <c r="D168" s="11"/>
      <c r="E168" s="38"/>
      <c r="F168" s="39"/>
      <c r="G168" s="10"/>
    </row>
    <row r="169" spans="4:7" ht="15.75" customHeight="1" x14ac:dyDescent="0.25">
      <c r="D169" s="11"/>
      <c r="E169" s="38"/>
      <c r="F169" s="39"/>
      <c r="G169" s="10"/>
    </row>
    <row r="170" spans="4:7" ht="15.75" customHeight="1" x14ac:dyDescent="0.25">
      <c r="D170" s="11"/>
      <c r="E170" s="38"/>
      <c r="F170" s="39"/>
      <c r="G170" s="10"/>
    </row>
    <row r="171" spans="4:7" ht="15.75" customHeight="1" x14ac:dyDescent="0.25">
      <c r="D171" s="11"/>
      <c r="E171" s="38"/>
      <c r="F171" s="39"/>
      <c r="G171" s="10"/>
    </row>
    <row r="172" spans="4:7" ht="15.75" customHeight="1" x14ac:dyDescent="0.25">
      <c r="D172" s="11"/>
      <c r="E172" s="38"/>
      <c r="F172" s="39"/>
      <c r="G172" s="10"/>
    </row>
    <row r="173" spans="4:7" ht="15.75" customHeight="1" x14ac:dyDescent="0.25">
      <c r="D173" s="11"/>
      <c r="E173" s="38"/>
      <c r="F173" s="39"/>
      <c r="G173" s="10"/>
    </row>
    <row r="174" spans="4:7" ht="15.75" customHeight="1" x14ac:dyDescent="0.25">
      <c r="D174" s="11"/>
      <c r="E174" s="38"/>
      <c r="F174" s="39"/>
      <c r="G174" s="10"/>
    </row>
    <row r="175" spans="4:7" ht="15.75" customHeight="1" x14ac:dyDescent="0.25">
      <c r="D175" s="11"/>
      <c r="E175" s="38"/>
      <c r="F175" s="39"/>
      <c r="G175" s="10"/>
    </row>
    <row r="176" spans="4:7" ht="15.75" customHeight="1" x14ac:dyDescent="0.25">
      <c r="D176" s="11"/>
      <c r="E176" s="38"/>
      <c r="F176" s="39"/>
      <c r="G176" s="10"/>
    </row>
    <row r="177" spans="4:7" ht="15.75" customHeight="1" x14ac:dyDescent="0.25">
      <c r="D177" s="11"/>
      <c r="E177" s="38"/>
      <c r="F177" s="39"/>
      <c r="G177" s="10"/>
    </row>
    <row r="178" spans="4:7" ht="15.75" customHeight="1" x14ac:dyDescent="0.25">
      <c r="D178" s="11"/>
      <c r="E178" s="38"/>
      <c r="F178" s="39"/>
      <c r="G178" s="10"/>
    </row>
    <row r="179" spans="4:7" ht="15.75" customHeight="1" x14ac:dyDescent="0.25">
      <c r="D179" s="11"/>
      <c r="E179" s="38"/>
      <c r="F179" s="39"/>
      <c r="G179" s="10"/>
    </row>
    <row r="180" spans="4:7" ht="15.75" customHeight="1" x14ac:dyDescent="0.25">
      <c r="D180" s="11"/>
      <c r="E180" s="38"/>
      <c r="F180" s="39"/>
      <c r="G180" s="10"/>
    </row>
    <row r="181" spans="4:7" ht="15.75" customHeight="1" x14ac:dyDescent="0.25">
      <c r="D181" s="11"/>
      <c r="E181" s="38"/>
      <c r="F181" s="39"/>
      <c r="G181" s="10"/>
    </row>
    <row r="182" spans="4:7" ht="15.75" customHeight="1" x14ac:dyDescent="0.25">
      <c r="D182" s="11"/>
      <c r="E182" s="38"/>
      <c r="F182" s="39"/>
      <c r="G182" s="10"/>
    </row>
    <row r="183" spans="4:7" ht="15.75" customHeight="1" x14ac:dyDescent="0.25">
      <c r="D183" s="11"/>
      <c r="E183" s="38"/>
      <c r="F183" s="39"/>
      <c r="G183" s="10"/>
    </row>
    <row r="184" spans="4:7" ht="15.75" customHeight="1" x14ac:dyDescent="0.25">
      <c r="D184" s="11"/>
      <c r="E184" s="38"/>
      <c r="F184" s="39"/>
      <c r="G184" s="10"/>
    </row>
    <row r="185" spans="4:7" ht="15.75" customHeight="1" x14ac:dyDescent="0.25">
      <c r="D185" s="11"/>
      <c r="E185" s="38"/>
      <c r="F185" s="39"/>
      <c r="G185" s="10"/>
    </row>
    <row r="186" spans="4:7" ht="15.75" customHeight="1" x14ac:dyDescent="0.25">
      <c r="D186" s="11"/>
      <c r="E186" s="38"/>
      <c r="F186" s="39"/>
      <c r="G186" s="10"/>
    </row>
    <row r="187" spans="4:7" ht="15.75" customHeight="1" x14ac:dyDescent="0.25">
      <c r="D187" s="11"/>
      <c r="E187" s="38"/>
      <c r="F187" s="39"/>
      <c r="G187" s="10"/>
    </row>
    <row r="188" spans="4:7" ht="15.75" customHeight="1" x14ac:dyDescent="0.25">
      <c r="D188" s="11"/>
      <c r="E188" s="38"/>
      <c r="F188" s="39"/>
      <c r="G188" s="10"/>
    </row>
    <row r="189" spans="4:7" ht="15.75" customHeight="1" x14ac:dyDescent="0.25">
      <c r="D189" s="11"/>
      <c r="E189" s="38"/>
      <c r="F189" s="39"/>
      <c r="G189" s="10"/>
    </row>
    <row r="190" spans="4:7" ht="15.75" customHeight="1" x14ac:dyDescent="0.25">
      <c r="D190" s="11"/>
      <c r="E190" s="38"/>
      <c r="F190" s="39"/>
      <c r="G190" s="10"/>
    </row>
    <row r="191" spans="4:7" ht="15.75" customHeight="1" x14ac:dyDescent="0.25">
      <c r="D191" s="11"/>
      <c r="E191" s="38"/>
      <c r="F191" s="39"/>
      <c r="G191" s="10"/>
    </row>
    <row r="192" spans="4:7" ht="15.75" customHeight="1" x14ac:dyDescent="0.25">
      <c r="D192" s="11"/>
      <c r="E192" s="38"/>
      <c r="F192" s="39"/>
      <c r="G192" s="10"/>
    </row>
    <row r="193" spans="4:7" ht="15.75" customHeight="1" x14ac:dyDescent="0.25">
      <c r="D193" s="11"/>
      <c r="E193" s="38"/>
      <c r="F193" s="39"/>
      <c r="G193" s="10"/>
    </row>
    <row r="194" spans="4:7" ht="15.75" customHeight="1" x14ac:dyDescent="0.25">
      <c r="D194" s="11"/>
      <c r="E194" s="38"/>
      <c r="F194" s="39"/>
      <c r="G194" s="10"/>
    </row>
    <row r="195" spans="4:7" ht="15.75" customHeight="1" x14ac:dyDescent="0.25">
      <c r="D195" s="11"/>
      <c r="E195" s="38"/>
      <c r="F195" s="39"/>
      <c r="G195" s="10"/>
    </row>
    <row r="196" spans="4:7" ht="15.75" customHeight="1" x14ac:dyDescent="0.25">
      <c r="D196" s="11"/>
      <c r="E196" s="38"/>
      <c r="F196" s="39"/>
      <c r="G196" s="10"/>
    </row>
    <row r="197" spans="4:7" ht="15.75" customHeight="1" x14ac:dyDescent="0.25">
      <c r="D197" s="11"/>
      <c r="E197" s="38"/>
      <c r="F197" s="39"/>
      <c r="G197" s="10"/>
    </row>
    <row r="198" spans="4:7" ht="15.75" customHeight="1" x14ac:dyDescent="0.25">
      <c r="D198" s="11"/>
      <c r="E198" s="38"/>
      <c r="F198" s="39"/>
      <c r="G198" s="10"/>
    </row>
    <row r="199" spans="4:7" ht="15.75" customHeight="1" x14ac:dyDescent="0.25">
      <c r="D199" s="11"/>
      <c r="E199" s="38"/>
      <c r="F199" s="39"/>
      <c r="G199" s="10"/>
    </row>
    <row r="200" spans="4:7" ht="15.75" customHeight="1" x14ac:dyDescent="0.25">
      <c r="D200" s="11"/>
      <c r="E200" s="38"/>
      <c r="F200" s="39"/>
      <c r="G200" s="10"/>
    </row>
    <row r="201" spans="4:7" ht="15.75" customHeight="1" x14ac:dyDescent="0.25">
      <c r="D201" s="11"/>
      <c r="E201" s="38"/>
      <c r="F201" s="39"/>
      <c r="G201" s="10"/>
    </row>
    <row r="202" spans="4:7" ht="15.75" customHeight="1" x14ac:dyDescent="0.25">
      <c r="D202" s="11"/>
      <c r="E202" s="38"/>
      <c r="F202" s="39"/>
      <c r="G202" s="10"/>
    </row>
    <row r="203" spans="4:7" ht="15.75" customHeight="1" x14ac:dyDescent="0.25">
      <c r="D203" s="11"/>
      <c r="E203" s="38"/>
      <c r="F203" s="39"/>
      <c r="G203" s="10"/>
    </row>
    <row r="204" spans="4:7" ht="15.75" customHeight="1" x14ac:dyDescent="0.25">
      <c r="D204" s="11"/>
      <c r="E204" s="38"/>
      <c r="F204" s="39"/>
      <c r="G204" s="10"/>
    </row>
    <row r="205" spans="4:7" ht="15.75" customHeight="1" x14ac:dyDescent="0.25">
      <c r="D205" s="11"/>
      <c r="E205" s="38"/>
      <c r="F205" s="39"/>
      <c r="G205" s="10"/>
    </row>
    <row r="206" spans="4:7" ht="15.75" customHeight="1" x14ac:dyDescent="0.25">
      <c r="D206" s="11"/>
      <c r="E206" s="38"/>
      <c r="F206" s="39"/>
      <c r="G206" s="10"/>
    </row>
    <row r="207" spans="4:7" ht="15.75" customHeight="1" x14ac:dyDescent="0.25">
      <c r="D207" s="11"/>
      <c r="E207" s="38"/>
      <c r="F207" s="39"/>
      <c r="G207" s="10"/>
    </row>
    <row r="208" spans="4:7" ht="15.75" customHeight="1" x14ac:dyDescent="0.25">
      <c r="D208" s="11"/>
      <c r="E208" s="38"/>
      <c r="F208" s="39"/>
      <c r="G208" s="10"/>
    </row>
    <row r="209" spans="4:7" ht="15.75" customHeight="1" x14ac:dyDescent="0.25">
      <c r="D209" s="11"/>
      <c r="E209" s="38"/>
      <c r="F209" s="39"/>
      <c r="G209" s="10"/>
    </row>
    <row r="210" spans="4:7" ht="15.75" customHeight="1" x14ac:dyDescent="0.25">
      <c r="D210" s="11"/>
      <c r="E210" s="38"/>
      <c r="F210" s="39"/>
      <c r="G210" s="10"/>
    </row>
    <row r="211" spans="4:7" ht="15.75" customHeight="1" x14ac:dyDescent="0.25">
      <c r="D211" s="11"/>
      <c r="E211" s="38"/>
      <c r="F211" s="39"/>
      <c r="G211" s="10"/>
    </row>
    <row r="212" spans="4:7" ht="15.75" customHeight="1" x14ac:dyDescent="0.25">
      <c r="D212" s="11"/>
      <c r="E212" s="38"/>
      <c r="F212" s="39"/>
      <c r="G212" s="10"/>
    </row>
    <row r="213" spans="4:7" ht="15.75" customHeight="1" x14ac:dyDescent="0.25">
      <c r="D213" s="11"/>
      <c r="E213" s="38"/>
      <c r="F213" s="39"/>
      <c r="G213" s="10"/>
    </row>
    <row r="214" spans="4:7" ht="15.75" customHeight="1" x14ac:dyDescent="0.25">
      <c r="D214" s="11"/>
      <c r="E214" s="38"/>
      <c r="F214" s="39"/>
      <c r="G214" s="10"/>
    </row>
    <row r="215" spans="4:7" ht="15.75" customHeight="1" x14ac:dyDescent="0.25">
      <c r="D215" s="11"/>
      <c r="E215" s="38"/>
      <c r="F215" s="39"/>
      <c r="G215" s="10"/>
    </row>
    <row r="216" spans="4:7" ht="15.75" customHeight="1" x14ac:dyDescent="0.25">
      <c r="D216" s="11"/>
      <c r="E216" s="38"/>
      <c r="F216" s="39"/>
      <c r="G216" s="10"/>
    </row>
    <row r="217" spans="4:7" ht="15.75" customHeight="1" x14ac:dyDescent="0.25">
      <c r="D217" s="11"/>
      <c r="E217" s="38"/>
      <c r="F217" s="39"/>
      <c r="G217" s="10"/>
    </row>
    <row r="218" spans="4:7" ht="15.75" customHeight="1" x14ac:dyDescent="0.25">
      <c r="D218" s="11"/>
      <c r="E218" s="38"/>
      <c r="F218" s="39"/>
      <c r="G218" s="10"/>
    </row>
    <row r="219" spans="4:7" ht="15.75" customHeight="1" x14ac:dyDescent="0.25">
      <c r="D219" s="11"/>
      <c r="E219" s="38"/>
      <c r="F219" s="39"/>
      <c r="G219" s="10"/>
    </row>
    <row r="220" spans="4:7" ht="15.75" customHeight="1" x14ac:dyDescent="0.25">
      <c r="D220" s="11"/>
      <c r="E220" s="38"/>
      <c r="F220" s="39"/>
      <c r="G220" s="10"/>
    </row>
    <row r="221" spans="4:7" ht="15.75" customHeight="1" x14ac:dyDescent="0.25">
      <c r="D221" s="11"/>
      <c r="E221" s="38"/>
      <c r="F221" s="39"/>
      <c r="G221" s="10"/>
    </row>
    <row r="222" spans="4:7" ht="15.75" customHeight="1" x14ac:dyDescent="0.25">
      <c r="D222" s="11"/>
      <c r="E222" s="38"/>
      <c r="F222" s="39"/>
      <c r="G222" s="10"/>
    </row>
    <row r="223" spans="4:7" ht="15.75" customHeight="1" x14ac:dyDescent="0.25">
      <c r="D223" s="11"/>
      <c r="E223" s="38"/>
      <c r="F223" s="39"/>
      <c r="G223" s="10"/>
    </row>
    <row r="224" spans="4:7" ht="15.75" customHeight="1" x14ac:dyDescent="0.25">
      <c r="D224" s="11"/>
      <c r="E224" s="38"/>
      <c r="F224" s="39"/>
      <c r="G224" s="10"/>
    </row>
    <row r="225" spans="4:7" ht="15.75" customHeight="1" x14ac:dyDescent="0.25">
      <c r="D225" s="11"/>
      <c r="E225" s="38"/>
      <c r="F225" s="39"/>
      <c r="G225" s="10"/>
    </row>
    <row r="226" spans="4:7" ht="15.75" customHeight="1" x14ac:dyDescent="0.25">
      <c r="D226" s="11"/>
      <c r="E226" s="38"/>
      <c r="F226" s="39"/>
      <c r="G226" s="10"/>
    </row>
    <row r="227" spans="4:7" ht="15.75" customHeight="1" x14ac:dyDescent="0.25">
      <c r="D227" s="11"/>
      <c r="E227" s="38"/>
      <c r="F227" s="39"/>
      <c r="G227" s="10"/>
    </row>
    <row r="228" spans="4:7" ht="15.75" customHeight="1" x14ac:dyDescent="0.25">
      <c r="D228" s="11"/>
      <c r="E228" s="38"/>
      <c r="F228" s="39"/>
      <c r="G228" s="10"/>
    </row>
    <row r="229" spans="4:7" ht="15.75" customHeight="1" x14ac:dyDescent="0.25">
      <c r="D229" s="11"/>
      <c r="E229" s="38"/>
      <c r="F229" s="39"/>
      <c r="G229" s="10"/>
    </row>
    <row r="230" spans="4:7" ht="15.75" customHeight="1" x14ac:dyDescent="0.25">
      <c r="D230" s="11"/>
      <c r="E230" s="38"/>
      <c r="F230" s="39"/>
      <c r="G230" s="10"/>
    </row>
    <row r="231" spans="4:7" ht="15.75" customHeight="1" x14ac:dyDescent="0.25">
      <c r="D231" s="11"/>
      <c r="E231" s="38"/>
      <c r="F231" s="39"/>
      <c r="G231" s="10"/>
    </row>
    <row r="232" spans="4:7" ht="15.75" customHeight="1" x14ac:dyDescent="0.25">
      <c r="D232" s="11"/>
      <c r="E232" s="38"/>
      <c r="F232" s="39"/>
      <c r="G232" s="10"/>
    </row>
    <row r="233" spans="4:7" ht="15.75" customHeight="1" x14ac:dyDescent="0.25">
      <c r="D233" s="11"/>
      <c r="E233" s="38"/>
      <c r="F233" s="39"/>
      <c r="G233" s="10"/>
    </row>
    <row r="234" spans="4:7" ht="15.75" customHeight="1" x14ac:dyDescent="0.25">
      <c r="D234" s="11"/>
      <c r="E234" s="38"/>
      <c r="F234" s="39"/>
      <c r="G234" s="10"/>
    </row>
    <row r="235" spans="4:7" ht="15.75" customHeight="1" x14ac:dyDescent="0.25">
      <c r="D235" s="11"/>
      <c r="E235" s="38"/>
      <c r="F235" s="39"/>
      <c r="G235" s="10"/>
    </row>
    <row r="236" spans="4:7" ht="15.75" customHeight="1" x14ac:dyDescent="0.25">
      <c r="D236" s="11"/>
      <c r="E236" s="38"/>
      <c r="F236" s="39"/>
      <c r="G236" s="10"/>
    </row>
    <row r="237" spans="4:7" ht="15.75" customHeight="1" x14ac:dyDescent="0.25">
      <c r="D237" s="11"/>
      <c r="E237" s="38"/>
      <c r="F237" s="39"/>
      <c r="G237" s="10"/>
    </row>
    <row r="238" spans="4:7" ht="15.75" customHeight="1" x14ac:dyDescent="0.25">
      <c r="D238" s="11"/>
      <c r="E238" s="38"/>
      <c r="F238" s="39"/>
      <c r="G238" s="10"/>
    </row>
    <row r="239" spans="4:7" ht="15.75" customHeight="1" x14ac:dyDescent="0.25">
      <c r="D239" s="11"/>
      <c r="E239" s="38"/>
      <c r="F239" s="39"/>
      <c r="G239" s="10"/>
    </row>
    <row r="240" spans="4:7" ht="15.75" customHeight="1" x14ac:dyDescent="0.25">
      <c r="D240" s="11"/>
      <c r="E240" s="38"/>
      <c r="F240" s="39"/>
      <c r="G240" s="10"/>
    </row>
    <row r="241" spans="4:7" ht="15.75" customHeight="1" x14ac:dyDescent="0.25">
      <c r="D241" s="11"/>
      <c r="E241" s="38"/>
      <c r="F241" s="39"/>
      <c r="G241" s="10"/>
    </row>
    <row r="242" spans="4:7" ht="15.75" customHeight="1" x14ac:dyDescent="0.25">
      <c r="D242" s="11"/>
      <c r="E242" s="38"/>
      <c r="F242" s="39"/>
      <c r="G242" s="10"/>
    </row>
    <row r="243" spans="4:7" ht="15.75" customHeight="1" x14ac:dyDescent="0.25">
      <c r="D243" s="11"/>
      <c r="E243" s="38"/>
      <c r="F243" s="39"/>
      <c r="G243" s="10"/>
    </row>
    <row r="244" spans="4:7" ht="15.75" customHeight="1" x14ac:dyDescent="0.25">
      <c r="D244" s="11"/>
      <c r="E244" s="38"/>
      <c r="F244" s="39"/>
      <c r="G244" s="10"/>
    </row>
    <row r="245" spans="4:7" ht="15.75" customHeight="1" x14ac:dyDescent="0.25">
      <c r="D245" s="11"/>
      <c r="E245" s="38"/>
      <c r="F245" s="39"/>
      <c r="G245" s="10"/>
    </row>
    <row r="246" spans="4:7" ht="15.75" customHeight="1" x14ac:dyDescent="0.25">
      <c r="D246" s="11"/>
      <c r="E246" s="38"/>
      <c r="F246" s="39"/>
      <c r="G246" s="10"/>
    </row>
    <row r="247" spans="4:7" ht="15.75" customHeight="1" x14ac:dyDescent="0.25">
      <c r="D247" s="11"/>
      <c r="E247" s="38"/>
      <c r="F247" s="39"/>
      <c r="G247" s="10"/>
    </row>
    <row r="248" spans="4:7" ht="15.75" customHeight="1" x14ac:dyDescent="0.25">
      <c r="D248" s="11"/>
      <c r="E248" s="38"/>
      <c r="F248" s="39"/>
      <c r="G248" s="10"/>
    </row>
    <row r="249" spans="4:7" ht="15.75" customHeight="1" x14ac:dyDescent="0.25">
      <c r="D249" s="11"/>
      <c r="E249" s="38"/>
      <c r="F249" s="39"/>
      <c r="G249" s="10"/>
    </row>
    <row r="250" spans="4:7" ht="15.75" customHeight="1" x14ac:dyDescent="0.25">
      <c r="D250" s="11"/>
      <c r="E250" s="38"/>
      <c r="F250" s="39"/>
      <c r="G250" s="10"/>
    </row>
    <row r="251" spans="4:7" ht="15.75" customHeight="1" x14ac:dyDescent="0.25">
      <c r="D251" s="11"/>
      <c r="E251" s="38"/>
      <c r="F251" s="39"/>
      <c r="G251" s="10"/>
    </row>
    <row r="252" spans="4:7" ht="15.75" customHeight="1" x14ac:dyDescent="0.25">
      <c r="D252" s="11"/>
      <c r="E252" s="38"/>
      <c r="F252" s="39"/>
      <c r="G252" s="10"/>
    </row>
    <row r="253" spans="4:7" ht="15.75" customHeight="1" x14ac:dyDescent="0.25">
      <c r="D253" s="11"/>
      <c r="E253" s="38"/>
      <c r="F253" s="39"/>
      <c r="G253" s="10"/>
    </row>
    <row r="254" spans="4:7" ht="15.75" customHeight="1" x14ac:dyDescent="0.25">
      <c r="D254" s="11"/>
      <c r="E254" s="38"/>
      <c r="F254" s="39"/>
      <c r="G254" s="10"/>
    </row>
    <row r="255" spans="4:7" ht="15.75" customHeight="1" x14ac:dyDescent="0.25">
      <c r="D255" s="11"/>
      <c r="E255" s="38"/>
      <c r="F255" s="39"/>
      <c r="G255" s="10"/>
    </row>
    <row r="256" spans="4:7" ht="15.75" customHeight="1" x14ac:dyDescent="0.25">
      <c r="D256" s="11"/>
      <c r="E256" s="38"/>
      <c r="F256" s="39"/>
      <c r="G256" s="10"/>
    </row>
    <row r="257" spans="4:7" ht="15.75" customHeight="1" x14ac:dyDescent="0.25">
      <c r="D257" s="11"/>
      <c r="E257" s="38"/>
      <c r="F257" s="39"/>
      <c r="G257" s="10"/>
    </row>
    <row r="258" spans="4:7" ht="15.75" customHeight="1" x14ac:dyDescent="0.25">
      <c r="D258" s="11"/>
      <c r="E258" s="38"/>
      <c r="F258" s="39"/>
      <c r="G258" s="10"/>
    </row>
    <row r="259" spans="4:7" ht="15.75" customHeight="1" x14ac:dyDescent="0.25">
      <c r="D259" s="11"/>
      <c r="E259" s="38"/>
      <c r="F259" s="39"/>
      <c r="G259" s="10"/>
    </row>
    <row r="260" spans="4:7" ht="15.75" customHeight="1" x14ac:dyDescent="0.25">
      <c r="D260" s="11"/>
      <c r="E260" s="38"/>
      <c r="F260" s="39"/>
      <c r="G260" s="10"/>
    </row>
    <row r="261" spans="4:7" ht="15.75" customHeight="1" x14ac:dyDescent="0.25">
      <c r="D261" s="11"/>
      <c r="E261" s="38"/>
      <c r="F261" s="39"/>
      <c r="G261" s="10"/>
    </row>
    <row r="262" spans="4:7" ht="15.75" customHeight="1" x14ac:dyDescent="0.25">
      <c r="D262" s="11"/>
      <c r="E262" s="38"/>
      <c r="F262" s="39"/>
      <c r="G262" s="10"/>
    </row>
    <row r="263" spans="4:7" ht="15.75" customHeight="1" x14ac:dyDescent="0.25">
      <c r="D263" s="11"/>
      <c r="E263" s="38"/>
      <c r="F263" s="39"/>
      <c r="G263" s="10"/>
    </row>
    <row r="264" spans="4:7" ht="15.75" customHeight="1" x14ac:dyDescent="0.25">
      <c r="D264" s="11"/>
      <c r="E264" s="38"/>
      <c r="F264" s="39"/>
      <c r="G264" s="10"/>
    </row>
    <row r="265" spans="4:7" ht="15.75" customHeight="1" x14ac:dyDescent="0.25">
      <c r="D265" s="11"/>
      <c r="E265" s="38"/>
      <c r="F265" s="39"/>
      <c r="G265" s="10"/>
    </row>
    <row r="266" spans="4:7" ht="15.75" customHeight="1" x14ac:dyDescent="0.25">
      <c r="D266" s="11"/>
      <c r="E266" s="38"/>
      <c r="F266" s="39"/>
      <c r="G266" s="10"/>
    </row>
    <row r="267" spans="4:7" ht="15.75" customHeight="1" x14ac:dyDescent="0.25">
      <c r="D267" s="11"/>
      <c r="E267" s="38"/>
      <c r="F267" s="39"/>
      <c r="G267" s="10"/>
    </row>
    <row r="268" spans="4:7" ht="15.75" customHeight="1" x14ac:dyDescent="0.25">
      <c r="D268" s="11"/>
      <c r="E268" s="38"/>
      <c r="F268" s="39"/>
      <c r="G268" s="10"/>
    </row>
    <row r="269" spans="4:7" ht="15.75" customHeight="1" x14ac:dyDescent="0.25">
      <c r="D269" s="11"/>
      <c r="E269" s="38"/>
      <c r="F269" s="39"/>
      <c r="G269" s="10"/>
    </row>
    <row r="270" spans="4:7" ht="15.75" customHeight="1" x14ac:dyDescent="0.25">
      <c r="D270" s="11"/>
      <c r="E270" s="38"/>
      <c r="F270" s="39"/>
      <c r="G270" s="10"/>
    </row>
    <row r="271" spans="4:7" ht="15.75" customHeight="1" x14ac:dyDescent="0.25">
      <c r="D271" s="11"/>
      <c r="E271" s="38"/>
      <c r="F271" s="39"/>
      <c r="G271" s="10"/>
    </row>
    <row r="272" spans="4:7" ht="15.75" customHeight="1" x14ac:dyDescent="0.25">
      <c r="D272" s="11"/>
      <c r="E272" s="38"/>
      <c r="F272" s="39"/>
      <c r="G272" s="10"/>
    </row>
    <row r="273" spans="4:7" ht="15.75" customHeight="1" x14ac:dyDescent="0.25">
      <c r="D273" s="11"/>
      <c r="E273" s="38"/>
      <c r="F273" s="39"/>
      <c r="G273" s="10"/>
    </row>
    <row r="274" spans="4:7" ht="15.75" customHeight="1" x14ac:dyDescent="0.25">
      <c r="D274" s="11"/>
      <c r="E274" s="38"/>
      <c r="F274" s="39"/>
      <c r="G274" s="10"/>
    </row>
    <row r="275" spans="4:7" ht="15.75" customHeight="1" x14ac:dyDescent="0.25">
      <c r="D275" s="11"/>
      <c r="E275" s="38"/>
      <c r="F275" s="39"/>
      <c r="G275" s="10"/>
    </row>
    <row r="276" spans="4:7" ht="15.75" customHeight="1" x14ac:dyDescent="0.25">
      <c r="D276" s="11"/>
      <c r="E276" s="38"/>
      <c r="F276" s="39"/>
      <c r="G276" s="10"/>
    </row>
    <row r="277" spans="4:7" ht="15.75" customHeight="1" x14ac:dyDescent="0.25">
      <c r="D277" s="11"/>
      <c r="E277" s="38"/>
      <c r="F277" s="39"/>
      <c r="G277" s="10"/>
    </row>
    <row r="278" spans="4:7" ht="15.75" customHeight="1" x14ac:dyDescent="0.25">
      <c r="D278" s="11"/>
      <c r="E278" s="38"/>
      <c r="F278" s="39"/>
      <c r="G278" s="10"/>
    </row>
    <row r="279" spans="4:7" ht="15.75" customHeight="1" x14ac:dyDescent="0.25">
      <c r="D279" s="11"/>
      <c r="E279" s="38"/>
      <c r="F279" s="39"/>
      <c r="G279" s="10"/>
    </row>
    <row r="280" spans="4:7" ht="15.75" customHeight="1" x14ac:dyDescent="0.25">
      <c r="D280" s="11"/>
      <c r="E280" s="38"/>
      <c r="F280" s="39"/>
      <c r="G280" s="10"/>
    </row>
    <row r="281" spans="4:7" ht="15.75" customHeight="1" x14ac:dyDescent="0.25">
      <c r="D281" s="11"/>
      <c r="E281" s="38"/>
      <c r="F281" s="39"/>
      <c r="G281" s="10"/>
    </row>
    <row r="282" spans="4:7" ht="15.75" customHeight="1" x14ac:dyDescent="0.25">
      <c r="D282" s="11"/>
      <c r="E282" s="38"/>
      <c r="F282" s="39"/>
      <c r="G282" s="10"/>
    </row>
    <row r="283" spans="4:7" ht="15.75" customHeight="1" x14ac:dyDescent="0.25">
      <c r="D283" s="11"/>
      <c r="E283" s="38"/>
      <c r="F283" s="39"/>
      <c r="G283" s="10"/>
    </row>
    <row r="284" spans="4:7" ht="15.75" customHeight="1" x14ac:dyDescent="0.25">
      <c r="D284" s="11"/>
      <c r="E284" s="38"/>
      <c r="F284" s="39"/>
      <c r="G284" s="10"/>
    </row>
    <row r="285" spans="4:7" ht="15.75" customHeight="1" x14ac:dyDescent="0.25">
      <c r="D285" s="11"/>
      <c r="E285" s="38"/>
      <c r="F285" s="39"/>
      <c r="G285" s="10"/>
    </row>
    <row r="286" spans="4:7" ht="15.75" customHeight="1" x14ac:dyDescent="0.25">
      <c r="D286" s="11"/>
      <c r="E286" s="38"/>
      <c r="F286" s="39"/>
      <c r="G286" s="10"/>
    </row>
    <row r="287" spans="4:7" ht="15.75" customHeight="1" x14ac:dyDescent="0.25">
      <c r="D287" s="11"/>
      <c r="E287" s="38"/>
      <c r="F287" s="39"/>
      <c r="G287" s="10"/>
    </row>
    <row r="288" spans="4:7" ht="15.75" customHeight="1" x14ac:dyDescent="0.25">
      <c r="D288" s="11"/>
      <c r="E288" s="38"/>
      <c r="F288" s="39"/>
      <c r="G288" s="10"/>
    </row>
    <row r="289" spans="4:7" ht="15.75" customHeight="1" x14ac:dyDescent="0.25">
      <c r="D289" s="11"/>
      <c r="E289" s="38"/>
      <c r="F289" s="39"/>
      <c r="G289" s="10"/>
    </row>
    <row r="290" spans="4:7" ht="15.75" customHeight="1" x14ac:dyDescent="0.25">
      <c r="D290" s="11"/>
      <c r="E290" s="38"/>
      <c r="F290" s="39"/>
      <c r="G290" s="10"/>
    </row>
    <row r="291" spans="4:7" ht="15.75" customHeight="1" x14ac:dyDescent="0.25">
      <c r="D291" s="11"/>
      <c r="E291" s="38"/>
      <c r="F291" s="39"/>
      <c r="G291" s="10"/>
    </row>
    <row r="292" spans="4:7" ht="15.75" customHeight="1" x14ac:dyDescent="0.25">
      <c r="D292" s="11"/>
      <c r="E292" s="38"/>
      <c r="F292" s="39"/>
      <c r="G292" s="10"/>
    </row>
    <row r="293" spans="4:7" ht="15.75" customHeight="1" x14ac:dyDescent="0.25">
      <c r="D293" s="11"/>
      <c r="E293" s="38"/>
      <c r="F293" s="39"/>
      <c r="G293" s="10"/>
    </row>
    <row r="294" spans="4:7" ht="15.75" customHeight="1" x14ac:dyDescent="0.25">
      <c r="D294" s="11"/>
      <c r="E294" s="38"/>
      <c r="F294" s="39"/>
      <c r="G294" s="10"/>
    </row>
    <row r="295" spans="4:7" ht="15.75" customHeight="1" x14ac:dyDescent="0.25">
      <c r="D295" s="11"/>
      <c r="E295" s="38"/>
      <c r="F295" s="39"/>
      <c r="G295" s="10"/>
    </row>
    <row r="296" spans="4:7" ht="15.75" customHeight="1" x14ac:dyDescent="0.25">
      <c r="D296" s="11"/>
      <c r="E296" s="38"/>
      <c r="F296" s="39"/>
      <c r="G296" s="10"/>
    </row>
    <row r="297" spans="4:7" ht="15.75" customHeight="1" x14ac:dyDescent="0.25">
      <c r="D297" s="11"/>
      <c r="E297" s="38"/>
      <c r="F297" s="39"/>
      <c r="G297" s="10"/>
    </row>
    <row r="298" spans="4:7" ht="15.75" customHeight="1" x14ac:dyDescent="0.25">
      <c r="D298" s="11"/>
      <c r="E298" s="38"/>
      <c r="F298" s="39"/>
      <c r="G298" s="10"/>
    </row>
    <row r="299" spans="4:7" ht="15.75" customHeight="1" x14ac:dyDescent="0.25">
      <c r="D299" s="11"/>
      <c r="E299" s="38"/>
      <c r="F299" s="39"/>
      <c r="G299" s="10"/>
    </row>
    <row r="300" spans="4:7" ht="15.75" customHeight="1" x14ac:dyDescent="0.25">
      <c r="D300" s="11"/>
      <c r="E300" s="38"/>
      <c r="F300" s="39"/>
      <c r="G300" s="10"/>
    </row>
    <row r="301" spans="4:7" ht="15.75" customHeight="1" x14ac:dyDescent="0.25">
      <c r="D301" s="11"/>
      <c r="E301" s="38"/>
      <c r="F301" s="39"/>
      <c r="G301" s="10"/>
    </row>
    <row r="302" spans="4:7" ht="15.75" customHeight="1" x14ac:dyDescent="0.25">
      <c r="D302" s="11"/>
      <c r="E302" s="38"/>
      <c r="F302" s="39"/>
      <c r="G302" s="10"/>
    </row>
    <row r="303" spans="4:7" ht="15.75" customHeight="1" x14ac:dyDescent="0.25">
      <c r="D303" s="11"/>
      <c r="E303" s="38"/>
      <c r="F303" s="39"/>
      <c r="G303" s="10"/>
    </row>
    <row r="304" spans="4:7" ht="15.75" customHeight="1" x14ac:dyDescent="0.25">
      <c r="D304" s="11"/>
      <c r="E304" s="38"/>
      <c r="F304" s="39"/>
      <c r="G304" s="10"/>
    </row>
    <row r="305" spans="4:7" ht="15.75" customHeight="1" x14ac:dyDescent="0.25">
      <c r="D305" s="11"/>
      <c r="E305" s="38"/>
      <c r="F305" s="39"/>
      <c r="G305" s="10"/>
    </row>
    <row r="306" spans="4:7" ht="15.75" customHeight="1" x14ac:dyDescent="0.25">
      <c r="D306" s="11"/>
      <c r="E306" s="38"/>
      <c r="F306" s="39"/>
      <c r="G306" s="10"/>
    </row>
    <row r="307" spans="4:7" ht="15.75" customHeight="1" x14ac:dyDescent="0.25">
      <c r="D307" s="11"/>
      <c r="E307" s="38"/>
      <c r="F307" s="39"/>
      <c r="G307" s="10"/>
    </row>
    <row r="308" spans="4:7" ht="15.75" customHeight="1" x14ac:dyDescent="0.25">
      <c r="D308" s="11"/>
      <c r="E308" s="38"/>
      <c r="F308" s="39"/>
      <c r="G308" s="10"/>
    </row>
    <row r="309" spans="4:7" ht="15.75" customHeight="1" x14ac:dyDescent="0.25">
      <c r="D309" s="11"/>
      <c r="E309" s="38"/>
      <c r="F309" s="39"/>
      <c r="G309" s="10"/>
    </row>
    <row r="310" spans="4:7" ht="15.75" customHeight="1" x14ac:dyDescent="0.25">
      <c r="D310" s="11"/>
      <c r="E310" s="38"/>
      <c r="F310" s="39"/>
      <c r="G310" s="10"/>
    </row>
    <row r="311" spans="4:7" ht="15.75" customHeight="1" x14ac:dyDescent="0.25">
      <c r="D311" s="11"/>
      <c r="E311" s="38"/>
      <c r="F311" s="39"/>
      <c r="G311" s="10"/>
    </row>
    <row r="312" spans="4:7" ht="15.75" customHeight="1" x14ac:dyDescent="0.25">
      <c r="D312" s="11"/>
      <c r="E312" s="38"/>
      <c r="F312" s="39"/>
      <c r="G312" s="10"/>
    </row>
    <row r="313" spans="4:7" ht="15.75" customHeight="1" x14ac:dyDescent="0.25">
      <c r="D313" s="11"/>
      <c r="E313" s="38"/>
      <c r="F313" s="39"/>
      <c r="G313" s="10"/>
    </row>
    <row r="314" spans="4:7" ht="15.75" customHeight="1" x14ac:dyDescent="0.25">
      <c r="D314" s="11"/>
      <c r="E314" s="38"/>
      <c r="F314" s="39"/>
      <c r="G314" s="10"/>
    </row>
    <row r="315" spans="4:7" ht="15.75" customHeight="1" x14ac:dyDescent="0.25">
      <c r="D315" s="11"/>
      <c r="E315" s="38"/>
      <c r="F315" s="39"/>
      <c r="G315" s="10"/>
    </row>
    <row r="316" spans="4:7" ht="15.75" customHeight="1" x14ac:dyDescent="0.25">
      <c r="D316" s="11"/>
      <c r="E316" s="38"/>
      <c r="F316" s="39"/>
      <c r="G316" s="10"/>
    </row>
    <row r="317" spans="4:7" ht="15.75" customHeight="1" x14ac:dyDescent="0.25">
      <c r="D317" s="11"/>
      <c r="E317" s="38"/>
      <c r="F317" s="39"/>
      <c r="G317" s="10"/>
    </row>
    <row r="318" spans="4:7" ht="15.75" customHeight="1" x14ac:dyDescent="0.25">
      <c r="D318" s="11"/>
      <c r="E318" s="38"/>
      <c r="F318" s="39"/>
      <c r="G318" s="10"/>
    </row>
    <row r="319" spans="4:7" ht="15.75" customHeight="1" x14ac:dyDescent="0.25">
      <c r="D319" s="11"/>
      <c r="E319" s="38"/>
      <c r="F319" s="39"/>
      <c r="G319" s="10"/>
    </row>
    <row r="320" spans="4:7" ht="15.75" customHeight="1" x14ac:dyDescent="0.25">
      <c r="D320" s="11"/>
      <c r="E320" s="38"/>
      <c r="F320" s="39"/>
      <c r="G320" s="10"/>
    </row>
    <row r="321" spans="4:7" ht="15.75" customHeight="1" x14ac:dyDescent="0.25">
      <c r="D321" s="11"/>
      <c r="E321" s="38"/>
      <c r="F321" s="39"/>
      <c r="G321" s="10"/>
    </row>
    <row r="322" spans="4:7" ht="15.75" customHeight="1" x14ac:dyDescent="0.25">
      <c r="D322" s="11"/>
      <c r="E322" s="38"/>
      <c r="F322" s="39"/>
      <c r="G322" s="10"/>
    </row>
    <row r="323" spans="4:7" ht="15.75" customHeight="1" x14ac:dyDescent="0.25">
      <c r="D323" s="11"/>
      <c r="E323" s="38"/>
      <c r="F323" s="39"/>
      <c r="G323" s="10"/>
    </row>
    <row r="324" spans="4:7" ht="15.75" customHeight="1" x14ac:dyDescent="0.25">
      <c r="D324" s="11"/>
      <c r="E324" s="38"/>
      <c r="F324" s="39"/>
      <c r="G324" s="10"/>
    </row>
    <row r="325" spans="4:7" ht="15.75" customHeight="1" x14ac:dyDescent="0.25">
      <c r="D325" s="11"/>
      <c r="E325" s="38"/>
      <c r="F325" s="39"/>
      <c r="G325" s="10"/>
    </row>
    <row r="326" spans="4:7" ht="15.75" customHeight="1" x14ac:dyDescent="0.25">
      <c r="D326" s="11"/>
      <c r="E326" s="38"/>
      <c r="F326" s="39"/>
      <c r="G326" s="10"/>
    </row>
    <row r="327" spans="4:7" ht="15.75" customHeight="1" x14ac:dyDescent="0.25">
      <c r="D327" s="11"/>
      <c r="E327" s="38"/>
      <c r="F327" s="39"/>
      <c r="G327" s="10"/>
    </row>
    <row r="328" spans="4:7" ht="15.75" customHeight="1" x14ac:dyDescent="0.25">
      <c r="D328" s="11"/>
      <c r="E328" s="38"/>
      <c r="F328" s="39"/>
      <c r="G328" s="10"/>
    </row>
    <row r="329" spans="4:7" ht="15.75" customHeight="1" x14ac:dyDescent="0.25">
      <c r="D329" s="11"/>
      <c r="E329" s="38"/>
      <c r="F329" s="39"/>
      <c r="G329" s="10"/>
    </row>
    <row r="330" spans="4:7" ht="15.75" customHeight="1" x14ac:dyDescent="0.25">
      <c r="D330" s="11"/>
      <c r="E330" s="38"/>
      <c r="F330" s="39"/>
      <c r="G330" s="10"/>
    </row>
    <row r="331" spans="4:7" ht="15.75" customHeight="1" x14ac:dyDescent="0.25">
      <c r="D331" s="11"/>
      <c r="E331" s="38"/>
      <c r="F331" s="39"/>
      <c r="G331" s="10"/>
    </row>
    <row r="332" spans="4:7" ht="15.75" customHeight="1" x14ac:dyDescent="0.25">
      <c r="D332" s="11"/>
      <c r="E332" s="38"/>
      <c r="F332" s="39"/>
      <c r="G332" s="10"/>
    </row>
    <row r="333" spans="4:7" ht="15.75" customHeight="1" x14ac:dyDescent="0.25">
      <c r="D333" s="11"/>
      <c r="E333" s="38"/>
      <c r="F333" s="39"/>
      <c r="G333" s="10"/>
    </row>
    <row r="334" spans="4:7" ht="15.75" customHeight="1" x14ac:dyDescent="0.25">
      <c r="D334" s="11"/>
      <c r="E334" s="38"/>
      <c r="F334" s="39"/>
      <c r="G334" s="10"/>
    </row>
    <row r="335" spans="4:7" ht="15.75" customHeight="1" x14ac:dyDescent="0.25">
      <c r="D335" s="11"/>
      <c r="E335" s="38"/>
      <c r="F335" s="39"/>
      <c r="G335" s="10"/>
    </row>
    <row r="336" spans="4:7" ht="15.75" customHeight="1" x14ac:dyDescent="0.25">
      <c r="D336" s="11"/>
      <c r="E336" s="38"/>
      <c r="F336" s="39"/>
      <c r="G336" s="10"/>
    </row>
    <row r="337" spans="4:7" ht="15.75" customHeight="1" x14ac:dyDescent="0.25">
      <c r="D337" s="11"/>
      <c r="E337" s="38"/>
      <c r="F337" s="39"/>
      <c r="G337" s="10"/>
    </row>
    <row r="338" spans="4:7" ht="15.75" customHeight="1" x14ac:dyDescent="0.25">
      <c r="D338" s="11"/>
      <c r="E338" s="38"/>
      <c r="F338" s="39"/>
      <c r="G338" s="10"/>
    </row>
    <row r="339" spans="4:7" ht="15.75" customHeight="1" x14ac:dyDescent="0.25">
      <c r="D339" s="11"/>
      <c r="E339" s="38"/>
      <c r="F339" s="39"/>
      <c r="G339" s="10"/>
    </row>
    <row r="340" spans="4:7" ht="15.75" customHeight="1" x14ac:dyDescent="0.25">
      <c r="D340" s="11"/>
      <c r="E340" s="38"/>
      <c r="F340" s="39"/>
      <c r="G340" s="10"/>
    </row>
    <row r="341" spans="4:7" ht="15.75" customHeight="1" x14ac:dyDescent="0.25">
      <c r="D341" s="11"/>
      <c r="E341" s="38"/>
      <c r="F341" s="39"/>
      <c r="G341" s="10"/>
    </row>
    <row r="342" spans="4:7" ht="15.75" customHeight="1" x14ac:dyDescent="0.25">
      <c r="D342" s="11"/>
      <c r="E342" s="38"/>
      <c r="F342" s="39"/>
      <c r="G342" s="10"/>
    </row>
    <row r="343" spans="4:7" ht="15.75" customHeight="1" x14ac:dyDescent="0.25">
      <c r="D343" s="11"/>
      <c r="E343" s="38"/>
      <c r="F343" s="39"/>
      <c r="G343" s="10"/>
    </row>
    <row r="344" spans="4:7" ht="15.75" customHeight="1" x14ac:dyDescent="0.25">
      <c r="D344" s="11"/>
      <c r="E344" s="38"/>
      <c r="F344" s="39"/>
      <c r="G344" s="10"/>
    </row>
    <row r="345" spans="4:7" ht="15.75" customHeight="1" x14ac:dyDescent="0.25">
      <c r="D345" s="11"/>
      <c r="E345" s="38"/>
      <c r="F345" s="39"/>
      <c r="G345" s="10"/>
    </row>
    <row r="346" spans="4:7" ht="15.75" customHeight="1" x14ac:dyDescent="0.25">
      <c r="D346" s="11"/>
      <c r="E346" s="38"/>
      <c r="F346" s="39"/>
      <c r="G346" s="10"/>
    </row>
    <row r="347" spans="4:7" ht="15.75" customHeight="1" x14ac:dyDescent="0.25">
      <c r="D347" s="11"/>
      <c r="E347" s="38"/>
      <c r="F347" s="39"/>
      <c r="G347" s="10"/>
    </row>
    <row r="348" spans="4:7" ht="15.75" customHeight="1" x14ac:dyDescent="0.25">
      <c r="D348" s="11"/>
      <c r="E348" s="38"/>
      <c r="F348" s="39"/>
      <c r="G348" s="10"/>
    </row>
    <row r="349" spans="4:7" ht="15.75" customHeight="1" x14ac:dyDescent="0.25">
      <c r="D349" s="11"/>
      <c r="E349" s="38"/>
      <c r="F349" s="39"/>
      <c r="G349" s="10"/>
    </row>
    <row r="350" spans="4:7" ht="15.75" customHeight="1" x14ac:dyDescent="0.25">
      <c r="D350" s="11"/>
      <c r="E350" s="38"/>
      <c r="F350" s="39"/>
      <c r="G350" s="10"/>
    </row>
    <row r="351" spans="4:7" ht="15.75" customHeight="1" x14ac:dyDescent="0.25">
      <c r="D351" s="11"/>
      <c r="E351" s="38"/>
      <c r="F351" s="39"/>
      <c r="G351" s="10"/>
    </row>
    <row r="352" spans="4:7" ht="15.75" customHeight="1" x14ac:dyDescent="0.25">
      <c r="D352" s="11"/>
      <c r="E352" s="38"/>
      <c r="F352" s="39"/>
      <c r="G352" s="10"/>
    </row>
    <row r="353" spans="4:7" ht="15.75" customHeight="1" x14ac:dyDescent="0.25">
      <c r="D353" s="11"/>
      <c r="E353" s="38"/>
      <c r="F353" s="39"/>
      <c r="G353" s="10"/>
    </row>
    <row r="354" spans="4:7" ht="15.75" customHeight="1" x14ac:dyDescent="0.25">
      <c r="D354" s="11"/>
      <c r="E354" s="38"/>
      <c r="F354" s="39"/>
      <c r="G354" s="10"/>
    </row>
    <row r="355" spans="4:7" ht="15.75" customHeight="1" x14ac:dyDescent="0.25">
      <c r="D355" s="11"/>
      <c r="E355" s="38"/>
      <c r="F355" s="39"/>
      <c r="G355" s="10"/>
    </row>
    <row r="356" spans="4:7" ht="15.75" customHeight="1" x14ac:dyDescent="0.25">
      <c r="D356" s="11"/>
      <c r="E356" s="38"/>
      <c r="F356" s="39"/>
      <c r="G356" s="10"/>
    </row>
    <row r="357" spans="4:7" ht="15.75" customHeight="1" x14ac:dyDescent="0.25">
      <c r="D357" s="11"/>
      <c r="E357" s="38"/>
      <c r="F357" s="39"/>
      <c r="G357" s="10"/>
    </row>
    <row r="358" spans="4:7" ht="15.75" customHeight="1" x14ac:dyDescent="0.25">
      <c r="D358" s="11"/>
      <c r="E358" s="38"/>
      <c r="F358" s="39"/>
      <c r="G358" s="10"/>
    </row>
    <row r="359" spans="4:7" ht="15.75" customHeight="1" x14ac:dyDescent="0.25">
      <c r="D359" s="11"/>
      <c r="E359" s="38"/>
      <c r="F359" s="39"/>
      <c r="G359" s="10"/>
    </row>
    <row r="360" spans="4:7" ht="15.75" customHeight="1" x14ac:dyDescent="0.25">
      <c r="D360" s="11"/>
      <c r="E360" s="38"/>
      <c r="F360" s="39"/>
      <c r="G360" s="10"/>
    </row>
    <row r="361" spans="4:7" ht="15.75" customHeight="1" x14ac:dyDescent="0.25">
      <c r="D361" s="11"/>
      <c r="E361" s="38"/>
      <c r="F361" s="39"/>
      <c r="G361" s="10"/>
    </row>
    <row r="362" spans="4:7" ht="15.75" customHeight="1" x14ac:dyDescent="0.25">
      <c r="D362" s="11"/>
      <c r="E362" s="38"/>
      <c r="F362" s="39"/>
      <c r="G362" s="10"/>
    </row>
    <row r="363" spans="4:7" ht="15.75" customHeight="1" x14ac:dyDescent="0.25">
      <c r="D363" s="11"/>
      <c r="E363" s="38"/>
      <c r="F363" s="39"/>
      <c r="G363" s="10"/>
    </row>
    <row r="364" spans="4:7" ht="15.75" customHeight="1" x14ac:dyDescent="0.25">
      <c r="D364" s="11"/>
      <c r="E364" s="38"/>
      <c r="F364" s="39"/>
      <c r="G364" s="10"/>
    </row>
    <row r="365" spans="4:7" ht="15.75" customHeight="1" x14ac:dyDescent="0.25">
      <c r="D365" s="11"/>
      <c r="E365" s="38"/>
      <c r="F365" s="39"/>
      <c r="G365" s="10"/>
    </row>
    <row r="366" spans="4:7" ht="15.75" customHeight="1" x14ac:dyDescent="0.25">
      <c r="D366" s="11"/>
      <c r="E366" s="38"/>
      <c r="F366" s="39"/>
      <c r="G366" s="10"/>
    </row>
    <row r="367" spans="4:7" ht="15.75" customHeight="1" x14ac:dyDescent="0.25">
      <c r="D367" s="11"/>
      <c r="E367" s="38"/>
      <c r="F367" s="39"/>
      <c r="G367" s="10"/>
    </row>
    <row r="368" spans="4:7" ht="15.75" customHeight="1" x14ac:dyDescent="0.25">
      <c r="D368" s="11"/>
      <c r="E368" s="38"/>
      <c r="F368" s="39"/>
      <c r="G368" s="10"/>
    </row>
    <row r="369" spans="4:7" ht="15.75" customHeight="1" x14ac:dyDescent="0.25">
      <c r="D369" s="11"/>
      <c r="E369" s="38"/>
      <c r="F369" s="39"/>
      <c r="G369" s="10"/>
    </row>
    <row r="370" spans="4:7" ht="15.75" customHeight="1" x14ac:dyDescent="0.25">
      <c r="D370" s="11"/>
      <c r="E370" s="38"/>
      <c r="F370" s="39"/>
      <c r="G370" s="10"/>
    </row>
    <row r="371" spans="4:7" ht="15.75" customHeight="1" x14ac:dyDescent="0.25">
      <c r="D371" s="11"/>
      <c r="E371" s="38"/>
      <c r="F371" s="39"/>
      <c r="G371" s="10"/>
    </row>
    <row r="372" spans="4:7" ht="15.75" customHeight="1" x14ac:dyDescent="0.25">
      <c r="D372" s="11"/>
      <c r="E372" s="38"/>
      <c r="F372" s="39"/>
      <c r="G372" s="10"/>
    </row>
    <row r="373" spans="4:7" ht="15.75" customHeight="1" x14ac:dyDescent="0.25">
      <c r="D373" s="11"/>
      <c r="E373" s="38"/>
      <c r="F373" s="39"/>
      <c r="G373" s="10"/>
    </row>
    <row r="374" spans="4:7" ht="15.75" customHeight="1" x14ac:dyDescent="0.25">
      <c r="D374" s="11"/>
      <c r="E374" s="38"/>
      <c r="F374" s="39"/>
      <c r="G374" s="10"/>
    </row>
    <row r="375" spans="4:7" ht="15.75" customHeight="1" x14ac:dyDescent="0.25">
      <c r="D375" s="11"/>
      <c r="E375" s="38"/>
      <c r="F375" s="39"/>
      <c r="G375" s="10"/>
    </row>
    <row r="376" spans="4:7" ht="15.75" customHeight="1" x14ac:dyDescent="0.25">
      <c r="D376" s="11"/>
      <c r="E376" s="38"/>
      <c r="F376" s="39"/>
      <c r="G376" s="10"/>
    </row>
    <row r="377" spans="4:7" ht="15.75" customHeight="1" x14ac:dyDescent="0.25">
      <c r="D377" s="11"/>
      <c r="E377" s="38"/>
      <c r="F377" s="39"/>
      <c r="G377" s="10"/>
    </row>
    <row r="378" spans="4:7" ht="15.75" customHeight="1" x14ac:dyDescent="0.25">
      <c r="D378" s="11"/>
      <c r="E378" s="38"/>
      <c r="F378" s="39"/>
      <c r="G378" s="10"/>
    </row>
    <row r="379" spans="4:7" ht="15.75" customHeight="1" x14ac:dyDescent="0.25">
      <c r="D379" s="11"/>
      <c r="E379" s="38"/>
      <c r="F379" s="39"/>
      <c r="G379" s="10"/>
    </row>
    <row r="380" spans="4:7" ht="15.75" customHeight="1" x14ac:dyDescent="0.25">
      <c r="D380" s="11"/>
      <c r="E380" s="38"/>
      <c r="F380" s="39"/>
      <c r="G380" s="10"/>
    </row>
    <row r="381" spans="4:7" ht="15.75" customHeight="1" x14ac:dyDescent="0.25">
      <c r="D381" s="11"/>
      <c r="E381" s="38"/>
      <c r="F381" s="39"/>
      <c r="G381" s="10"/>
    </row>
    <row r="382" spans="4:7" ht="15.75" customHeight="1" x14ac:dyDescent="0.25">
      <c r="D382" s="11"/>
      <c r="E382" s="38"/>
      <c r="F382" s="39"/>
      <c r="G382" s="10"/>
    </row>
    <row r="383" spans="4:7" ht="15.75" customHeight="1" x14ac:dyDescent="0.25">
      <c r="D383" s="11"/>
      <c r="E383" s="38"/>
      <c r="F383" s="39"/>
      <c r="G383" s="10"/>
    </row>
    <row r="384" spans="4:7" ht="15.75" customHeight="1" x14ac:dyDescent="0.25">
      <c r="D384" s="11"/>
      <c r="E384" s="38"/>
      <c r="F384" s="39"/>
      <c r="G384" s="10"/>
    </row>
    <row r="385" spans="4:7" ht="15.75" customHeight="1" x14ac:dyDescent="0.25">
      <c r="D385" s="11"/>
      <c r="E385" s="38"/>
      <c r="F385" s="39"/>
      <c r="G385" s="10"/>
    </row>
    <row r="386" spans="4:7" ht="15.75" customHeight="1" x14ac:dyDescent="0.25">
      <c r="D386" s="11"/>
      <c r="E386" s="38"/>
      <c r="F386" s="39"/>
      <c r="G386" s="10"/>
    </row>
    <row r="387" spans="4:7" ht="15.75" customHeight="1" x14ac:dyDescent="0.25">
      <c r="D387" s="11"/>
      <c r="E387" s="38"/>
      <c r="F387" s="39"/>
      <c r="G387" s="10"/>
    </row>
    <row r="388" spans="4:7" ht="15.75" customHeight="1" x14ac:dyDescent="0.25">
      <c r="D388" s="11"/>
      <c r="E388" s="38"/>
      <c r="F388" s="39"/>
      <c r="G388" s="10"/>
    </row>
    <row r="389" spans="4:7" ht="15.75" customHeight="1" x14ac:dyDescent="0.25">
      <c r="D389" s="11"/>
      <c r="E389" s="38"/>
      <c r="F389" s="39"/>
      <c r="G389" s="10"/>
    </row>
    <row r="390" spans="4:7" ht="15.75" customHeight="1" x14ac:dyDescent="0.25">
      <c r="D390" s="11"/>
      <c r="E390" s="38"/>
      <c r="F390" s="39"/>
      <c r="G390" s="10"/>
    </row>
    <row r="391" spans="4:7" ht="15.75" customHeight="1" x14ac:dyDescent="0.25">
      <c r="D391" s="11"/>
      <c r="E391" s="38"/>
      <c r="F391" s="39"/>
      <c r="G391" s="10"/>
    </row>
    <row r="392" spans="4:7" ht="15.75" customHeight="1" x14ac:dyDescent="0.25">
      <c r="D392" s="11"/>
      <c r="E392" s="38"/>
      <c r="F392" s="39"/>
      <c r="G392" s="10"/>
    </row>
    <row r="393" spans="4:7" ht="15.75" customHeight="1" x14ac:dyDescent="0.25">
      <c r="D393" s="11"/>
      <c r="E393" s="38"/>
      <c r="F393" s="39"/>
      <c r="G393" s="10"/>
    </row>
    <row r="394" spans="4:7" ht="15.75" customHeight="1" x14ac:dyDescent="0.25">
      <c r="D394" s="11"/>
      <c r="E394" s="38"/>
      <c r="F394" s="39"/>
      <c r="G394" s="10"/>
    </row>
    <row r="395" spans="4:7" ht="15.75" customHeight="1" x14ac:dyDescent="0.25">
      <c r="D395" s="11"/>
      <c r="E395" s="38"/>
      <c r="F395" s="39"/>
      <c r="G395" s="10"/>
    </row>
    <row r="396" spans="4:7" ht="15.75" customHeight="1" x14ac:dyDescent="0.25">
      <c r="D396" s="11"/>
      <c r="E396" s="38"/>
      <c r="F396" s="39"/>
      <c r="G396" s="10"/>
    </row>
    <row r="397" spans="4:7" ht="15.75" customHeight="1" x14ac:dyDescent="0.25">
      <c r="D397" s="11"/>
      <c r="E397" s="38"/>
      <c r="F397" s="39"/>
      <c r="G397" s="10"/>
    </row>
    <row r="398" spans="4:7" ht="15.75" customHeight="1" x14ac:dyDescent="0.25">
      <c r="D398" s="11"/>
      <c r="E398" s="38"/>
      <c r="F398" s="39"/>
      <c r="G398" s="10"/>
    </row>
    <row r="399" spans="4:7" ht="15.75" customHeight="1" x14ac:dyDescent="0.25">
      <c r="D399" s="11"/>
      <c r="E399" s="38"/>
      <c r="F399" s="39"/>
      <c r="G399" s="10"/>
    </row>
    <row r="400" spans="4:7" ht="15.75" customHeight="1" x14ac:dyDescent="0.25">
      <c r="D400" s="11"/>
      <c r="E400" s="38"/>
      <c r="F400" s="39"/>
      <c r="G400" s="10"/>
    </row>
    <row r="401" spans="4:7" ht="15.75" customHeight="1" x14ac:dyDescent="0.25">
      <c r="D401" s="11"/>
      <c r="E401" s="38"/>
      <c r="F401" s="39"/>
      <c r="G401" s="10"/>
    </row>
    <row r="402" spans="4:7" ht="15.75" customHeight="1" x14ac:dyDescent="0.25">
      <c r="D402" s="11"/>
      <c r="E402" s="38"/>
      <c r="F402" s="39"/>
      <c r="G402" s="10"/>
    </row>
    <row r="403" spans="4:7" ht="15.75" customHeight="1" x14ac:dyDescent="0.25">
      <c r="D403" s="11"/>
      <c r="E403" s="38"/>
      <c r="F403" s="39"/>
      <c r="G403" s="10"/>
    </row>
    <row r="404" spans="4:7" ht="15.75" customHeight="1" x14ac:dyDescent="0.25">
      <c r="D404" s="11"/>
      <c r="E404" s="38"/>
      <c r="F404" s="39"/>
      <c r="G404" s="10"/>
    </row>
    <row r="405" spans="4:7" ht="15.75" customHeight="1" x14ac:dyDescent="0.25">
      <c r="D405" s="11"/>
      <c r="E405" s="38"/>
      <c r="F405" s="39"/>
      <c r="G405" s="10"/>
    </row>
    <row r="406" spans="4:7" ht="15.75" customHeight="1" x14ac:dyDescent="0.25">
      <c r="D406" s="11"/>
      <c r="E406" s="38"/>
      <c r="F406" s="39"/>
      <c r="G406" s="10"/>
    </row>
    <row r="407" spans="4:7" ht="15.75" customHeight="1" x14ac:dyDescent="0.25">
      <c r="D407" s="11"/>
      <c r="E407" s="38"/>
      <c r="F407" s="39"/>
      <c r="G407" s="10"/>
    </row>
    <row r="408" spans="4:7" ht="15.75" customHeight="1" x14ac:dyDescent="0.25">
      <c r="D408" s="11"/>
      <c r="E408" s="38"/>
      <c r="F408" s="39"/>
      <c r="G408" s="10"/>
    </row>
    <row r="409" spans="4:7" ht="15.75" customHeight="1" x14ac:dyDescent="0.25">
      <c r="D409" s="11"/>
      <c r="E409" s="38"/>
      <c r="F409" s="39"/>
      <c r="G409" s="10"/>
    </row>
    <row r="410" spans="4:7" ht="15.75" customHeight="1" x14ac:dyDescent="0.25">
      <c r="D410" s="11"/>
      <c r="E410" s="38"/>
      <c r="F410" s="39"/>
      <c r="G410" s="10"/>
    </row>
    <row r="411" spans="4:7" ht="15.75" customHeight="1" x14ac:dyDescent="0.25">
      <c r="D411" s="11"/>
      <c r="E411" s="38"/>
      <c r="F411" s="39"/>
      <c r="G411" s="10"/>
    </row>
    <row r="412" spans="4:7" ht="15.75" customHeight="1" x14ac:dyDescent="0.25">
      <c r="D412" s="11"/>
      <c r="E412" s="38"/>
      <c r="F412" s="39"/>
      <c r="G412" s="10"/>
    </row>
    <row r="413" spans="4:7" ht="15.75" customHeight="1" x14ac:dyDescent="0.25">
      <c r="D413" s="11"/>
      <c r="E413" s="38"/>
      <c r="F413" s="39"/>
      <c r="G413" s="10"/>
    </row>
    <row r="414" spans="4:7" ht="15.75" customHeight="1" x14ac:dyDescent="0.25">
      <c r="D414" s="11"/>
      <c r="E414" s="38"/>
      <c r="F414" s="39"/>
      <c r="G414" s="10"/>
    </row>
    <row r="415" spans="4:7" ht="15.75" customHeight="1" x14ac:dyDescent="0.25">
      <c r="D415" s="11"/>
      <c r="E415" s="38"/>
      <c r="F415" s="39"/>
      <c r="G415" s="10"/>
    </row>
    <row r="416" spans="4:7" ht="15.75" customHeight="1" x14ac:dyDescent="0.25">
      <c r="D416" s="11"/>
      <c r="E416" s="38"/>
      <c r="F416" s="39"/>
      <c r="G416" s="10"/>
    </row>
    <row r="417" spans="4:7" ht="15.75" customHeight="1" x14ac:dyDescent="0.25">
      <c r="D417" s="11"/>
      <c r="E417" s="38"/>
      <c r="F417" s="39"/>
      <c r="G417" s="10"/>
    </row>
    <row r="418" spans="4:7" ht="15.75" customHeight="1" x14ac:dyDescent="0.25">
      <c r="D418" s="11"/>
      <c r="E418" s="38"/>
      <c r="F418" s="39"/>
      <c r="G418" s="10"/>
    </row>
    <row r="419" spans="4:7" ht="15.75" customHeight="1" x14ac:dyDescent="0.25">
      <c r="D419" s="11"/>
      <c r="E419" s="38"/>
      <c r="F419" s="39"/>
      <c r="G419" s="10"/>
    </row>
    <row r="420" spans="4:7" ht="15.75" customHeight="1" x14ac:dyDescent="0.25">
      <c r="D420" s="11"/>
      <c r="E420" s="38"/>
      <c r="F420" s="39"/>
      <c r="G420" s="10"/>
    </row>
    <row r="421" spans="4:7" ht="15.75" customHeight="1" x14ac:dyDescent="0.25">
      <c r="D421" s="11"/>
      <c r="E421" s="38"/>
      <c r="F421" s="39"/>
      <c r="G421" s="10"/>
    </row>
    <row r="422" spans="4:7" ht="15.75" customHeight="1" x14ac:dyDescent="0.25">
      <c r="D422" s="11"/>
      <c r="E422" s="38"/>
      <c r="F422" s="39"/>
      <c r="G422" s="10"/>
    </row>
    <row r="423" spans="4:7" ht="15.75" customHeight="1" x14ac:dyDescent="0.25">
      <c r="D423" s="11"/>
      <c r="E423" s="38"/>
      <c r="F423" s="39"/>
      <c r="G423" s="10"/>
    </row>
    <row r="424" spans="4:7" ht="15.75" customHeight="1" x14ac:dyDescent="0.25">
      <c r="D424" s="11"/>
      <c r="E424" s="38"/>
      <c r="F424" s="39"/>
      <c r="G424" s="10"/>
    </row>
    <row r="425" spans="4:7" ht="15.75" customHeight="1" x14ac:dyDescent="0.25">
      <c r="D425" s="11"/>
      <c r="E425" s="38"/>
      <c r="F425" s="39"/>
      <c r="G425" s="10"/>
    </row>
    <row r="426" spans="4:7" ht="15.75" customHeight="1" x14ac:dyDescent="0.25">
      <c r="D426" s="11"/>
      <c r="E426" s="38"/>
      <c r="F426" s="39"/>
      <c r="G426" s="10"/>
    </row>
    <row r="427" spans="4:7" ht="15.75" customHeight="1" x14ac:dyDescent="0.25">
      <c r="D427" s="11"/>
      <c r="E427" s="38"/>
      <c r="F427" s="39"/>
      <c r="G427" s="10"/>
    </row>
    <row r="428" spans="4:7" ht="15.75" customHeight="1" x14ac:dyDescent="0.25">
      <c r="D428" s="11"/>
      <c r="E428" s="38"/>
      <c r="F428" s="39"/>
      <c r="G428" s="10"/>
    </row>
    <row r="429" spans="4:7" ht="15.75" customHeight="1" x14ac:dyDescent="0.25">
      <c r="D429" s="11"/>
      <c r="E429" s="38"/>
      <c r="F429" s="39"/>
      <c r="G429" s="10"/>
    </row>
    <row r="430" spans="4:7" ht="15.75" customHeight="1" x14ac:dyDescent="0.25">
      <c r="D430" s="11"/>
      <c r="E430" s="38"/>
      <c r="F430" s="39"/>
      <c r="G430" s="10"/>
    </row>
    <row r="431" spans="4:7" ht="15.75" customHeight="1" x14ac:dyDescent="0.25">
      <c r="D431" s="11"/>
      <c r="E431" s="38"/>
      <c r="F431" s="39"/>
      <c r="G431" s="10"/>
    </row>
    <row r="432" spans="4:7" ht="15.75" customHeight="1" x14ac:dyDescent="0.25">
      <c r="D432" s="11"/>
      <c r="E432" s="38"/>
      <c r="F432" s="39"/>
      <c r="G432" s="10"/>
    </row>
    <row r="433" spans="4:7" ht="15.75" customHeight="1" x14ac:dyDescent="0.25">
      <c r="D433" s="11"/>
      <c r="E433" s="38"/>
      <c r="F433" s="39"/>
      <c r="G433" s="10"/>
    </row>
    <row r="434" spans="4:7" ht="15.75" customHeight="1" x14ac:dyDescent="0.25">
      <c r="D434" s="11"/>
      <c r="E434" s="38"/>
      <c r="F434" s="39"/>
      <c r="G434" s="10"/>
    </row>
    <row r="435" spans="4:7" ht="15.75" customHeight="1" x14ac:dyDescent="0.25">
      <c r="D435" s="11"/>
      <c r="E435" s="38"/>
      <c r="F435" s="39"/>
      <c r="G435" s="10"/>
    </row>
    <row r="436" spans="4:7" ht="15.75" customHeight="1" x14ac:dyDescent="0.25">
      <c r="D436" s="11"/>
      <c r="E436" s="38"/>
      <c r="F436" s="39"/>
      <c r="G436" s="10"/>
    </row>
    <row r="437" spans="4:7" ht="15.75" customHeight="1" x14ac:dyDescent="0.25">
      <c r="D437" s="11"/>
      <c r="E437" s="38"/>
      <c r="F437" s="39"/>
      <c r="G437" s="10"/>
    </row>
    <row r="438" spans="4:7" ht="15.75" customHeight="1" x14ac:dyDescent="0.25">
      <c r="D438" s="11"/>
      <c r="E438" s="38"/>
      <c r="F438" s="39"/>
      <c r="G438" s="10"/>
    </row>
    <row r="439" spans="4:7" ht="15.75" customHeight="1" x14ac:dyDescent="0.25">
      <c r="D439" s="11"/>
      <c r="E439" s="38"/>
      <c r="F439" s="39"/>
      <c r="G439" s="10"/>
    </row>
    <row r="440" spans="4:7" ht="15.75" customHeight="1" x14ac:dyDescent="0.25">
      <c r="D440" s="11"/>
      <c r="E440" s="38"/>
      <c r="F440" s="39"/>
      <c r="G440" s="10"/>
    </row>
    <row r="441" spans="4:7" ht="15.75" customHeight="1" x14ac:dyDescent="0.25">
      <c r="D441" s="11"/>
      <c r="E441" s="38"/>
      <c r="F441" s="39"/>
      <c r="G441" s="10"/>
    </row>
    <row r="442" spans="4:7" ht="15.75" customHeight="1" x14ac:dyDescent="0.25">
      <c r="D442" s="11"/>
      <c r="E442" s="38"/>
      <c r="F442" s="39"/>
      <c r="G442" s="10"/>
    </row>
    <row r="443" spans="4:7" ht="15.75" customHeight="1" x14ac:dyDescent="0.25">
      <c r="D443" s="11"/>
      <c r="E443" s="38"/>
      <c r="F443" s="39"/>
      <c r="G443" s="10"/>
    </row>
    <row r="444" spans="4:7" ht="15.75" customHeight="1" x14ac:dyDescent="0.25">
      <c r="D444" s="11"/>
      <c r="E444" s="38"/>
      <c r="F444" s="39"/>
      <c r="G444" s="10"/>
    </row>
    <row r="445" spans="4:7" ht="15.75" customHeight="1" x14ac:dyDescent="0.25">
      <c r="D445" s="11"/>
      <c r="E445" s="38"/>
      <c r="F445" s="39"/>
      <c r="G445" s="10"/>
    </row>
    <row r="446" spans="4:7" ht="15.75" customHeight="1" x14ac:dyDescent="0.25">
      <c r="D446" s="11"/>
      <c r="E446" s="38"/>
      <c r="F446" s="39"/>
      <c r="G446" s="10"/>
    </row>
    <row r="447" spans="4:7" ht="15.75" customHeight="1" x14ac:dyDescent="0.25">
      <c r="D447" s="11"/>
      <c r="E447" s="38"/>
      <c r="F447" s="39"/>
      <c r="G447" s="10"/>
    </row>
    <row r="448" spans="4:7" ht="15.75" customHeight="1" x14ac:dyDescent="0.25">
      <c r="D448" s="11"/>
      <c r="E448" s="38"/>
      <c r="F448" s="39"/>
      <c r="G448" s="10"/>
    </row>
    <row r="449" spans="4:7" ht="15.75" customHeight="1" x14ac:dyDescent="0.25">
      <c r="D449" s="11"/>
      <c r="E449" s="38"/>
      <c r="F449" s="39"/>
      <c r="G449" s="10"/>
    </row>
    <row r="450" spans="4:7" ht="15.75" customHeight="1" x14ac:dyDescent="0.25">
      <c r="D450" s="11"/>
      <c r="E450" s="38"/>
      <c r="F450" s="39"/>
      <c r="G450" s="10"/>
    </row>
    <row r="451" spans="4:7" ht="15.75" customHeight="1" x14ac:dyDescent="0.25">
      <c r="D451" s="11"/>
      <c r="E451" s="38"/>
      <c r="F451" s="39"/>
      <c r="G451" s="10"/>
    </row>
    <row r="452" spans="4:7" ht="15.75" customHeight="1" x14ac:dyDescent="0.25">
      <c r="D452" s="11"/>
      <c r="E452" s="38"/>
      <c r="F452" s="39"/>
      <c r="G452" s="10"/>
    </row>
    <row r="453" spans="4:7" ht="15.75" customHeight="1" x14ac:dyDescent="0.25">
      <c r="D453" s="11"/>
      <c r="E453" s="38"/>
      <c r="F453" s="39"/>
      <c r="G453" s="10"/>
    </row>
    <row r="454" spans="4:7" ht="15.75" customHeight="1" x14ac:dyDescent="0.25">
      <c r="D454" s="11"/>
      <c r="E454" s="38"/>
      <c r="F454" s="39"/>
      <c r="G454" s="10"/>
    </row>
    <row r="455" spans="4:7" ht="15.75" customHeight="1" x14ac:dyDescent="0.25">
      <c r="D455" s="11"/>
      <c r="E455" s="38"/>
      <c r="F455" s="39"/>
      <c r="G455" s="10"/>
    </row>
    <row r="456" spans="4:7" ht="15.75" customHeight="1" x14ac:dyDescent="0.25">
      <c r="D456" s="11"/>
      <c r="E456" s="38"/>
      <c r="F456" s="39"/>
      <c r="G456" s="10"/>
    </row>
    <row r="457" spans="4:7" ht="15.75" customHeight="1" x14ac:dyDescent="0.25">
      <c r="D457" s="11"/>
      <c r="E457" s="38"/>
      <c r="F457" s="39"/>
      <c r="G457" s="10"/>
    </row>
    <row r="458" spans="4:7" ht="15.75" customHeight="1" x14ac:dyDescent="0.25">
      <c r="D458" s="11"/>
      <c r="E458" s="38"/>
      <c r="F458" s="39"/>
      <c r="G458" s="10"/>
    </row>
    <row r="459" spans="4:7" ht="15.75" customHeight="1" x14ac:dyDescent="0.25">
      <c r="D459" s="11"/>
      <c r="E459" s="38"/>
      <c r="F459" s="39"/>
      <c r="G459" s="10"/>
    </row>
    <row r="460" spans="4:7" ht="15.75" customHeight="1" x14ac:dyDescent="0.25">
      <c r="D460" s="11"/>
      <c r="E460" s="38"/>
      <c r="F460" s="39"/>
      <c r="G460" s="10"/>
    </row>
    <row r="461" spans="4:7" ht="15.75" customHeight="1" x14ac:dyDescent="0.25">
      <c r="D461" s="11"/>
      <c r="E461" s="38"/>
      <c r="F461" s="39"/>
      <c r="G461" s="10"/>
    </row>
    <row r="462" spans="4:7" ht="15.75" customHeight="1" x14ac:dyDescent="0.25">
      <c r="D462" s="11"/>
      <c r="E462" s="38"/>
      <c r="F462" s="39"/>
      <c r="G462" s="10"/>
    </row>
    <row r="463" spans="4:7" ht="15.75" customHeight="1" x14ac:dyDescent="0.25">
      <c r="D463" s="11"/>
      <c r="E463" s="38"/>
      <c r="F463" s="39"/>
      <c r="G463" s="10"/>
    </row>
    <row r="464" spans="4:7" ht="15.75" customHeight="1" x14ac:dyDescent="0.25">
      <c r="D464" s="11"/>
      <c r="E464" s="38"/>
      <c r="F464" s="39"/>
      <c r="G464" s="10"/>
    </row>
    <row r="465" spans="4:7" ht="15.75" customHeight="1" x14ac:dyDescent="0.25">
      <c r="D465" s="11"/>
      <c r="E465" s="38"/>
      <c r="F465" s="39"/>
      <c r="G465" s="10"/>
    </row>
    <row r="466" spans="4:7" ht="15.75" customHeight="1" x14ac:dyDescent="0.25">
      <c r="D466" s="11"/>
      <c r="E466" s="38"/>
      <c r="F466" s="39"/>
      <c r="G466" s="10"/>
    </row>
    <row r="467" spans="4:7" ht="15.75" customHeight="1" x14ac:dyDescent="0.25">
      <c r="D467" s="11"/>
      <c r="E467" s="38"/>
      <c r="F467" s="39"/>
      <c r="G467" s="10"/>
    </row>
    <row r="468" spans="4:7" ht="15.75" customHeight="1" x14ac:dyDescent="0.25">
      <c r="D468" s="11"/>
      <c r="E468" s="38"/>
      <c r="F468" s="39"/>
      <c r="G468" s="10"/>
    </row>
    <row r="469" spans="4:7" ht="15.75" customHeight="1" x14ac:dyDescent="0.25">
      <c r="D469" s="11"/>
      <c r="E469" s="38"/>
      <c r="F469" s="39"/>
      <c r="G469" s="10"/>
    </row>
    <row r="470" spans="4:7" ht="15.75" customHeight="1" x14ac:dyDescent="0.25">
      <c r="D470" s="11"/>
      <c r="E470" s="38"/>
      <c r="F470" s="39"/>
      <c r="G470" s="10"/>
    </row>
    <row r="471" spans="4:7" ht="15.75" customHeight="1" x14ac:dyDescent="0.25">
      <c r="D471" s="11"/>
      <c r="E471" s="38"/>
      <c r="F471" s="39"/>
      <c r="G471" s="10"/>
    </row>
    <row r="472" spans="4:7" ht="15.75" customHeight="1" x14ac:dyDescent="0.25">
      <c r="D472" s="11"/>
      <c r="E472" s="38"/>
      <c r="F472" s="39"/>
      <c r="G472" s="10"/>
    </row>
    <row r="473" spans="4:7" ht="15.75" customHeight="1" x14ac:dyDescent="0.25">
      <c r="D473" s="11"/>
      <c r="E473" s="38"/>
      <c r="F473" s="39"/>
      <c r="G473" s="10"/>
    </row>
    <row r="474" spans="4:7" ht="15.75" customHeight="1" x14ac:dyDescent="0.25">
      <c r="D474" s="11"/>
      <c r="E474" s="38"/>
      <c r="F474" s="39"/>
      <c r="G474" s="10"/>
    </row>
    <row r="475" spans="4:7" ht="15.75" customHeight="1" x14ac:dyDescent="0.25">
      <c r="D475" s="11"/>
      <c r="E475" s="38"/>
      <c r="F475" s="39"/>
      <c r="G475" s="10"/>
    </row>
    <row r="476" spans="4:7" ht="15.75" customHeight="1" x14ac:dyDescent="0.25">
      <c r="D476" s="11"/>
      <c r="E476" s="38"/>
      <c r="F476" s="39"/>
      <c r="G476" s="10"/>
    </row>
    <row r="477" spans="4:7" ht="15.75" customHeight="1" x14ac:dyDescent="0.25">
      <c r="D477" s="11"/>
      <c r="E477" s="38"/>
      <c r="F477" s="39"/>
      <c r="G477" s="10"/>
    </row>
    <row r="478" spans="4:7" ht="15.75" customHeight="1" x14ac:dyDescent="0.25">
      <c r="D478" s="11"/>
      <c r="E478" s="38"/>
      <c r="F478" s="39"/>
      <c r="G478" s="10"/>
    </row>
    <row r="479" spans="4:7" ht="15.75" customHeight="1" x14ac:dyDescent="0.25">
      <c r="D479" s="11"/>
      <c r="E479" s="38"/>
      <c r="F479" s="39"/>
      <c r="G479" s="10"/>
    </row>
    <row r="480" spans="4:7" ht="15.75" customHeight="1" x14ac:dyDescent="0.25">
      <c r="D480" s="11"/>
      <c r="E480" s="38"/>
      <c r="F480" s="39"/>
      <c r="G480" s="10"/>
    </row>
    <row r="481" spans="4:7" ht="15.75" customHeight="1" x14ac:dyDescent="0.25">
      <c r="D481" s="11"/>
      <c r="E481" s="38"/>
      <c r="F481" s="39"/>
      <c r="G481" s="10"/>
    </row>
    <row r="482" spans="4:7" ht="15.75" customHeight="1" x14ac:dyDescent="0.25">
      <c r="D482" s="11"/>
      <c r="E482" s="38"/>
      <c r="F482" s="39"/>
      <c r="G482" s="10"/>
    </row>
    <row r="483" spans="4:7" ht="15.75" customHeight="1" x14ac:dyDescent="0.25">
      <c r="D483" s="11"/>
      <c r="E483" s="38"/>
      <c r="F483" s="39"/>
      <c r="G483" s="10"/>
    </row>
    <row r="484" spans="4:7" ht="15.75" customHeight="1" x14ac:dyDescent="0.25">
      <c r="D484" s="11"/>
      <c r="E484" s="38"/>
      <c r="F484" s="39"/>
      <c r="G484" s="10"/>
    </row>
    <row r="485" spans="4:7" ht="15.75" customHeight="1" x14ac:dyDescent="0.25">
      <c r="D485" s="11"/>
      <c r="E485" s="38"/>
      <c r="F485" s="39"/>
      <c r="G485" s="10"/>
    </row>
    <row r="486" spans="4:7" ht="15.75" customHeight="1" x14ac:dyDescent="0.25">
      <c r="D486" s="11"/>
      <c r="E486" s="38"/>
      <c r="F486" s="39"/>
      <c r="G486" s="10"/>
    </row>
    <row r="487" spans="4:7" ht="15.75" customHeight="1" x14ac:dyDescent="0.25">
      <c r="D487" s="11"/>
      <c r="E487" s="38"/>
      <c r="F487" s="39"/>
      <c r="G487" s="10"/>
    </row>
    <row r="488" spans="4:7" ht="15.75" customHeight="1" x14ac:dyDescent="0.25">
      <c r="D488" s="11"/>
      <c r="E488" s="38"/>
      <c r="F488" s="39"/>
      <c r="G488" s="10"/>
    </row>
    <row r="489" spans="4:7" ht="15.75" customHeight="1" x14ac:dyDescent="0.25">
      <c r="D489" s="11"/>
      <c r="E489" s="38"/>
      <c r="F489" s="39"/>
      <c r="G489" s="10"/>
    </row>
    <row r="490" spans="4:7" ht="15.75" customHeight="1" x14ac:dyDescent="0.25">
      <c r="D490" s="11"/>
      <c r="E490" s="38"/>
      <c r="F490" s="39"/>
      <c r="G490" s="10"/>
    </row>
    <row r="491" spans="4:7" ht="15.75" customHeight="1" x14ac:dyDescent="0.25">
      <c r="D491" s="11"/>
      <c r="E491" s="38"/>
      <c r="F491" s="39"/>
      <c r="G491" s="10"/>
    </row>
    <row r="492" spans="4:7" ht="15.75" customHeight="1" x14ac:dyDescent="0.25">
      <c r="D492" s="11"/>
      <c r="E492" s="38"/>
      <c r="F492" s="39"/>
      <c r="G492" s="10"/>
    </row>
    <row r="493" spans="4:7" ht="15.75" customHeight="1" x14ac:dyDescent="0.25">
      <c r="D493" s="11"/>
      <c r="E493" s="38"/>
      <c r="F493" s="39"/>
      <c r="G493" s="10"/>
    </row>
    <row r="494" spans="4:7" ht="15.75" customHeight="1" x14ac:dyDescent="0.25">
      <c r="D494" s="11"/>
      <c r="E494" s="38"/>
      <c r="F494" s="39"/>
      <c r="G494" s="10"/>
    </row>
    <row r="495" spans="4:7" ht="15.75" customHeight="1" x14ac:dyDescent="0.25">
      <c r="D495" s="11"/>
      <c r="E495" s="38"/>
      <c r="F495" s="39"/>
      <c r="G495" s="10"/>
    </row>
    <row r="496" spans="4:7" ht="15.75" customHeight="1" x14ac:dyDescent="0.25">
      <c r="D496" s="11"/>
      <c r="E496" s="38"/>
      <c r="F496" s="39"/>
      <c r="G496" s="10"/>
    </row>
    <row r="497" spans="4:7" ht="15.75" customHeight="1" x14ac:dyDescent="0.25">
      <c r="D497" s="11"/>
      <c r="E497" s="38"/>
      <c r="F497" s="39"/>
      <c r="G497" s="10"/>
    </row>
    <row r="498" spans="4:7" ht="15.75" customHeight="1" x14ac:dyDescent="0.25">
      <c r="D498" s="11"/>
      <c r="E498" s="38"/>
      <c r="F498" s="39"/>
      <c r="G498" s="10"/>
    </row>
    <row r="499" spans="4:7" ht="15.75" customHeight="1" x14ac:dyDescent="0.25">
      <c r="D499" s="11"/>
      <c r="E499" s="38"/>
      <c r="F499" s="39"/>
      <c r="G499" s="10"/>
    </row>
    <row r="500" spans="4:7" ht="15.75" customHeight="1" x14ac:dyDescent="0.25">
      <c r="D500" s="11"/>
      <c r="E500" s="38"/>
      <c r="F500" s="39"/>
      <c r="G500" s="10"/>
    </row>
    <row r="501" spans="4:7" ht="15.75" customHeight="1" x14ac:dyDescent="0.25">
      <c r="D501" s="11"/>
      <c r="E501" s="38"/>
      <c r="F501" s="39"/>
      <c r="G501" s="10"/>
    </row>
    <row r="502" spans="4:7" ht="15.75" customHeight="1" x14ac:dyDescent="0.25">
      <c r="D502" s="11"/>
      <c r="E502" s="38"/>
      <c r="F502" s="39"/>
      <c r="G502" s="10"/>
    </row>
    <row r="503" spans="4:7" ht="15.75" customHeight="1" x14ac:dyDescent="0.25">
      <c r="D503" s="11"/>
      <c r="E503" s="38"/>
      <c r="F503" s="39"/>
      <c r="G503" s="10"/>
    </row>
    <row r="504" spans="4:7" ht="15.75" customHeight="1" x14ac:dyDescent="0.25">
      <c r="D504" s="11"/>
      <c r="E504" s="38"/>
      <c r="F504" s="39"/>
      <c r="G504" s="10"/>
    </row>
    <row r="505" spans="4:7" ht="15.75" customHeight="1" x14ac:dyDescent="0.25">
      <c r="D505" s="11"/>
      <c r="E505" s="38"/>
      <c r="F505" s="39"/>
      <c r="G505" s="10"/>
    </row>
    <row r="506" spans="4:7" ht="15.75" customHeight="1" x14ac:dyDescent="0.25">
      <c r="D506" s="11"/>
      <c r="E506" s="38"/>
      <c r="F506" s="39"/>
      <c r="G506" s="10"/>
    </row>
    <row r="507" spans="4:7" ht="15.75" customHeight="1" x14ac:dyDescent="0.25">
      <c r="D507" s="11"/>
      <c r="E507" s="38"/>
      <c r="F507" s="39"/>
      <c r="G507" s="10"/>
    </row>
    <row r="508" spans="4:7" ht="15.75" customHeight="1" x14ac:dyDescent="0.25">
      <c r="D508" s="11"/>
      <c r="E508" s="38"/>
      <c r="F508" s="39"/>
      <c r="G508" s="10"/>
    </row>
    <row r="509" spans="4:7" ht="15.75" customHeight="1" x14ac:dyDescent="0.25">
      <c r="D509" s="11"/>
      <c r="E509" s="38"/>
      <c r="F509" s="39"/>
      <c r="G509" s="10"/>
    </row>
    <row r="510" spans="4:7" ht="15.75" customHeight="1" x14ac:dyDescent="0.25">
      <c r="D510" s="11"/>
      <c r="E510" s="38"/>
      <c r="F510" s="39"/>
      <c r="G510" s="10"/>
    </row>
    <row r="511" spans="4:7" ht="15.75" customHeight="1" x14ac:dyDescent="0.25">
      <c r="D511" s="11"/>
      <c r="E511" s="38"/>
      <c r="F511" s="39"/>
      <c r="G511" s="10"/>
    </row>
    <row r="512" spans="4:7" ht="15.75" customHeight="1" x14ac:dyDescent="0.25">
      <c r="D512" s="11"/>
      <c r="E512" s="38"/>
      <c r="F512" s="39"/>
      <c r="G512" s="10"/>
    </row>
    <row r="513" spans="4:7" ht="15.75" customHeight="1" x14ac:dyDescent="0.25">
      <c r="D513" s="11"/>
      <c r="E513" s="38"/>
      <c r="F513" s="39"/>
      <c r="G513" s="10"/>
    </row>
    <row r="514" spans="4:7" ht="15.75" customHeight="1" x14ac:dyDescent="0.25">
      <c r="D514" s="11"/>
      <c r="E514" s="38"/>
      <c r="F514" s="39"/>
      <c r="G514" s="10"/>
    </row>
    <row r="515" spans="4:7" ht="15.75" customHeight="1" x14ac:dyDescent="0.25">
      <c r="D515" s="11"/>
      <c r="E515" s="38"/>
      <c r="F515" s="39"/>
      <c r="G515" s="10"/>
    </row>
    <row r="516" spans="4:7" ht="15.75" customHeight="1" x14ac:dyDescent="0.25">
      <c r="D516" s="11"/>
      <c r="E516" s="38"/>
      <c r="F516" s="39"/>
      <c r="G516" s="10"/>
    </row>
    <row r="517" spans="4:7" ht="15.75" customHeight="1" x14ac:dyDescent="0.25">
      <c r="D517" s="11"/>
      <c r="E517" s="38"/>
      <c r="F517" s="39"/>
      <c r="G517" s="10"/>
    </row>
    <row r="518" spans="4:7" ht="15.75" customHeight="1" x14ac:dyDescent="0.25">
      <c r="D518" s="11"/>
      <c r="E518" s="38"/>
      <c r="F518" s="39"/>
      <c r="G518" s="10"/>
    </row>
    <row r="519" spans="4:7" ht="15.75" customHeight="1" x14ac:dyDescent="0.25">
      <c r="D519" s="11"/>
      <c r="E519" s="38"/>
      <c r="F519" s="39"/>
      <c r="G519" s="10"/>
    </row>
    <row r="520" spans="4:7" ht="15.75" customHeight="1" x14ac:dyDescent="0.25">
      <c r="D520" s="11"/>
      <c r="E520" s="38"/>
      <c r="F520" s="39"/>
      <c r="G520" s="10"/>
    </row>
    <row r="521" spans="4:7" ht="15.75" customHeight="1" x14ac:dyDescent="0.25">
      <c r="D521" s="11"/>
      <c r="E521" s="38"/>
      <c r="F521" s="39"/>
      <c r="G521" s="10"/>
    </row>
    <row r="522" spans="4:7" ht="15.75" customHeight="1" x14ac:dyDescent="0.25">
      <c r="D522" s="11"/>
      <c r="E522" s="38"/>
      <c r="F522" s="39"/>
      <c r="G522" s="10"/>
    </row>
    <row r="523" spans="4:7" ht="15.75" customHeight="1" x14ac:dyDescent="0.25">
      <c r="D523" s="11"/>
      <c r="E523" s="38"/>
      <c r="F523" s="39"/>
      <c r="G523" s="10"/>
    </row>
    <row r="524" spans="4:7" ht="15.75" customHeight="1" x14ac:dyDescent="0.25">
      <c r="D524" s="11"/>
      <c r="E524" s="38"/>
      <c r="F524" s="39"/>
      <c r="G524" s="10"/>
    </row>
    <row r="525" spans="4:7" ht="15.75" customHeight="1" x14ac:dyDescent="0.25">
      <c r="D525" s="11"/>
      <c r="E525" s="38"/>
      <c r="F525" s="39"/>
      <c r="G525" s="10"/>
    </row>
    <row r="526" spans="4:7" ht="15.75" customHeight="1" x14ac:dyDescent="0.25">
      <c r="D526" s="11"/>
      <c r="E526" s="38"/>
      <c r="F526" s="39"/>
      <c r="G526" s="10"/>
    </row>
    <row r="527" spans="4:7" ht="15.75" customHeight="1" x14ac:dyDescent="0.25">
      <c r="D527" s="11"/>
      <c r="E527" s="38"/>
      <c r="F527" s="39"/>
      <c r="G527" s="10"/>
    </row>
    <row r="528" spans="4:7" ht="15.75" customHeight="1" x14ac:dyDescent="0.25">
      <c r="D528" s="11"/>
      <c r="E528" s="38"/>
      <c r="F528" s="39"/>
      <c r="G528" s="10"/>
    </row>
    <row r="529" spans="4:7" ht="15.75" customHeight="1" x14ac:dyDescent="0.25">
      <c r="D529" s="11"/>
      <c r="E529" s="38"/>
      <c r="F529" s="39"/>
      <c r="G529" s="10"/>
    </row>
    <row r="530" spans="4:7" ht="15.75" customHeight="1" x14ac:dyDescent="0.25">
      <c r="D530" s="11"/>
      <c r="E530" s="38"/>
      <c r="F530" s="39"/>
      <c r="G530" s="10"/>
    </row>
    <row r="531" spans="4:7" ht="15.75" customHeight="1" x14ac:dyDescent="0.25">
      <c r="D531" s="11"/>
      <c r="E531" s="38"/>
      <c r="F531" s="39"/>
      <c r="G531" s="10"/>
    </row>
    <row r="532" spans="4:7" ht="15.75" customHeight="1" x14ac:dyDescent="0.25">
      <c r="D532" s="11"/>
      <c r="E532" s="38"/>
      <c r="F532" s="39"/>
      <c r="G532" s="10"/>
    </row>
    <row r="533" spans="4:7" ht="15.75" customHeight="1" x14ac:dyDescent="0.25">
      <c r="D533" s="11"/>
      <c r="E533" s="38"/>
      <c r="F533" s="39"/>
      <c r="G533" s="10"/>
    </row>
    <row r="534" spans="4:7" ht="15.75" customHeight="1" x14ac:dyDescent="0.25">
      <c r="D534" s="11"/>
      <c r="E534" s="38"/>
      <c r="F534" s="39"/>
      <c r="G534" s="10"/>
    </row>
    <row r="535" spans="4:7" ht="15.75" customHeight="1" x14ac:dyDescent="0.25">
      <c r="D535" s="11"/>
      <c r="E535" s="38"/>
      <c r="F535" s="39"/>
      <c r="G535" s="10"/>
    </row>
    <row r="536" spans="4:7" ht="15.75" customHeight="1" x14ac:dyDescent="0.25">
      <c r="D536" s="11"/>
      <c r="E536" s="38"/>
      <c r="F536" s="39"/>
      <c r="G536" s="10"/>
    </row>
    <row r="537" spans="4:7" ht="15.75" customHeight="1" x14ac:dyDescent="0.25">
      <c r="D537" s="11"/>
      <c r="E537" s="38"/>
      <c r="F537" s="39"/>
      <c r="G537" s="10"/>
    </row>
    <row r="538" spans="4:7" ht="15.75" customHeight="1" x14ac:dyDescent="0.25">
      <c r="D538" s="11"/>
      <c r="E538" s="38"/>
      <c r="F538" s="39"/>
      <c r="G538" s="10"/>
    </row>
    <row r="539" spans="4:7" ht="15.75" customHeight="1" x14ac:dyDescent="0.25">
      <c r="D539" s="11"/>
      <c r="E539" s="38"/>
      <c r="F539" s="39"/>
      <c r="G539" s="10"/>
    </row>
    <row r="540" spans="4:7" ht="15.75" customHeight="1" x14ac:dyDescent="0.25">
      <c r="D540" s="11"/>
      <c r="E540" s="38"/>
      <c r="F540" s="39"/>
      <c r="G540" s="10"/>
    </row>
    <row r="541" spans="4:7" ht="15.75" customHeight="1" x14ac:dyDescent="0.25">
      <c r="D541" s="11"/>
      <c r="E541" s="38"/>
      <c r="F541" s="39"/>
      <c r="G541" s="10"/>
    </row>
    <row r="542" spans="4:7" ht="15.75" customHeight="1" x14ac:dyDescent="0.25">
      <c r="D542" s="11"/>
      <c r="E542" s="38"/>
      <c r="F542" s="39"/>
      <c r="G542" s="10"/>
    </row>
    <row r="543" spans="4:7" ht="15.75" customHeight="1" x14ac:dyDescent="0.25">
      <c r="D543" s="11"/>
      <c r="E543" s="38"/>
      <c r="F543" s="39"/>
      <c r="G543" s="10"/>
    </row>
    <row r="544" spans="4:7" ht="15.75" customHeight="1" x14ac:dyDescent="0.25">
      <c r="D544" s="11"/>
      <c r="E544" s="38"/>
      <c r="F544" s="39"/>
      <c r="G544" s="10"/>
    </row>
    <row r="545" spans="4:7" ht="15.75" customHeight="1" x14ac:dyDescent="0.25">
      <c r="D545" s="11"/>
      <c r="E545" s="38"/>
      <c r="F545" s="39"/>
      <c r="G545" s="10"/>
    </row>
    <row r="546" spans="4:7" ht="15.75" customHeight="1" x14ac:dyDescent="0.25">
      <c r="D546" s="11"/>
      <c r="E546" s="38"/>
      <c r="F546" s="39"/>
      <c r="G546" s="10"/>
    </row>
    <row r="547" spans="4:7" ht="15.75" customHeight="1" x14ac:dyDescent="0.25">
      <c r="D547" s="11"/>
      <c r="E547" s="38"/>
      <c r="F547" s="39"/>
      <c r="G547" s="10"/>
    </row>
    <row r="548" spans="4:7" ht="15.75" customHeight="1" x14ac:dyDescent="0.25">
      <c r="D548" s="11"/>
      <c r="E548" s="38"/>
      <c r="F548" s="39"/>
      <c r="G548" s="10"/>
    </row>
    <row r="549" spans="4:7" ht="15.75" customHeight="1" x14ac:dyDescent="0.25">
      <c r="D549" s="11"/>
      <c r="E549" s="38"/>
      <c r="F549" s="39"/>
      <c r="G549" s="10"/>
    </row>
    <row r="550" spans="4:7" ht="15.75" customHeight="1" x14ac:dyDescent="0.25">
      <c r="D550" s="11"/>
      <c r="E550" s="38"/>
      <c r="F550" s="39"/>
      <c r="G550" s="10"/>
    </row>
    <row r="551" spans="4:7" ht="15.75" customHeight="1" x14ac:dyDescent="0.25">
      <c r="D551" s="11"/>
      <c r="E551" s="38"/>
      <c r="F551" s="39"/>
      <c r="G551" s="10"/>
    </row>
    <row r="552" spans="4:7" ht="15.75" customHeight="1" x14ac:dyDescent="0.25">
      <c r="D552" s="11"/>
      <c r="E552" s="38"/>
      <c r="F552" s="39"/>
      <c r="G552" s="10"/>
    </row>
    <row r="553" spans="4:7" ht="15.75" customHeight="1" x14ac:dyDescent="0.25">
      <c r="D553" s="11"/>
      <c r="E553" s="38"/>
      <c r="F553" s="39"/>
      <c r="G553" s="10"/>
    </row>
    <row r="554" spans="4:7" ht="15.75" customHeight="1" x14ac:dyDescent="0.25">
      <c r="D554" s="11"/>
      <c r="E554" s="38"/>
      <c r="F554" s="39"/>
      <c r="G554" s="10"/>
    </row>
    <row r="555" spans="4:7" ht="15.75" customHeight="1" x14ac:dyDescent="0.25">
      <c r="D555" s="11"/>
      <c r="E555" s="38"/>
      <c r="F555" s="39"/>
      <c r="G555" s="10"/>
    </row>
    <row r="556" spans="4:7" ht="15.75" customHeight="1" x14ac:dyDescent="0.25">
      <c r="D556" s="11"/>
      <c r="E556" s="38"/>
      <c r="F556" s="39"/>
      <c r="G556" s="10"/>
    </row>
    <row r="557" spans="4:7" ht="15.75" customHeight="1" x14ac:dyDescent="0.25">
      <c r="D557" s="11"/>
      <c r="E557" s="38"/>
      <c r="F557" s="39"/>
      <c r="G557" s="10"/>
    </row>
    <row r="558" spans="4:7" ht="15.75" customHeight="1" x14ac:dyDescent="0.25">
      <c r="D558" s="11"/>
      <c r="E558" s="38"/>
      <c r="F558" s="39"/>
      <c r="G558" s="10"/>
    </row>
    <row r="559" spans="4:7" ht="15.75" customHeight="1" x14ac:dyDescent="0.25">
      <c r="D559" s="11"/>
      <c r="E559" s="38"/>
      <c r="F559" s="39"/>
      <c r="G559" s="10"/>
    </row>
    <row r="560" spans="4:7" ht="15.75" customHeight="1" x14ac:dyDescent="0.25">
      <c r="D560" s="11"/>
      <c r="E560" s="38"/>
      <c r="F560" s="39"/>
      <c r="G560" s="10"/>
    </row>
    <row r="561" spans="4:7" ht="15.75" customHeight="1" x14ac:dyDescent="0.25">
      <c r="D561" s="11"/>
      <c r="E561" s="38"/>
      <c r="F561" s="39"/>
      <c r="G561" s="10"/>
    </row>
    <row r="562" spans="4:7" ht="15.75" customHeight="1" x14ac:dyDescent="0.25">
      <c r="D562" s="11"/>
      <c r="E562" s="38"/>
      <c r="F562" s="39"/>
      <c r="G562" s="10"/>
    </row>
    <row r="563" spans="4:7" ht="15.75" customHeight="1" x14ac:dyDescent="0.25">
      <c r="D563" s="11"/>
      <c r="E563" s="38"/>
      <c r="F563" s="39"/>
      <c r="G563" s="10"/>
    </row>
    <row r="564" spans="4:7" ht="15.75" customHeight="1" x14ac:dyDescent="0.25">
      <c r="D564" s="11"/>
      <c r="E564" s="38"/>
      <c r="F564" s="39"/>
      <c r="G564" s="10"/>
    </row>
    <row r="565" spans="4:7" ht="15.75" customHeight="1" x14ac:dyDescent="0.25">
      <c r="D565" s="11"/>
      <c r="E565" s="38"/>
      <c r="F565" s="39"/>
      <c r="G565" s="10"/>
    </row>
    <row r="566" spans="4:7" ht="15.75" customHeight="1" x14ac:dyDescent="0.25">
      <c r="D566" s="11"/>
      <c r="E566" s="38"/>
      <c r="F566" s="39"/>
      <c r="G566" s="10"/>
    </row>
    <row r="567" spans="4:7" ht="15.75" customHeight="1" x14ac:dyDescent="0.25">
      <c r="D567" s="11"/>
      <c r="E567" s="38"/>
      <c r="F567" s="39"/>
      <c r="G567" s="10"/>
    </row>
    <row r="568" spans="4:7" ht="15.75" customHeight="1" x14ac:dyDescent="0.25">
      <c r="D568" s="11"/>
      <c r="E568" s="38"/>
      <c r="F568" s="39"/>
      <c r="G568" s="10"/>
    </row>
    <row r="569" spans="4:7" ht="15.75" customHeight="1" x14ac:dyDescent="0.25">
      <c r="D569" s="11"/>
      <c r="E569" s="38"/>
      <c r="F569" s="39"/>
      <c r="G569" s="10"/>
    </row>
    <row r="570" spans="4:7" ht="15.75" customHeight="1" x14ac:dyDescent="0.25">
      <c r="D570" s="11"/>
      <c r="E570" s="38"/>
      <c r="F570" s="39"/>
      <c r="G570" s="10"/>
    </row>
    <row r="571" spans="4:7" ht="15.75" customHeight="1" x14ac:dyDescent="0.25">
      <c r="D571" s="11"/>
      <c r="E571" s="38"/>
      <c r="F571" s="39"/>
      <c r="G571" s="10"/>
    </row>
    <row r="572" spans="4:7" ht="15.75" customHeight="1" x14ac:dyDescent="0.25">
      <c r="D572" s="11"/>
      <c r="E572" s="38"/>
      <c r="F572" s="39"/>
      <c r="G572" s="10"/>
    </row>
    <row r="573" spans="4:7" ht="15.75" customHeight="1" x14ac:dyDescent="0.25">
      <c r="D573" s="11"/>
      <c r="E573" s="38"/>
      <c r="F573" s="39"/>
      <c r="G573" s="10"/>
    </row>
    <row r="574" spans="4:7" ht="15.75" customHeight="1" x14ac:dyDescent="0.25">
      <c r="D574" s="11"/>
      <c r="E574" s="38"/>
      <c r="F574" s="39"/>
      <c r="G574" s="10"/>
    </row>
    <row r="575" spans="4:7" ht="15.75" customHeight="1" x14ac:dyDescent="0.25">
      <c r="D575" s="11"/>
      <c r="E575" s="38"/>
      <c r="F575" s="39"/>
      <c r="G575" s="10"/>
    </row>
    <row r="576" spans="4:7" ht="15.75" customHeight="1" x14ac:dyDescent="0.25">
      <c r="D576" s="11"/>
      <c r="E576" s="38"/>
      <c r="F576" s="39"/>
      <c r="G576" s="10"/>
    </row>
    <row r="577" spans="4:7" ht="15.75" customHeight="1" x14ac:dyDescent="0.25">
      <c r="D577" s="11"/>
      <c r="E577" s="38"/>
      <c r="F577" s="39"/>
      <c r="G577" s="10"/>
    </row>
    <row r="578" spans="4:7" ht="15.75" customHeight="1" x14ac:dyDescent="0.25">
      <c r="D578" s="11"/>
      <c r="E578" s="38"/>
      <c r="F578" s="39"/>
      <c r="G578" s="10"/>
    </row>
    <row r="579" spans="4:7" ht="15.75" customHeight="1" x14ac:dyDescent="0.25">
      <c r="D579" s="11"/>
      <c r="E579" s="38"/>
      <c r="F579" s="39"/>
      <c r="G579" s="10"/>
    </row>
    <row r="580" spans="4:7" ht="15.75" customHeight="1" x14ac:dyDescent="0.25">
      <c r="D580" s="11"/>
      <c r="E580" s="38"/>
      <c r="F580" s="39"/>
      <c r="G580" s="10"/>
    </row>
    <row r="581" spans="4:7" ht="15.75" customHeight="1" x14ac:dyDescent="0.25">
      <c r="D581" s="11"/>
      <c r="E581" s="38"/>
      <c r="F581" s="39"/>
      <c r="G581" s="10"/>
    </row>
    <row r="582" spans="4:7" ht="15.75" customHeight="1" x14ac:dyDescent="0.25">
      <c r="D582" s="11"/>
      <c r="E582" s="38"/>
      <c r="F582" s="39"/>
      <c r="G582" s="10"/>
    </row>
    <row r="583" spans="4:7" ht="15.75" customHeight="1" x14ac:dyDescent="0.25">
      <c r="D583" s="11"/>
      <c r="E583" s="38"/>
      <c r="F583" s="39"/>
      <c r="G583" s="10"/>
    </row>
    <row r="584" spans="4:7" ht="15.75" customHeight="1" x14ac:dyDescent="0.25">
      <c r="D584" s="11"/>
      <c r="E584" s="38"/>
      <c r="F584" s="39"/>
      <c r="G584" s="10"/>
    </row>
    <row r="585" spans="4:7" ht="15.75" customHeight="1" x14ac:dyDescent="0.25">
      <c r="D585" s="11"/>
      <c r="E585" s="38"/>
      <c r="F585" s="39"/>
      <c r="G585" s="10"/>
    </row>
    <row r="586" spans="4:7" ht="15.75" customHeight="1" x14ac:dyDescent="0.25">
      <c r="D586" s="11"/>
      <c r="E586" s="38"/>
      <c r="F586" s="39"/>
      <c r="G586" s="10"/>
    </row>
    <row r="587" spans="4:7" ht="15.75" customHeight="1" x14ac:dyDescent="0.25">
      <c r="D587" s="11"/>
      <c r="E587" s="38"/>
      <c r="F587" s="39"/>
      <c r="G587" s="10"/>
    </row>
    <row r="588" spans="4:7" ht="15.75" customHeight="1" x14ac:dyDescent="0.25">
      <c r="D588" s="11"/>
      <c r="E588" s="38"/>
      <c r="F588" s="39"/>
      <c r="G588" s="10"/>
    </row>
    <row r="589" spans="4:7" ht="15.75" customHeight="1" x14ac:dyDescent="0.25">
      <c r="D589" s="11"/>
      <c r="E589" s="38"/>
      <c r="F589" s="39"/>
      <c r="G589" s="10"/>
    </row>
    <row r="590" spans="4:7" ht="15.75" customHeight="1" x14ac:dyDescent="0.25">
      <c r="D590" s="11"/>
      <c r="E590" s="38"/>
      <c r="F590" s="39"/>
      <c r="G590" s="10"/>
    </row>
    <row r="591" spans="4:7" ht="15.75" customHeight="1" x14ac:dyDescent="0.25">
      <c r="D591" s="11"/>
      <c r="E591" s="38"/>
      <c r="F591" s="39"/>
      <c r="G591" s="10"/>
    </row>
    <row r="592" spans="4:7" ht="15.75" customHeight="1" x14ac:dyDescent="0.25">
      <c r="D592" s="11"/>
      <c r="E592" s="38"/>
      <c r="F592" s="39"/>
      <c r="G592" s="10"/>
    </row>
    <row r="593" spans="4:7" ht="15.75" customHeight="1" x14ac:dyDescent="0.25">
      <c r="D593" s="11"/>
      <c r="E593" s="38"/>
      <c r="F593" s="39"/>
      <c r="G593" s="10"/>
    </row>
    <row r="594" spans="4:7" ht="15.75" customHeight="1" x14ac:dyDescent="0.25">
      <c r="D594" s="11"/>
      <c r="E594" s="38"/>
      <c r="F594" s="39"/>
      <c r="G594" s="10"/>
    </row>
    <row r="595" spans="4:7" ht="15.75" customHeight="1" x14ac:dyDescent="0.25">
      <c r="D595" s="11"/>
      <c r="E595" s="38"/>
      <c r="F595" s="39"/>
      <c r="G595" s="10"/>
    </row>
    <row r="596" spans="4:7" ht="15.75" customHeight="1" x14ac:dyDescent="0.25">
      <c r="D596" s="11"/>
      <c r="E596" s="38"/>
      <c r="F596" s="39"/>
      <c r="G596" s="10"/>
    </row>
    <row r="597" spans="4:7" ht="15.75" customHeight="1" x14ac:dyDescent="0.25">
      <c r="D597" s="11"/>
      <c r="E597" s="38"/>
      <c r="F597" s="39"/>
      <c r="G597" s="10"/>
    </row>
    <row r="598" spans="4:7" ht="15.75" customHeight="1" x14ac:dyDescent="0.25">
      <c r="D598" s="11"/>
      <c r="E598" s="38"/>
      <c r="F598" s="39"/>
      <c r="G598" s="10"/>
    </row>
    <row r="599" spans="4:7" ht="15.75" customHeight="1" x14ac:dyDescent="0.25">
      <c r="D599" s="11"/>
      <c r="E599" s="38"/>
      <c r="F599" s="39"/>
      <c r="G599" s="10"/>
    </row>
    <row r="600" spans="4:7" ht="15.75" customHeight="1" x14ac:dyDescent="0.25">
      <c r="D600" s="11"/>
      <c r="E600" s="38"/>
      <c r="F600" s="39"/>
      <c r="G600" s="10"/>
    </row>
    <row r="601" spans="4:7" ht="15.75" customHeight="1" x14ac:dyDescent="0.25">
      <c r="D601" s="11"/>
      <c r="E601" s="38"/>
      <c r="F601" s="39"/>
      <c r="G601" s="10"/>
    </row>
    <row r="602" spans="4:7" ht="15.75" customHeight="1" x14ac:dyDescent="0.25">
      <c r="D602" s="11"/>
      <c r="E602" s="38"/>
      <c r="F602" s="39"/>
      <c r="G602" s="10"/>
    </row>
    <row r="603" spans="4:7" ht="15.75" customHeight="1" x14ac:dyDescent="0.25">
      <c r="D603" s="11"/>
      <c r="E603" s="38"/>
      <c r="F603" s="39"/>
      <c r="G603" s="10"/>
    </row>
    <row r="604" spans="4:7" ht="15.75" customHeight="1" x14ac:dyDescent="0.25">
      <c r="D604" s="11"/>
      <c r="E604" s="38"/>
      <c r="F604" s="39"/>
      <c r="G604" s="10"/>
    </row>
    <row r="605" spans="4:7" ht="15.75" customHeight="1" x14ac:dyDescent="0.25">
      <c r="D605" s="11"/>
      <c r="E605" s="38"/>
      <c r="F605" s="39"/>
      <c r="G605" s="10"/>
    </row>
    <row r="606" spans="4:7" ht="15.75" customHeight="1" x14ac:dyDescent="0.25">
      <c r="D606" s="11"/>
      <c r="E606" s="38"/>
      <c r="F606" s="39"/>
      <c r="G606" s="10"/>
    </row>
    <row r="607" spans="4:7" ht="15.75" customHeight="1" x14ac:dyDescent="0.25">
      <c r="D607" s="11"/>
      <c r="E607" s="38"/>
      <c r="F607" s="39"/>
      <c r="G607" s="10"/>
    </row>
    <row r="608" spans="4:7" ht="15.75" customHeight="1" x14ac:dyDescent="0.25">
      <c r="D608" s="11"/>
      <c r="E608" s="38"/>
      <c r="F608" s="39"/>
      <c r="G608" s="10"/>
    </row>
    <row r="609" spans="4:7" ht="15.75" customHeight="1" x14ac:dyDescent="0.25">
      <c r="D609" s="11"/>
      <c r="E609" s="38"/>
      <c r="F609" s="39"/>
      <c r="G609" s="10"/>
    </row>
    <row r="610" spans="4:7" ht="15.75" customHeight="1" x14ac:dyDescent="0.25">
      <c r="D610" s="11"/>
      <c r="E610" s="38"/>
      <c r="F610" s="39"/>
      <c r="G610" s="10"/>
    </row>
    <row r="611" spans="4:7" ht="15.75" customHeight="1" x14ac:dyDescent="0.25">
      <c r="D611" s="11"/>
      <c r="E611" s="38"/>
      <c r="F611" s="39"/>
      <c r="G611" s="10"/>
    </row>
    <row r="612" spans="4:7" ht="15.75" customHeight="1" x14ac:dyDescent="0.25">
      <c r="D612" s="11"/>
      <c r="E612" s="38"/>
      <c r="F612" s="39"/>
      <c r="G612" s="10"/>
    </row>
    <row r="613" spans="4:7" ht="15.75" customHeight="1" x14ac:dyDescent="0.25">
      <c r="D613" s="11"/>
      <c r="E613" s="38"/>
      <c r="F613" s="39"/>
      <c r="G613" s="10"/>
    </row>
    <row r="614" spans="4:7" ht="15.75" customHeight="1" x14ac:dyDescent="0.25">
      <c r="D614" s="11"/>
      <c r="E614" s="38"/>
      <c r="F614" s="39"/>
      <c r="G614" s="10"/>
    </row>
    <row r="615" spans="4:7" ht="15.75" customHeight="1" x14ac:dyDescent="0.25">
      <c r="D615" s="11"/>
      <c r="E615" s="38"/>
      <c r="F615" s="39"/>
      <c r="G615" s="10"/>
    </row>
    <row r="616" spans="4:7" ht="15.75" customHeight="1" x14ac:dyDescent="0.25">
      <c r="D616" s="11"/>
      <c r="E616" s="38"/>
      <c r="F616" s="39"/>
      <c r="G616" s="10"/>
    </row>
    <row r="617" spans="4:7" ht="15.75" customHeight="1" x14ac:dyDescent="0.25">
      <c r="D617" s="11"/>
      <c r="E617" s="38"/>
      <c r="F617" s="39"/>
      <c r="G617" s="10"/>
    </row>
    <row r="618" spans="4:7" ht="15.75" customHeight="1" x14ac:dyDescent="0.25">
      <c r="D618" s="11"/>
      <c r="E618" s="38"/>
      <c r="F618" s="39"/>
      <c r="G618" s="10"/>
    </row>
    <row r="619" spans="4:7" ht="15.75" customHeight="1" x14ac:dyDescent="0.25">
      <c r="D619" s="11"/>
      <c r="E619" s="38"/>
      <c r="F619" s="39"/>
      <c r="G619" s="10"/>
    </row>
    <row r="620" spans="4:7" ht="15.75" customHeight="1" x14ac:dyDescent="0.25">
      <c r="D620" s="11"/>
      <c r="E620" s="38"/>
      <c r="F620" s="39"/>
      <c r="G620" s="10"/>
    </row>
    <row r="621" spans="4:7" ht="15.75" customHeight="1" x14ac:dyDescent="0.25">
      <c r="D621" s="11"/>
      <c r="E621" s="38"/>
      <c r="F621" s="39"/>
      <c r="G621" s="10"/>
    </row>
    <row r="622" spans="4:7" ht="15.75" customHeight="1" x14ac:dyDescent="0.25">
      <c r="D622" s="11"/>
      <c r="E622" s="38"/>
      <c r="F622" s="39"/>
      <c r="G622" s="10"/>
    </row>
    <row r="623" spans="4:7" ht="15.75" customHeight="1" x14ac:dyDescent="0.25">
      <c r="D623" s="11"/>
      <c r="E623" s="38"/>
      <c r="F623" s="39"/>
      <c r="G623" s="10"/>
    </row>
    <row r="624" spans="4:7" ht="15.75" customHeight="1" x14ac:dyDescent="0.25">
      <c r="D624" s="11"/>
      <c r="E624" s="38"/>
      <c r="F624" s="39"/>
      <c r="G624" s="10"/>
    </row>
    <row r="625" spans="4:7" ht="15.75" customHeight="1" x14ac:dyDescent="0.25">
      <c r="D625" s="11"/>
      <c r="E625" s="38"/>
      <c r="F625" s="39"/>
      <c r="G625" s="10"/>
    </row>
    <row r="626" spans="4:7" ht="15.75" customHeight="1" x14ac:dyDescent="0.25">
      <c r="D626" s="11"/>
      <c r="E626" s="38"/>
      <c r="F626" s="39"/>
      <c r="G626" s="10"/>
    </row>
    <row r="627" spans="4:7" ht="15.75" customHeight="1" x14ac:dyDescent="0.25">
      <c r="D627" s="11"/>
      <c r="E627" s="38"/>
      <c r="F627" s="39"/>
      <c r="G627" s="10"/>
    </row>
    <row r="628" spans="4:7" ht="15.75" customHeight="1" x14ac:dyDescent="0.25">
      <c r="D628" s="11"/>
      <c r="E628" s="38"/>
      <c r="F628" s="39"/>
      <c r="G628" s="10"/>
    </row>
    <row r="629" spans="4:7" ht="15.75" customHeight="1" x14ac:dyDescent="0.25">
      <c r="D629" s="11"/>
      <c r="E629" s="38"/>
      <c r="F629" s="39"/>
      <c r="G629" s="10"/>
    </row>
    <row r="630" spans="4:7" ht="15.75" customHeight="1" x14ac:dyDescent="0.25">
      <c r="D630" s="11"/>
      <c r="E630" s="38"/>
      <c r="F630" s="39"/>
      <c r="G630" s="10"/>
    </row>
    <row r="631" spans="4:7" ht="15.75" customHeight="1" x14ac:dyDescent="0.25">
      <c r="D631" s="11"/>
      <c r="E631" s="38"/>
      <c r="F631" s="39"/>
      <c r="G631" s="10"/>
    </row>
    <row r="632" spans="4:7" ht="15.75" customHeight="1" x14ac:dyDescent="0.25">
      <c r="D632" s="11"/>
      <c r="E632" s="38"/>
      <c r="F632" s="39"/>
      <c r="G632" s="10"/>
    </row>
    <row r="633" spans="4:7" ht="15.75" customHeight="1" x14ac:dyDescent="0.25">
      <c r="D633" s="11"/>
      <c r="E633" s="38"/>
      <c r="F633" s="39"/>
      <c r="G633" s="10"/>
    </row>
    <row r="634" spans="4:7" ht="15.75" customHeight="1" x14ac:dyDescent="0.25">
      <c r="D634" s="11"/>
      <c r="E634" s="38"/>
      <c r="F634" s="39"/>
      <c r="G634" s="10"/>
    </row>
    <row r="635" spans="4:7" ht="15.75" customHeight="1" x14ac:dyDescent="0.25">
      <c r="D635" s="11"/>
      <c r="E635" s="38"/>
      <c r="F635" s="39"/>
      <c r="G635" s="10"/>
    </row>
    <row r="636" spans="4:7" ht="15.75" customHeight="1" x14ac:dyDescent="0.25">
      <c r="D636" s="11"/>
      <c r="E636" s="38"/>
      <c r="F636" s="39"/>
      <c r="G636" s="10"/>
    </row>
    <row r="637" spans="4:7" ht="15.75" customHeight="1" x14ac:dyDescent="0.25">
      <c r="D637" s="11"/>
      <c r="E637" s="38"/>
      <c r="F637" s="39"/>
      <c r="G637" s="10"/>
    </row>
    <row r="638" spans="4:7" ht="15.75" customHeight="1" x14ac:dyDescent="0.25">
      <c r="D638" s="11"/>
      <c r="E638" s="38"/>
      <c r="F638" s="39"/>
      <c r="G638" s="10"/>
    </row>
    <row r="639" spans="4:7" ht="15.75" customHeight="1" x14ac:dyDescent="0.25">
      <c r="D639" s="11"/>
      <c r="E639" s="38"/>
      <c r="F639" s="39"/>
      <c r="G639" s="10"/>
    </row>
    <row r="640" spans="4:7" ht="15.75" customHeight="1" x14ac:dyDescent="0.25">
      <c r="D640" s="11"/>
      <c r="E640" s="38"/>
      <c r="F640" s="39"/>
      <c r="G640" s="10"/>
    </row>
    <row r="641" spans="4:7" ht="15.75" customHeight="1" x14ac:dyDescent="0.25">
      <c r="D641" s="11"/>
      <c r="E641" s="38"/>
      <c r="F641" s="39"/>
      <c r="G641" s="10"/>
    </row>
    <row r="642" spans="4:7" ht="15.75" customHeight="1" x14ac:dyDescent="0.25">
      <c r="D642" s="11"/>
      <c r="E642" s="38"/>
      <c r="F642" s="39"/>
      <c r="G642" s="10"/>
    </row>
    <row r="643" spans="4:7" ht="15.75" customHeight="1" x14ac:dyDescent="0.25">
      <c r="D643" s="11"/>
      <c r="E643" s="38"/>
      <c r="F643" s="39"/>
      <c r="G643" s="10"/>
    </row>
    <row r="644" spans="4:7" ht="15.75" customHeight="1" x14ac:dyDescent="0.25">
      <c r="D644" s="11"/>
      <c r="E644" s="38"/>
      <c r="F644" s="39"/>
      <c r="G644" s="10"/>
    </row>
    <row r="645" spans="4:7" ht="15.75" customHeight="1" x14ac:dyDescent="0.25">
      <c r="D645" s="11"/>
      <c r="E645" s="38"/>
      <c r="F645" s="39"/>
      <c r="G645" s="10"/>
    </row>
    <row r="646" spans="4:7" ht="15.75" customHeight="1" x14ac:dyDescent="0.25">
      <c r="D646" s="11"/>
      <c r="E646" s="38"/>
      <c r="F646" s="39"/>
      <c r="G646" s="10"/>
    </row>
    <row r="647" spans="4:7" ht="15.75" customHeight="1" x14ac:dyDescent="0.25">
      <c r="D647" s="11"/>
      <c r="E647" s="38"/>
      <c r="F647" s="39"/>
      <c r="G647" s="10"/>
    </row>
    <row r="648" spans="4:7" ht="15.75" customHeight="1" x14ac:dyDescent="0.25">
      <c r="D648" s="11"/>
      <c r="E648" s="38"/>
      <c r="F648" s="39"/>
      <c r="G648" s="10"/>
    </row>
    <row r="649" spans="4:7" ht="15.75" customHeight="1" x14ac:dyDescent="0.25">
      <c r="D649" s="11"/>
      <c r="E649" s="38"/>
      <c r="F649" s="39"/>
      <c r="G649" s="10"/>
    </row>
    <row r="650" spans="4:7" ht="15.75" customHeight="1" x14ac:dyDescent="0.25">
      <c r="D650" s="11"/>
      <c r="E650" s="38"/>
      <c r="F650" s="39"/>
      <c r="G650" s="10"/>
    </row>
    <row r="651" spans="4:7" ht="15.75" customHeight="1" x14ac:dyDescent="0.25">
      <c r="D651" s="11"/>
      <c r="E651" s="38"/>
      <c r="F651" s="39"/>
      <c r="G651" s="10"/>
    </row>
    <row r="652" spans="4:7" ht="15.75" customHeight="1" x14ac:dyDescent="0.25">
      <c r="D652" s="11"/>
      <c r="E652" s="38"/>
      <c r="F652" s="39"/>
      <c r="G652" s="10"/>
    </row>
    <row r="653" spans="4:7" ht="15.75" customHeight="1" x14ac:dyDescent="0.25">
      <c r="D653" s="11"/>
      <c r="E653" s="38"/>
      <c r="F653" s="39"/>
      <c r="G653" s="10"/>
    </row>
    <row r="654" spans="4:7" ht="15.75" customHeight="1" x14ac:dyDescent="0.25">
      <c r="D654" s="11"/>
      <c r="E654" s="38"/>
      <c r="F654" s="39"/>
      <c r="G654" s="10"/>
    </row>
    <row r="655" spans="4:7" ht="15.75" customHeight="1" x14ac:dyDescent="0.25">
      <c r="D655" s="11"/>
      <c r="E655" s="38"/>
      <c r="F655" s="39"/>
      <c r="G655" s="10"/>
    </row>
    <row r="656" spans="4:7" ht="15.75" customHeight="1" x14ac:dyDescent="0.25">
      <c r="D656" s="11"/>
      <c r="E656" s="38"/>
      <c r="F656" s="39"/>
      <c r="G656" s="10"/>
    </row>
    <row r="657" spans="4:7" ht="15.75" customHeight="1" x14ac:dyDescent="0.25">
      <c r="D657" s="11"/>
      <c r="E657" s="38"/>
      <c r="F657" s="39"/>
      <c r="G657" s="10"/>
    </row>
    <row r="658" spans="4:7" ht="15.75" customHeight="1" x14ac:dyDescent="0.25">
      <c r="D658" s="11"/>
      <c r="E658" s="38"/>
      <c r="F658" s="39"/>
      <c r="G658" s="10"/>
    </row>
    <row r="659" spans="4:7" ht="15.75" customHeight="1" x14ac:dyDescent="0.25">
      <c r="D659" s="11"/>
      <c r="E659" s="38"/>
      <c r="F659" s="39"/>
      <c r="G659" s="10"/>
    </row>
    <row r="660" spans="4:7" ht="15.75" customHeight="1" x14ac:dyDescent="0.25">
      <c r="D660" s="11"/>
      <c r="E660" s="38"/>
      <c r="F660" s="39"/>
      <c r="G660" s="10"/>
    </row>
    <row r="661" spans="4:7" ht="15.75" customHeight="1" x14ac:dyDescent="0.25">
      <c r="D661" s="11"/>
      <c r="E661" s="38"/>
      <c r="F661" s="39"/>
      <c r="G661" s="10"/>
    </row>
    <row r="662" spans="4:7" ht="15.75" customHeight="1" x14ac:dyDescent="0.25">
      <c r="D662" s="11"/>
      <c r="E662" s="38"/>
      <c r="F662" s="39"/>
      <c r="G662" s="10"/>
    </row>
    <row r="663" spans="4:7" ht="15.75" customHeight="1" x14ac:dyDescent="0.25">
      <c r="D663" s="11"/>
      <c r="E663" s="38"/>
      <c r="F663" s="39"/>
      <c r="G663" s="10"/>
    </row>
    <row r="664" spans="4:7" ht="15.75" customHeight="1" x14ac:dyDescent="0.25">
      <c r="D664" s="11"/>
      <c r="E664" s="38"/>
      <c r="F664" s="39"/>
      <c r="G664" s="10"/>
    </row>
    <row r="665" spans="4:7" ht="15.75" customHeight="1" x14ac:dyDescent="0.25">
      <c r="D665" s="11"/>
      <c r="E665" s="38"/>
      <c r="F665" s="39"/>
      <c r="G665" s="10"/>
    </row>
    <row r="666" spans="4:7" ht="15.75" customHeight="1" x14ac:dyDescent="0.25">
      <c r="D666" s="11"/>
      <c r="E666" s="38"/>
      <c r="F666" s="39"/>
      <c r="G666" s="10"/>
    </row>
    <row r="667" spans="4:7" ht="15.75" customHeight="1" x14ac:dyDescent="0.25">
      <c r="D667" s="11"/>
      <c r="E667" s="38"/>
      <c r="F667" s="39"/>
      <c r="G667" s="10"/>
    </row>
    <row r="668" spans="4:7" ht="15.75" customHeight="1" x14ac:dyDescent="0.25">
      <c r="D668" s="11"/>
      <c r="E668" s="38"/>
      <c r="F668" s="39"/>
      <c r="G668" s="10"/>
    </row>
    <row r="669" spans="4:7" ht="15.75" customHeight="1" x14ac:dyDescent="0.25">
      <c r="D669" s="11"/>
      <c r="E669" s="38"/>
      <c r="F669" s="39"/>
      <c r="G669" s="10"/>
    </row>
    <row r="670" spans="4:7" ht="15.75" customHeight="1" x14ac:dyDescent="0.25">
      <c r="D670" s="11"/>
      <c r="E670" s="38"/>
      <c r="F670" s="39"/>
      <c r="G670" s="10"/>
    </row>
    <row r="671" spans="4:7" ht="15.75" customHeight="1" x14ac:dyDescent="0.25">
      <c r="D671" s="11"/>
      <c r="E671" s="38"/>
      <c r="F671" s="39"/>
      <c r="G671" s="10"/>
    </row>
    <row r="672" spans="4:7" ht="15.75" customHeight="1" x14ac:dyDescent="0.25">
      <c r="D672" s="11"/>
      <c r="E672" s="38"/>
      <c r="F672" s="39"/>
      <c r="G672" s="10"/>
    </row>
    <row r="673" spans="4:7" ht="15.75" customHeight="1" x14ac:dyDescent="0.25">
      <c r="D673" s="11"/>
      <c r="E673" s="38"/>
      <c r="F673" s="39"/>
      <c r="G673" s="10"/>
    </row>
    <row r="674" spans="4:7" ht="15.75" customHeight="1" x14ac:dyDescent="0.25">
      <c r="D674" s="11"/>
      <c r="E674" s="38"/>
      <c r="F674" s="39"/>
      <c r="G674" s="10"/>
    </row>
    <row r="675" spans="4:7" ht="15.75" customHeight="1" x14ac:dyDescent="0.25">
      <c r="D675" s="11"/>
      <c r="E675" s="38"/>
      <c r="F675" s="39"/>
      <c r="G675" s="10"/>
    </row>
    <row r="676" spans="4:7" ht="15.75" customHeight="1" x14ac:dyDescent="0.25">
      <c r="D676" s="11"/>
      <c r="E676" s="38"/>
      <c r="F676" s="39"/>
      <c r="G676" s="10"/>
    </row>
    <row r="677" spans="4:7" ht="15.75" customHeight="1" x14ac:dyDescent="0.25">
      <c r="D677" s="11"/>
      <c r="E677" s="38"/>
      <c r="F677" s="39"/>
      <c r="G677" s="10"/>
    </row>
    <row r="678" spans="4:7" ht="15.75" customHeight="1" x14ac:dyDescent="0.25">
      <c r="D678" s="11"/>
      <c r="E678" s="38"/>
      <c r="F678" s="39"/>
      <c r="G678" s="10"/>
    </row>
    <row r="679" spans="4:7" ht="15.75" customHeight="1" x14ac:dyDescent="0.25">
      <c r="D679" s="11"/>
      <c r="E679" s="38"/>
      <c r="F679" s="39"/>
      <c r="G679" s="10"/>
    </row>
    <row r="680" spans="4:7" ht="15.75" customHeight="1" x14ac:dyDescent="0.25">
      <c r="D680" s="11"/>
      <c r="E680" s="38"/>
      <c r="F680" s="39"/>
      <c r="G680" s="10"/>
    </row>
    <row r="681" spans="4:7" ht="15.75" customHeight="1" x14ac:dyDescent="0.25">
      <c r="D681" s="11"/>
      <c r="E681" s="38"/>
      <c r="F681" s="39"/>
      <c r="G681" s="10"/>
    </row>
    <row r="682" spans="4:7" ht="15.75" customHeight="1" x14ac:dyDescent="0.25">
      <c r="D682" s="11"/>
      <c r="E682" s="38"/>
      <c r="F682" s="39"/>
      <c r="G682" s="10"/>
    </row>
    <row r="683" spans="4:7" ht="15.75" customHeight="1" x14ac:dyDescent="0.25">
      <c r="D683" s="11"/>
      <c r="E683" s="38"/>
      <c r="F683" s="39"/>
      <c r="G683" s="10"/>
    </row>
    <row r="684" spans="4:7" ht="15.75" customHeight="1" x14ac:dyDescent="0.25">
      <c r="D684" s="11"/>
      <c r="E684" s="38"/>
      <c r="F684" s="39"/>
      <c r="G684" s="10"/>
    </row>
    <row r="685" spans="4:7" ht="15.75" customHeight="1" x14ac:dyDescent="0.25">
      <c r="D685" s="11"/>
      <c r="E685" s="38"/>
      <c r="F685" s="39"/>
      <c r="G685" s="10"/>
    </row>
    <row r="686" spans="4:7" ht="15.75" customHeight="1" x14ac:dyDescent="0.25">
      <c r="D686" s="11"/>
      <c r="E686" s="38"/>
      <c r="F686" s="39"/>
      <c r="G686" s="10"/>
    </row>
    <row r="687" spans="4:7" ht="15.75" customHeight="1" x14ac:dyDescent="0.25">
      <c r="D687" s="11"/>
      <c r="E687" s="38"/>
      <c r="F687" s="39"/>
      <c r="G687" s="10"/>
    </row>
    <row r="688" spans="4:7" ht="15.75" customHeight="1" x14ac:dyDescent="0.25">
      <c r="D688" s="11"/>
      <c r="E688" s="38"/>
      <c r="F688" s="39"/>
      <c r="G688" s="10"/>
    </row>
    <row r="689" spans="4:7" ht="15.75" customHeight="1" x14ac:dyDescent="0.25">
      <c r="D689" s="11"/>
      <c r="E689" s="38"/>
      <c r="F689" s="39"/>
      <c r="G689" s="10"/>
    </row>
    <row r="690" spans="4:7" ht="15.75" customHeight="1" x14ac:dyDescent="0.25">
      <c r="D690" s="11"/>
      <c r="E690" s="38"/>
      <c r="F690" s="39"/>
      <c r="G690" s="10"/>
    </row>
    <row r="691" spans="4:7" ht="15.75" customHeight="1" x14ac:dyDescent="0.25">
      <c r="D691" s="11"/>
      <c r="E691" s="38"/>
      <c r="F691" s="39"/>
      <c r="G691" s="10"/>
    </row>
    <row r="692" spans="4:7" ht="15.75" customHeight="1" x14ac:dyDescent="0.25">
      <c r="D692" s="11"/>
      <c r="E692" s="38"/>
      <c r="F692" s="39"/>
      <c r="G692" s="10"/>
    </row>
    <row r="693" spans="4:7" ht="15.75" customHeight="1" x14ac:dyDescent="0.25">
      <c r="D693" s="11"/>
      <c r="E693" s="38"/>
      <c r="F693" s="39"/>
      <c r="G693" s="10"/>
    </row>
    <row r="694" spans="4:7" ht="15.75" customHeight="1" x14ac:dyDescent="0.25">
      <c r="D694" s="11"/>
      <c r="E694" s="38"/>
      <c r="F694" s="39"/>
      <c r="G694" s="10"/>
    </row>
    <row r="695" spans="4:7" ht="15.75" customHeight="1" x14ac:dyDescent="0.25">
      <c r="D695" s="11"/>
      <c r="E695" s="38"/>
      <c r="F695" s="39"/>
      <c r="G695" s="10"/>
    </row>
    <row r="696" spans="4:7" ht="15.75" customHeight="1" x14ac:dyDescent="0.25">
      <c r="D696" s="11"/>
      <c r="E696" s="38"/>
      <c r="F696" s="39"/>
      <c r="G696" s="10"/>
    </row>
    <row r="697" spans="4:7" ht="15.75" customHeight="1" x14ac:dyDescent="0.25">
      <c r="D697" s="11"/>
      <c r="E697" s="38"/>
      <c r="F697" s="39"/>
      <c r="G697" s="10"/>
    </row>
    <row r="698" spans="4:7" ht="15.75" customHeight="1" x14ac:dyDescent="0.25">
      <c r="D698" s="11"/>
      <c r="E698" s="38"/>
      <c r="F698" s="39"/>
      <c r="G698" s="10"/>
    </row>
    <row r="699" spans="4:7" ht="15.75" customHeight="1" x14ac:dyDescent="0.25">
      <c r="D699" s="11"/>
      <c r="E699" s="38"/>
      <c r="F699" s="39"/>
      <c r="G699" s="10"/>
    </row>
    <row r="700" spans="4:7" ht="15.75" customHeight="1" x14ac:dyDescent="0.25">
      <c r="D700" s="11"/>
      <c r="E700" s="38"/>
      <c r="F700" s="39"/>
      <c r="G700" s="10"/>
    </row>
    <row r="701" spans="4:7" ht="15.75" customHeight="1" x14ac:dyDescent="0.25">
      <c r="D701" s="11"/>
      <c r="E701" s="38"/>
      <c r="F701" s="39"/>
      <c r="G701" s="10"/>
    </row>
    <row r="702" spans="4:7" ht="15.75" customHeight="1" x14ac:dyDescent="0.25">
      <c r="D702" s="11"/>
      <c r="E702" s="38"/>
      <c r="F702" s="39"/>
      <c r="G702" s="10"/>
    </row>
    <row r="703" spans="4:7" ht="15.75" customHeight="1" x14ac:dyDescent="0.25">
      <c r="D703" s="11"/>
      <c r="E703" s="38"/>
      <c r="F703" s="39"/>
      <c r="G703" s="10"/>
    </row>
    <row r="704" spans="4:7" ht="15.75" customHeight="1" x14ac:dyDescent="0.25">
      <c r="D704" s="11"/>
      <c r="E704" s="38"/>
      <c r="F704" s="39"/>
      <c r="G704" s="10"/>
    </row>
    <row r="705" spans="4:7" ht="15.75" customHeight="1" x14ac:dyDescent="0.25">
      <c r="D705" s="11"/>
      <c r="E705" s="38"/>
      <c r="F705" s="39"/>
      <c r="G705" s="10"/>
    </row>
    <row r="706" spans="4:7" ht="15.75" customHeight="1" x14ac:dyDescent="0.25">
      <c r="D706" s="11"/>
      <c r="E706" s="38"/>
      <c r="F706" s="39"/>
      <c r="G706" s="10"/>
    </row>
    <row r="707" spans="4:7" ht="15.75" customHeight="1" x14ac:dyDescent="0.25">
      <c r="D707" s="11"/>
      <c r="E707" s="38"/>
      <c r="F707" s="39"/>
      <c r="G707" s="10"/>
    </row>
    <row r="708" spans="4:7" ht="15.75" customHeight="1" x14ac:dyDescent="0.25">
      <c r="D708" s="11"/>
      <c r="E708" s="38"/>
      <c r="F708" s="39"/>
      <c r="G708" s="10"/>
    </row>
    <row r="709" spans="4:7" ht="15.75" customHeight="1" x14ac:dyDescent="0.25">
      <c r="D709" s="11"/>
      <c r="E709" s="38"/>
      <c r="F709" s="39"/>
      <c r="G709" s="10"/>
    </row>
    <row r="710" spans="4:7" ht="15.75" customHeight="1" x14ac:dyDescent="0.25">
      <c r="D710" s="11"/>
      <c r="E710" s="38"/>
      <c r="F710" s="39"/>
      <c r="G710" s="10"/>
    </row>
    <row r="711" spans="4:7" ht="15.75" customHeight="1" x14ac:dyDescent="0.25">
      <c r="D711" s="11"/>
      <c r="E711" s="38"/>
      <c r="F711" s="39"/>
      <c r="G711" s="10"/>
    </row>
    <row r="712" spans="4:7" ht="15.75" customHeight="1" x14ac:dyDescent="0.25">
      <c r="D712" s="11"/>
      <c r="E712" s="38"/>
      <c r="F712" s="39"/>
      <c r="G712" s="10"/>
    </row>
    <row r="713" spans="4:7" ht="15.75" customHeight="1" x14ac:dyDescent="0.25">
      <c r="D713" s="11"/>
      <c r="E713" s="38"/>
      <c r="F713" s="39"/>
      <c r="G713" s="10"/>
    </row>
    <row r="714" spans="4:7" ht="15.75" customHeight="1" x14ac:dyDescent="0.25">
      <c r="D714" s="11"/>
      <c r="E714" s="38"/>
      <c r="F714" s="39"/>
      <c r="G714" s="10"/>
    </row>
    <row r="715" spans="4:7" ht="15.75" customHeight="1" x14ac:dyDescent="0.25">
      <c r="D715" s="11"/>
      <c r="E715" s="38"/>
      <c r="F715" s="39"/>
      <c r="G715" s="10"/>
    </row>
    <row r="716" spans="4:7" ht="15.75" customHeight="1" x14ac:dyDescent="0.25">
      <c r="D716" s="11"/>
      <c r="E716" s="38"/>
      <c r="F716" s="39"/>
      <c r="G716" s="10"/>
    </row>
    <row r="717" spans="4:7" ht="15.75" customHeight="1" x14ac:dyDescent="0.25">
      <c r="D717" s="11"/>
      <c r="E717" s="38"/>
      <c r="F717" s="39"/>
      <c r="G717" s="10"/>
    </row>
    <row r="718" spans="4:7" ht="15.75" customHeight="1" x14ac:dyDescent="0.25">
      <c r="D718" s="11"/>
      <c r="E718" s="38"/>
      <c r="F718" s="39"/>
      <c r="G718" s="10"/>
    </row>
    <row r="719" spans="4:7" ht="15.75" customHeight="1" x14ac:dyDescent="0.25">
      <c r="D719" s="11"/>
      <c r="E719" s="38"/>
      <c r="F719" s="39"/>
      <c r="G719" s="10"/>
    </row>
    <row r="720" spans="4:7" ht="15.75" customHeight="1" x14ac:dyDescent="0.25">
      <c r="D720" s="11"/>
      <c r="E720" s="38"/>
      <c r="F720" s="39"/>
      <c r="G720" s="10"/>
    </row>
    <row r="721" spans="4:7" ht="15.75" customHeight="1" x14ac:dyDescent="0.25">
      <c r="D721" s="11"/>
      <c r="E721" s="38"/>
      <c r="F721" s="39"/>
      <c r="G721" s="10"/>
    </row>
    <row r="722" spans="4:7" ht="15.75" customHeight="1" x14ac:dyDescent="0.25">
      <c r="D722" s="11"/>
      <c r="E722" s="38"/>
      <c r="F722" s="39"/>
      <c r="G722" s="10"/>
    </row>
    <row r="723" spans="4:7" ht="15.75" customHeight="1" x14ac:dyDescent="0.25">
      <c r="D723" s="11"/>
      <c r="E723" s="38"/>
      <c r="F723" s="39"/>
      <c r="G723" s="10"/>
    </row>
    <row r="724" spans="4:7" ht="15.75" customHeight="1" x14ac:dyDescent="0.25">
      <c r="D724" s="11"/>
      <c r="E724" s="38"/>
      <c r="F724" s="39"/>
      <c r="G724" s="10"/>
    </row>
    <row r="725" spans="4:7" ht="15.75" customHeight="1" x14ac:dyDescent="0.25">
      <c r="D725" s="11"/>
      <c r="E725" s="38"/>
      <c r="F725" s="39"/>
      <c r="G725" s="10"/>
    </row>
    <row r="726" spans="4:7" ht="15.75" customHeight="1" x14ac:dyDescent="0.25">
      <c r="D726" s="11"/>
      <c r="E726" s="38"/>
      <c r="F726" s="39"/>
      <c r="G726" s="10"/>
    </row>
    <row r="727" spans="4:7" ht="15.75" customHeight="1" x14ac:dyDescent="0.25">
      <c r="D727" s="11"/>
      <c r="E727" s="38"/>
      <c r="F727" s="39"/>
      <c r="G727" s="10"/>
    </row>
    <row r="728" spans="4:7" ht="15.75" customHeight="1" x14ac:dyDescent="0.25">
      <c r="D728" s="11"/>
      <c r="E728" s="38"/>
      <c r="F728" s="39"/>
      <c r="G728" s="10"/>
    </row>
    <row r="729" spans="4:7" ht="15.75" customHeight="1" x14ac:dyDescent="0.25">
      <c r="D729" s="11"/>
      <c r="E729" s="38"/>
      <c r="F729" s="39"/>
      <c r="G729" s="10"/>
    </row>
    <row r="730" spans="4:7" ht="15.75" customHeight="1" x14ac:dyDescent="0.25">
      <c r="D730" s="11"/>
      <c r="E730" s="38"/>
      <c r="F730" s="39"/>
      <c r="G730" s="10"/>
    </row>
    <row r="731" spans="4:7" ht="15.75" customHeight="1" x14ac:dyDescent="0.25">
      <c r="D731" s="11"/>
      <c r="E731" s="38"/>
      <c r="F731" s="39"/>
      <c r="G731" s="10"/>
    </row>
    <row r="732" spans="4:7" ht="15.75" customHeight="1" x14ac:dyDescent="0.25">
      <c r="D732" s="11"/>
      <c r="E732" s="38"/>
      <c r="F732" s="39"/>
      <c r="G732" s="10"/>
    </row>
    <row r="733" spans="4:7" ht="15.75" customHeight="1" x14ac:dyDescent="0.25">
      <c r="D733" s="11"/>
      <c r="E733" s="38"/>
      <c r="F733" s="39"/>
      <c r="G733" s="10"/>
    </row>
    <row r="734" spans="4:7" ht="15.75" customHeight="1" x14ac:dyDescent="0.25">
      <c r="D734" s="11"/>
      <c r="E734" s="38"/>
      <c r="F734" s="39"/>
      <c r="G734" s="10"/>
    </row>
    <row r="735" spans="4:7" ht="15.75" customHeight="1" x14ac:dyDescent="0.25">
      <c r="D735" s="11"/>
      <c r="E735" s="38"/>
      <c r="F735" s="39"/>
      <c r="G735" s="10"/>
    </row>
    <row r="736" spans="4:7" ht="15.75" customHeight="1" x14ac:dyDescent="0.25">
      <c r="D736" s="11"/>
      <c r="E736" s="38"/>
      <c r="F736" s="39"/>
      <c r="G736" s="10"/>
    </row>
    <row r="737" spans="4:7" ht="15.75" customHeight="1" x14ac:dyDescent="0.25">
      <c r="D737" s="11"/>
      <c r="E737" s="38"/>
      <c r="F737" s="39"/>
      <c r="G737" s="10"/>
    </row>
    <row r="738" spans="4:7" ht="15.75" customHeight="1" x14ac:dyDescent="0.25">
      <c r="D738" s="11"/>
      <c r="E738" s="38"/>
      <c r="F738" s="39"/>
      <c r="G738" s="10"/>
    </row>
    <row r="739" spans="4:7" ht="15.75" customHeight="1" x14ac:dyDescent="0.25">
      <c r="D739" s="11"/>
      <c r="E739" s="38"/>
      <c r="F739" s="39"/>
      <c r="G739" s="10"/>
    </row>
    <row r="740" spans="4:7" ht="15.75" customHeight="1" x14ac:dyDescent="0.25">
      <c r="D740" s="11"/>
      <c r="E740" s="38"/>
      <c r="F740" s="39"/>
      <c r="G740" s="10"/>
    </row>
    <row r="741" spans="4:7" ht="15.75" customHeight="1" x14ac:dyDescent="0.25">
      <c r="D741" s="11"/>
      <c r="E741" s="38"/>
      <c r="F741" s="39"/>
      <c r="G741" s="10"/>
    </row>
    <row r="742" spans="4:7" ht="15.75" customHeight="1" x14ac:dyDescent="0.25">
      <c r="D742" s="11"/>
      <c r="E742" s="38"/>
      <c r="F742" s="39"/>
      <c r="G742" s="10"/>
    </row>
    <row r="743" spans="4:7" ht="15.75" customHeight="1" x14ac:dyDescent="0.25">
      <c r="D743" s="11"/>
      <c r="E743" s="38"/>
      <c r="F743" s="39"/>
      <c r="G743" s="10"/>
    </row>
    <row r="744" spans="4:7" ht="15.75" customHeight="1" x14ac:dyDescent="0.25">
      <c r="D744" s="11"/>
      <c r="E744" s="38"/>
      <c r="F744" s="39"/>
      <c r="G744" s="10"/>
    </row>
    <row r="745" spans="4:7" ht="15.75" customHeight="1" x14ac:dyDescent="0.25">
      <c r="D745" s="11"/>
      <c r="E745" s="38"/>
      <c r="F745" s="39"/>
      <c r="G745" s="10"/>
    </row>
    <row r="746" spans="4:7" ht="15.75" customHeight="1" x14ac:dyDescent="0.25">
      <c r="D746" s="11"/>
      <c r="E746" s="38"/>
      <c r="F746" s="39"/>
      <c r="G746" s="10"/>
    </row>
    <row r="747" spans="4:7" ht="15.75" customHeight="1" x14ac:dyDescent="0.25">
      <c r="D747" s="11"/>
      <c r="E747" s="38"/>
      <c r="F747" s="39"/>
      <c r="G747" s="10"/>
    </row>
    <row r="748" spans="4:7" ht="15.75" customHeight="1" x14ac:dyDescent="0.25">
      <c r="D748" s="11"/>
      <c r="E748" s="38"/>
      <c r="F748" s="39"/>
      <c r="G748" s="10"/>
    </row>
    <row r="749" spans="4:7" ht="15.75" customHeight="1" x14ac:dyDescent="0.25">
      <c r="D749" s="11"/>
      <c r="E749" s="38"/>
      <c r="F749" s="39"/>
      <c r="G749" s="10"/>
    </row>
    <row r="750" spans="4:7" ht="15.75" customHeight="1" x14ac:dyDescent="0.25">
      <c r="D750" s="11"/>
      <c r="E750" s="38"/>
      <c r="F750" s="39"/>
      <c r="G750" s="10"/>
    </row>
    <row r="751" spans="4:7" ht="15.75" customHeight="1" x14ac:dyDescent="0.25">
      <c r="D751" s="11"/>
      <c r="E751" s="38"/>
      <c r="F751" s="39"/>
      <c r="G751" s="10"/>
    </row>
    <row r="752" spans="4:7" ht="15.75" customHeight="1" x14ac:dyDescent="0.25">
      <c r="D752" s="11"/>
      <c r="E752" s="38"/>
      <c r="F752" s="39"/>
      <c r="G752" s="10"/>
    </row>
    <row r="753" spans="4:7" ht="15.75" customHeight="1" x14ac:dyDescent="0.25">
      <c r="D753" s="11"/>
      <c r="E753" s="38"/>
      <c r="F753" s="39"/>
      <c r="G753" s="10"/>
    </row>
    <row r="754" spans="4:7" ht="15.75" customHeight="1" x14ac:dyDescent="0.25">
      <c r="D754" s="11"/>
      <c r="E754" s="38"/>
      <c r="F754" s="39"/>
      <c r="G754" s="10"/>
    </row>
    <row r="755" spans="4:7" ht="15.75" customHeight="1" x14ac:dyDescent="0.25">
      <c r="D755" s="11"/>
      <c r="E755" s="38"/>
      <c r="F755" s="39"/>
      <c r="G755" s="10"/>
    </row>
    <row r="756" spans="4:7" ht="15.75" customHeight="1" x14ac:dyDescent="0.25">
      <c r="D756" s="11"/>
      <c r="E756" s="38"/>
      <c r="F756" s="39"/>
      <c r="G756" s="10"/>
    </row>
    <row r="757" spans="4:7" ht="15.75" customHeight="1" x14ac:dyDescent="0.25">
      <c r="D757" s="11"/>
      <c r="E757" s="38"/>
      <c r="F757" s="39"/>
      <c r="G757" s="10"/>
    </row>
    <row r="758" spans="4:7" ht="15.75" customHeight="1" x14ac:dyDescent="0.25">
      <c r="D758" s="11"/>
      <c r="E758" s="38"/>
      <c r="F758" s="39"/>
      <c r="G758" s="10"/>
    </row>
    <row r="759" spans="4:7" ht="15.75" customHeight="1" x14ac:dyDescent="0.25">
      <c r="D759" s="11"/>
      <c r="E759" s="38"/>
      <c r="F759" s="39"/>
      <c r="G759" s="10"/>
    </row>
    <row r="760" spans="4:7" ht="15.75" customHeight="1" x14ac:dyDescent="0.25">
      <c r="D760" s="11"/>
      <c r="E760" s="38"/>
      <c r="F760" s="39"/>
      <c r="G760" s="10"/>
    </row>
    <row r="761" spans="4:7" ht="15.75" customHeight="1" x14ac:dyDescent="0.25">
      <c r="D761" s="11"/>
      <c r="E761" s="38"/>
      <c r="F761" s="39"/>
      <c r="G761" s="10"/>
    </row>
    <row r="762" spans="4:7" ht="15.75" customHeight="1" x14ac:dyDescent="0.25">
      <c r="D762" s="11"/>
      <c r="E762" s="38"/>
      <c r="F762" s="39"/>
      <c r="G762" s="10"/>
    </row>
    <row r="763" spans="4:7" ht="15.75" customHeight="1" x14ac:dyDescent="0.25">
      <c r="D763" s="11"/>
      <c r="E763" s="38"/>
      <c r="F763" s="39"/>
      <c r="G763" s="10"/>
    </row>
    <row r="764" spans="4:7" ht="15.75" customHeight="1" x14ac:dyDescent="0.25">
      <c r="D764" s="11"/>
      <c r="E764" s="38"/>
      <c r="F764" s="39"/>
      <c r="G764" s="10"/>
    </row>
    <row r="765" spans="4:7" ht="15.75" customHeight="1" x14ac:dyDescent="0.25">
      <c r="D765" s="11"/>
      <c r="E765" s="38"/>
      <c r="F765" s="39"/>
      <c r="G765" s="10"/>
    </row>
    <row r="766" spans="4:7" ht="15.75" customHeight="1" x14ac:dyDescent="0.25">
      <c r="D766" s="11"/>
      <c r="E766" s="38"/>
      <c r="F766" s="39"/>
      <c r="G766" s="10"/>
    </row>
    <row r="767" spans="4:7" ht="15.75" customHeight="1" x14ac:dyDescent="0.25">
      <c r="D767" s="11"/>
      <c r="E767" s="38"/>
      <c r="F767" s="39"/>
      <c r="G767" s="10"/>
    </row>
    <row r="768" spans="4:7" ht="15.75" customHeight="1" x14ac:dyDescent="0.25">
      <c r="D768" s="11"/>
      <c r="E768" s="38"/>
      <c r="F768" s="39"/>
      <c r="G768" s="10"/>
    </row>
    <row r="769" spans="4:7" ht="15.75" customHeight="1" x14ac:dyDescent="0.25">
      <c r="D769" s="11"/>
      <c r="E769" s="38"/>
      <c r="F769" s="39"/>
      <c r="G769" s="10"/>
    </row>
    <row r="770" spans="4:7" ht="15.75" customHeight="1" x14ac:dyDescent="0.25">
      <c r="D770" s="11"/>
      <c r="E770" s="38"/>
      <c r="F770" s="39"/>
      <c r="G770" s="10"/>
    </row>
    <row r="771" spans="4:7" ht="15.75" customHeight="1" x14ac:dyDescent="0.25">
      <c r="D771" s="11"/>
      <c r="E771" s="38"/>
      <c r="F771" s="39"/>
      <c r="G771" s="10"/>
    </row>
    <row r="772" spans="4:7" ht="15.75" customHeight="1" x14ac:dyDescent="0.25">
      <c r="D772" s="11"/>
      <c r="E772" s="38"/>
      <c r="F772" s="39"/>
      <c r="G772" s="10"/>
    </row>
    <row r="773" spans="4:7" ht="15.75" customHeight="1" x14ac:dyDescent="0.25">
      <c r="D773" s="11"/>
      <c r="E773" s="38"/>
      <c r="F773" s="39"/>
      <c r="G773" s="10"/>
    </row>
    <row r="774" spans="4:7" ht="15.75" customHeight="1" x14ac:dyDescent="0.25">
      <c r="D774" s="11"/>
      <c r="E774" s="38"/>
      <c r="F774" s="39"/>
      <c r="G774" s="10"/>
    </row>
    <row r="775" spans="4:7" ht="15.75" customHeight="1" x14ac:dyDescent="0.25">
      <c r="D775" s="11"/>
      <c r="E775" s="38"/>
      <c r="F775" s="39"/>
      <c r="G775" s="10"/>
    </row>
    <row r="776" spans="4:7" ht="15.75" customHeight="1" x14ac:dyDescent="0.25">
      <c r="D776" s="11"/>
      <c r="E776" s="38"/>
      <c r="F776" s="39"/>
      <c r="G776" s="10"/>
    </row>
    <row r="777" spans="4:7" ht="15.75" customHeight="1" x14ac:dyDescent="0.25">
      <c r="D777" s="11"/>
      <c r="E777" s="38"/>
      <c r="F777" s="39"/>
      <c r="G777" s="10"/>
    </row>
    <row r="778" spans="4:7" ht="15.75" customHeight="1" x14ac:dyDescent="0.25">
      <c r="D778" s="11"/>
      <c r="E778" s="38"/>
      <c r="F778" s="39"/>
      <c r="G778" s="10"/>
    </row>
    <row r="779" spans="4:7" ht="15.75" customHeight="1" x14ac:dyDescent="0.25">
      <c r="D779" s="11"/>
      <c r="E779" s="38"/>
      <c r="F779" s="39"/>
      <c r="G779" s="10"/>
    </row>
    <row r="780" spans="4:7" ht="15.75" customHeight="1" x14ac:dyDescent="0.25">
      <c r="D780" s="11"/>
      <c r="E780" s="38"/>
      <c r="F780" s="39"/>
      <c r="G780" s="10"/>
    </row>
    <row r="781" spans="4:7" ht="15.75" customHeight="1" x14ac:dyDescent="0.25">
      <c r="D781" s="11"/>
      <c r="E781" s="38"/>
      <c r="F781" s="39"/>
      <c r="G781" s="10"/>
    </row>
    <row r="782" spans="4:7" ht="15.75" customHeight="1" x14ac:dyDescent="0.25">
      <c r="D782" s="11"/>
      <c r="E782" s="38"/>
      <c r="F782" s="39"/>
      <c r="G782" s="10"/>
    </row>
    <row r="783" spans="4:7" ht="15.75" customHeight="1" x14ac:dyDescent="0.25">
      <c r="D783" s="11"/>
      <c r="E783" s="38"/>
      <c r="F783" s="39"/>
      <c r="G783" s="10"/>
    </row>
    <row r="784" spans="4:7" ht="15.75" customHeight="1" x14ac:dyDescent="0.25">
      <c r="D784" s="11"/>
      <c r="E784" s="38"/>
      <c r="F784" s="39"/>
      <c r="G784" s="10"/>
    </row>
    <row r="785" spans="4:7" ht="15.75" customHeight="1" x14ac:dyDescent="0.25">
      <c r="D785" s="11"/>
      <c r="E785" s="38"/>
      <c r="F785" s="39"/>
      <c r="G785" s="10"/>
    </row>
    <row r="786" spans="4:7" ht="15.75" customHeight="1" x14ac:dyDescent="0.25">
      <c r="D786" s="11"/>
      <c r="E786" s="38"/>
      <c r="F786" s="39"/>
      <c r="G786" s="10"/>
    </row>
    <row r="787" spans="4:7" ht="15.75" customHeight="1" x14ac:dyDescent="0.25">
      <c r="D787" s="11"/>
      <c r="E787" s="38"/>
      <c r="F787" s="39"/>
      <c r="G787" s="10"/>
    </row>
    <row r="788" spans="4:7" ht="15.75" customHeight="1" x14ac:dyDescent="0.25">
      <c r="D788" s="11"/>
      <c r="E788" s="38"/>
      <c r="F788" s="39"/>
      <c r="G788" s="10"/>
    </row>
    <row r="789" spans="4:7" ht="15.75" customHeight="1" x14ac:dyDescent="0.25">
      <c r="D789" s="11"/>
      <c r="E789" s="38"/>
      <c r="F789" s="39"/>
      <c r="G789" s="10"/>
    </row>
    <row r="790" spans="4:7" ht="15.75" customHeight="1" x14ac:dyDescent="0.25">
      <c r="D790" s="11"/>
      <c r="E790" s="38"/>
      <c r="F790" s="39"/>
      <c r="G790" s="10"/>
    </row>
    <row r="791" spans="4:7" ht="15.75" customHeight="1" x14ac:dyDescent="0.25">
      <c r="D791" s="11"/>
      <c r="E791" s="38"/>
      <c r="F791" s="39"/>
      <c r="G791" s="10"/>
    </row>
    <row r="792" spans="4:7" ht="15.75" customHeight="1" x14ac:dyDescent="0.25">
      <c r="D792" s="11"/>
      <c r="E792" s="38"/>
      <c r="F792" s="39"/>
      <c r="G792" s="10"/>
    </row>
    <row r="793" spans="4:7" ht="15.75" customHeight="1" x14ac:dyDescent="0.25">
      <c r="D793" s="11"/>
      <c r="E793" s="38"/>
      <c r="F793" s="39"/>
      <c r="G793" s="10"/>
    </row>
    <row r="794" spans="4:7" ht="15.75" customHeight="1" x14ac:dyDescent="0.25">
      <c r="D794" s="11"/>
      <c r="E794" s="38"/>
      <c r="F794" s="39"/>
      <c r="G794" s="10"/>
    </row>
    <row r="795" spans="4:7" ht="15.75" customHeight="1" x14ac:dyDescent="0.25">
      <c r="D795" s="11"/>
      <c r="E795" s="38"/>
      <c r="F795" s="39"/>
      <c r="G795" s="10"/>
    </row>
    <row r="796" spans="4:7" ht="15.75" customHeight="1" x14ac:dyDescent="0.25">
      <c r="D796" s="11"/>
      <c r="E796" s="38"/>
      <c r="F796" s="39"/>
      <c r="G796" s="10"/>
    </row>
    <row r="797" spans="4:7" ht="15.75" customHeight="1" x14ac:dyDescent="0.25">
      <c r="D797" s="11"/>
      <c r="E797" s="38"/>
      <c r="F797" s="39"/>
      <c r="G797" s="10"/>
    </row>
    <row r="798" spans="4:7" ht="15.75" customHeight="1" x14ac:dyDescent="0.25">
      <c r="D798" s="11"/>
      <c r="E798" s="38"/>
      <c r="F798" s="39"/>
      <c r="G798" s="10"/>
    </row>
    <row r="799" spans="4:7" ht="15.75" customHeight="1" x14ac:dyDescent="0.25">
      <c r="D799" s="11"/>
      <c r="E799" s="38"/>
      <c r="F799" s="39"/>
      <c r="G799" s="10"/>
    </row>
    <row r="800" spans="4:7" ht="15.75" customHeight="1" x14ac:dyDescent="0.25">
      <c r="D800" s="11"/>
      <c r="E800" s="38"/>
      <c r="F800" s="39"/>
      <c r="G800" s="10"/>
    </row>
    <row r="801" spans="4:7" ht="15.75" customHeight="1" x14ac:dyDescent="0.25">
      <c r="D801" s="11"/>
      <c r="E801" s="38"/>
      <c r="F801" s="39"/>
      <c r="G801" s="10"/>
    </row>
    <row r="802" spans="4:7" ht="15.75" customHeight="1" x14ac:dyDescent="0.25">
      <c r="D802" s="11"/>
      <c r="E802" s="38"/>
      <c r="F802" s="39"/>
      <c r="G802" s="10"/>
    </row>
    <row r="803" spans="4:7" ht="15.75" customHeight="1" x14ac:dyDescent="0.25">
      <c r="D803" s="11"/>
      <c r="E803" s="38"/>
      <c r="F803" s="39"/>
      <c r="G803" s="10"/>
    </row>
    <row r="804" spans="4:7" ht="15.75" customHeight="1" x14ac:dyDescent="0.25">
      <c r="D804" s="11"/>
      <c r="E804" s="38"/>
      <c r="F804" s="39"/>
      <c r="G804" s="10"/>
    </row>
    <row r="805" spans="4:7" ht="15.75" customHeight="1" x14ac:dyDescent="0.25">
      <c r="D805" s="11"/>
      <c r="E805" s="38"/>
      <c r="F805" s="39"/>
      <c r="G805" s="10"/>
    </row>
    <row r="806" spans="4:7" ht="15.75" customHeight="1" x14ac:dyDescent="0.25">
      <c r="D806" s="11"/>
      <c r="E806" s="38"/>
      <c r="F806" s="39"/>
      <c r="G806" s="10"/>
    </row>
    <row r="807" spans="4:7" ht="15.75" customHeight="1" x14ac:dyDescent="0.25">
      <c r="D807" s="11"/>
      <c r="E807" s="38"/>
      <c r="F807" s="39"/>
      <c r="G807" s="10"/>
    </row>
    <row r="808" spans="4:7" ht="15.75" customHeight="1" x14ac:dyDescent="0.25">
      <c r="D808" s="11"/>
      <c r="E808" s="38"/>
      <c r="F808" s="39"/>
      <c r="G808" s="10"/>
    </row>
    <row r="809" spans="4:7" ht="15.75" customHeight="1" x14ac:dyDescent="0.25">
      <c r="D809" s="11"/>
      <c r="E809" s="38"/>
      <c r="F809" s="39"/>
      <c r="G809" s="10"/>
    </row>
    <row r="810" spans="4:7" ht="15.75" customHeight="1" x14ac:dyDescent="0.25">
      <c r="D810" s="11"/>
      <c r="E810" s="38"/>
      <c r="F810" s="39"/>
      <c r="G810" s="10"/>
    </row>
    <row r="811" spans="4:7" ht="15.75" customHeight="1" x14ac:dyDescent="0.25">
      <c r="D811" s="11"/>
      <c r="E811" s="38"/>
      <c r="F811" s="39"/>
      <c r="G811" s="10"/>
    </row>
    <row r="812" spans="4:7" ht="15.75" customHeight="1" x14ac:dyDescent="0.25">
      <c r="D812" s="11"/>
      <c r="E812" s="38"/>
      <c r="F812" s="39"/>
      <c r="G812" s="10"/>
    </row>
    <row r="813" spans="4:7" ht="15.75" customHeight="1" x14ac:dyDescent="0.25">
      <c r="D813" s="11"/>
      <c r="E813" s="38"/>
      <c r="F813" s="39"/>
      <c r="G813" s="10"/>
    </row>
    <row r="814" spans="4:7" ht="15.75" customHeight="1" x14ac:dyDescent="0.25">
      <c r="D814" s="11"/>
      <c r="E814" s="38"/>
      <c r="F814" s="39"/>
      <c r="G814" s="10"/>
    </row>
    <row r="815" spans="4:7" ht="15.75" customHeight="1" x14ac:dyDescent="0.25">
      <c r="D815" s="11"/>
      <c r="E815" s="38"/>
      <c r="F815" s="39"/>
      <c r="G815" s="10"/>
    </row>
    <row r="816" spans="4:7" ht="15.75" customHeight="1" x14ac:dyDescent="0.25">
      <c r="D816" s="11"/>
      <c r="E816" s="38"/>
      <c r="F816" s="39"/>
      <c r="G816" s="10"/>
    </row>
    <row r="817" spans="4:7" ht="15.75" customHeight="1" x14ac:dyDescent="0.25">
      <c r="D817" s="11"/>
      <c r="E817" s="38"/>
      <c r="F817" s="39"/>
      <c r="G817" s="10"/>
    </row>
    <row r="818" spans="4:7" ht="15.75" customHeight="1" x14ac:dyDescent="0.25">
      <c r="D818" s="11"/>
      <c r="E818" s="38"/>
      <c r="F818" s="39"/>
      <c r="G818" s="10"/>
    </row>
    <row r="819" spans="4:7" ht="15.75" customHeight="1" x14ac:dyDescent="0.25">
      <c r="D819" s="11"/>
      <c r="E819" s="38"/>
      <c r="F819" s="39"/>
      <c r="G819" s="10"/>
    </row>
    <row r="820" spans="4:7" ht="15.75" customHeight="1" x14ac:dyDescent="0.25">
      <c r="D820" s="11"/>
      <c r="E820" s="38"/>
      <c r="F820" s="39"/>
      <c r="G820" s="10"/>
    </row>
    <row r="821" spans="4:7" ht="15.75" customHeight="1" x14ac:dyDescent="0.25">
      <c r="D821" s="11"/>
      <c r="E821" s="38"/>
      <c r="F821" s="39"/>
      <c r="G821" s="10"/>
    </row>
    <row r="822" spans="4:7" ht="15.75" customHeight="1" x14ac:dyDescent="0.25">
      <c r="D822" s="11"/>
      <c r="E822" s="38"/>
      <c r="F822" s="39"/>
      <c r="G822" s="10"/>
    </row>
    <row r="823" spans="4:7" ht="15.75" customHeight="1" x14ac:dyDescent="0.25">
      <c r="D823" s="11"/>
      <c r="E823" s="38"/>
      <c r="F823" s="39"/>
      <c r="G823" s="10"/>
    </row>
    <row r="824" spans="4:7" ht="15.75" customHeight="1" x14ac:dyDescent="0.25">
      <c r="D824" s="11"/>
      <c r="E824" s="38"/>
      <c r="F824" s="39"/>
      <c r="G824" s="10"/>
    </row>
    <row r="825" spans="4:7" ht="15.75" customHeight="1" x14ac:dyDescent="0.25">
      <c r="D825" s="11"/>
      <c r="E825" s="38"/>
      <c r="F825" s="39"/>
      <c r="G825" s="10"/>
    </row>
    <row r="826" spans="4:7" ht="15.75" customHeight="1" x14ac:dyDescent="0.25">
      <c r="D826" s="11"/>
      <c r="E826" s="38"/>
      <c r="F826" s="39"/>
      <c r="G826" s="10"/>
    </row>
    <row r="827" spans="4:7" ht="15.75" customHeight="1" x14ac:dyDescent="0.25">
      <c r="D827" s="11"/>
      <c r="E827" s="38"/>
      <c r="F827" s="39"/>
      <c r="G827" s="10"/>
    </row>
    <row r="828" spans="4:7" ht="15.75" customHeight="1" x14ac:dyDescent="0.25">
      <c r="D828" s="11"/>
      <c r="E828" s="38"/>
      <c r="F828" s="39"/>
      <c r="G828" s="10"/>
    </row>
    <row r="829" spans="4:7" ht="15.75" customHeight="1" x14ac:dyDescent="0.25">
      <c r="D829" s="11"/>
      <c r="E829" s="38"/>
      <c r="F829" s="39"/>
      <c r="G829" s="10"/>
    </row>
    <row r="830" spans="4:7" ht="15.75" customHeight="1" x14ac:dyDescent="0.25">
      <c r="D830" s="11"/>
      <c r="E830" s="38"/>
      <c r="F830" s="39"/>
      <c r="G830" s="10"/>
    </row>
    <row r="831" spans="4:7" ht="15.75" customHeight="1" x14ac:dyDescent="0.25">
      <c r="D831" s="11"/>
      <c r="E831" s="38"/>
      <c r="F831" s="39"/>
      <c r="G831" s="10"/>
    </row>
    <row r="832" spans="4:7" ht="15.75" customHeight="1" x14ac:dyDescent="0.25">
      <c r="D832" s="11"/>
      <c r="E832" s="38"/>
      <c r="F832" s="39"/>
      <c r="G832" s="10"/>
    </row>
    <row r="833" spans="4:7" ht="15.75" customHeight="1" x14ac:dyDescent="0.25">
      <c r="D833" s="11"/>
      <c r="E833" s="38"/>
      <c r="F833" s="39"/>
      <c r="G833" s="10"/>
    </row>
    <row r="834" spans="4:7" ht="15.75" customHeight="1" x14ac:dyDescent="0.25">
      <c r="D834" s="11"/>
      <c r="E834" s="38"/>
      <c r="F834" s="39"/>
      <c r="G834" s="10"/>
    </row>
    <row r="835" spans="4:7" ht="15.75" customHeight="1" x14ac:dyDescent="0.25">
      <c r="D835" s="11"/>
      <c r="E835" s="38"/>
      <c r="F835" s="39"/>
      <c r="G835" s="10"/>
    </row>
    <row r="836" spans="4:7" ht="15.75" customHeight="1" x14ac:dyDescent="0.25">
      <c r="D836" s="11"/>
      <c r="E836" s="38"/>
      <c r="F836" s="39"/>
      <c r="G836" s="10"/>
    </row>
    <row r="837" spans="4:7" ht="15.75" customHeight="1" x14ac:dyDescent="0.25">
      <c r="D837" s="11"/>
      <c r="E837" s="38"/>
      <c r="F837" s="39"/>
      <c r="G837" s="10"/>
    </row>
    <row r="838" spans="4:7" ht="15.75" customHeight="1" x14ac:dyDescent="0.25">
      <c r="D838" s="11"/>
      <c r="E838" s="38"/>
      <c r="F838" s="39"/>
      <c r="G838" s="10"/>
    </row>
    <row r="839" spans="4:7" ht="15.75" customHeight="1" x14ac:dyDescent="0.25">
      <c r="D839" s="11"/>
      <c r="E839" s="38"/>
      <c r="F839" s="39"/>
      <c r="G839" s="10"/>
    </row>
    <row r="840" spans="4:7" ht="15.75" customHeight="1" x14ac:dyDescent="0.25">
      <c r="D840" s="11"/>
      <c r="E840" s="38"/>
      <c r="F840" s="39"/>
      <c r="G840" s="10"/>
    </row>
    <row r="841" spans="4:7" ht="15.75" customHeight="1" x14ac:dyDescent="0.25">
      <c r="D841" s="11"/>
      <c r="E841" s="38"/>
      <c r="F841" s="39"/>
      <c r="G841" s="10"/>
    </row>
    <row r="842" spans="4:7" ht="15.75" customHeight="1" x14ac:dyDescent="0.25">
      <c r="D842" s="11"/>
      <c r="E842" s="38"/>
      <c r="F842" s="39"/>
      <c r="G842" s="10"/>
    </row>
    <row r="843" spans="4:7" ht="15.75" customHeight="1" x14ac:dyDescent="0.25">
      <c r="D843" s="11"/>
      <c r="E843" s="38"/>
      <c r="F843" s="39"/>
      <c r="G843" s="10"/>
    </row>
    <row r="844" spans="4:7" ht="15.75" customHeight="1" x14ac:dyDescent="0.25">
      <c r="D844" s="11"/>
      <c r="E844" s="38"/>
      <c r="F844" s="39"/>
      <c r="G844" s="10"/>
    </row>
    <row r="845" spans="4:7" ht="15.75" customHeight="1" x14ac:dyDescent="0.25">
      <c r="D845" s="11"/>
      <c r="E845" s="38"/>
      <c r="F845" s="39"/>
      <c r="G845" s="10"/>
    </row>
    <row r="846" spans="4:7" ht="15.75" customHeight="1" x14ac:dyDescent="0.25">
      <c r="D846" s="11"/>
      <c r="E846" s="38"/>
      <c r="F846" s="39"/>
      <c r="G846" s="10"/>
    </row>
    <row r="847" spans="4:7" ht="15.75" customHeight="1" x14ac:dyDescent="0.25">
      <c r="D847" s="11"/>
      <c r="E847" s="38"/>
      <c r="F847" s="39"/>
      <c r="G847" s="10"/>
    </row>
    <row r="848" spans="4:7" ht="15.75" customHeight="1" x14ac:dyDescent="0.25">
      <c r="D848" s="11"/>
      <c r="E848" s="38"/>
      <c r="F848" s="39"/>
      <c r="G848" s="10"/>
    </row>
    <row r="849" spans="4:7" ht="15.75" customHeight="1" x14ac:dyDescent="0.25">
      <c r="D849" s="11"/>
      <c r="E849" s="38"/>
      <c r="F849" s="39"/>
      <c r="G849" s="10"/>
    </row>
    <row r="850" spans="4:7" ht="15.75" customHeight="1" x14ac:dyDescent="0.25">
      <c r="D850" s="11"/>
      <c r="E850" s="38"/>
      <c r="F850" s="39"/>
      <c r="G850" s="10"/>
    </row>
    <row r="851" spans="4:7" ht="15.75" customHeight="1" x14ac:dyDescent="0.25">
      <c r="D851" s="11"/>
      <c r="E851" s="38"/>
      <c r="F851" s="39"/>
      <c r="G851" s="10"/>
    </row>
    <row r="852" spans="4:7" ht="15.75" customHeight="1" x14ac:dyDescent="0.25">
      <c r="D852" s="11"/>
      <c r="E852" s="38"/>
      <c r="F852" s="39"/>
      <c r="G852" s="10"/>
    </row>
    <row r="853" spans="4:7" ht="15.75" customHeight="1" x14ac:dyDescent="0.25">
      <c r="D853" s="11"/>
      <c r="E853" s="38"/>
      <c r="F853" s="39"/>
      <c r="G853" s="10"/>
    </row>
    <row r="854" spans="4:7" ht="15.75" customHeight="1" x14ac:dyDescent="0.25">
      <c r="D854" s="11"/>
      <c r="E854" s="38"/>
      <c r="F854" s="39"/>
      <c r="G854" s="10"/>
    </row>
    <row r="855" spans="4:7" ht="15.75" customHeight="1" x14ac:dyDescent="0.25">
      <c r="D855" s="11"/>
      <c r="E855" s="38"/>
      <c r="F855" s="39"/>
      <c r="G855" s="10"/>
    </row>
    <row r="856" spans="4:7" ht="15.75" customHeight="1" x14ac:dyDescent="0.25">
      <c r="D856" s="11"/>
      <c r="E856" s="38"/>
      <c r="F856" s="39"/>
      <c r="G856" s="10"/>
    </row>
    <row r="857" spans="4:7" ht="15.75" customHeight="1" x14ac:dyDescent="0.25">
      <c r="D857" s="11"/>
      <c r="E857" s="38"/>
      <c r="F857" s="39"/>
      <c r="G857" s="10"/>
    </row>
    <row r="858" spans="4:7" ht="15.75" customHeight="1" x14ac:dyDescent="0.25">
      <c r="D858" s="11"/>
      <c r="E858" s="38"/>
      <c r="F858" s="39"/>
      <c r="G858" s="10"/>
    </row>
    <row r="859" spans="4:7" ht="15.75" customHeight="1" x14ac:dyDescent="0.25">
      <c r="D859" s="11"/>
      <c r="E859" s="38"/>
      <c r="F859" s="39"/>
      <c r="G859" s="10"/>
    </row>
    <row r="860" spans="4:7" ht="15.75" customHeight="1" x14ac:dyDescent="0.25">
      <c r="D860" s="11"/>
      <c r="E860" s="38"/>
      <c r="F860" s="39"/>
      <c r="G860" s="10"/>
    </row>
    <row r="861" spans="4:7" ht="15.75" customHeight="1" x14ac:dyDescent="0.25">
      <c r="D861" s="11"/>
      <c r="E861" s="38"/>
      <c r="F861" s="39"/>
      <c r="G861" s="10"/>
    </row>
    <row r="862" spans="4:7" ht="15.75" customHeight="1" x14ac:dyDescent="0.25">
      <c r="D862" s="11"/>
      <c r="E862" s="38"/>
      <c r="F862" s="39"/>
      <c r="G862" s="10"/>
    </row>
    <row r="863" spans="4:7" ht="15.75" customHeight="1" x14ac:dyDescent="0.25">
      <c r="D863" s="11"/>
      <c r="E863" s="38"/>
      <c r="F863" s="39"/>
      <c r="G863" s="10"/>
    </row>
    <row r="864" spans="4:7" ht="15.75" customHeight="1" x14ac:dyDescent="0.25">
      <c r="D864" s="11"/>
      <c r="E864" s="38"/>
      <c r="F864" s="39"/>
      <c r="G864" s="10"/>
    </row>
    <row r="865" spans="4:7" ht="15.75" customHeight="1" x14ac:dyDescent="0.25">
      <c r="D865" s="11"/>
      <c r="E865" s="38"/>
      <c r="F865" s="39"/>
      <c r="G865" s="10"/>
    </row>
    <row r="866" spans="4:7" ht="15.75" customHeight="1" x14ac:dyDescent="0.25">
      <c r="D866" s="11"/>
      <c r="E866" s="38"/>
      <c r="F866" s="39"/>
      <c r="G866" s="10"/>
    </row>
    <row r="867" spans="4:7" ht="15.75" customHeight="1" x14ac:dyDescent="0.25">
      <c r="D867" s="11"/>
      <c r="E867" s="38"/>
      <c r="F867" s="39"/>
      <c r="G867" s="10"/>
    </row>
    <row r="868" spans="4:7" ht="15.75" customHeight="1" x14ac:dyDescent="0.25">
      <c r="D868" s="11"/>
      <c r="E868" s="38"/>
      <c r="F868" s="39"/>
      <c r="G868" s="10"/>
    </row>
    <row r="869" spans="4:7" ht="15.75" customHeight="1" x14ac:dyDescent="0.25">
      <c r="D869" s="11"/>
      <c r="E869" s="38"/>
      <c r="F869" s="39"/>
      <c r="G869" s="10"/>
    </row>
    <row r="870" spans="4:7" ht="15.75" customHeight="1" x14ac:dyDescent="0.25">
      <c r="D870" s="11"/>
      <c r="E870" s="38"/>
      <c r="F870" s="39"/>
      <c r="G870" s="10"/>
    </row>
    <row r="871" spans="4:7" ht="15.75" customHeight="1" x14ac:dyDescent="0.25">
      <c r="D871" s="11"/>
      <c r="E871" s="38"/>
      <c r="F871" s="39"/>
      <c r="G871" s="10"/>
    </row>
    <row r="872" spans="4:7" ht="15.75" customHeight="1" x14ac:dyDescent="0.25">
      <c r="D872" s="11"/>
      <c r="E872" s="38"/>
      <c r="F872" s="39"/>
      <c r="G872" s="10"/>
    </row>
    <row r="873" spans="4:7" ht="15.75" customHeight="1" x14ac:dyDescent="0.25">
      <c r="D873" s="11"/>
      <c r="E873" s="38"/>
      <c r="F873" s="39"/>
      <c r="G873" s="10"/>
    </row>
    <row r="874" spans="4:7" ht="15.75" customHeight="1" x14ac:dyDescent="0.25">
      <c r="D874" s="11"/>
      <c r="E874" s="38"/>
      <c r="F874" s="39"/>
      <c r="G874" s="10"/>
    </row>
    <row r="875" spans="4:7" ht="15.75" customHeight="1" x14ac:dyDescent="0.25">
      <c r="D875" s="11"/>
      <c r="E875" s="38"/>
      <c r="F875" s="39"/>
      <c r="G875" s="10"/>
    </row>
    <row r="876" spans="4:7" ht="15.75" customHeight="1" x14ac:dyDescent="0.25">
      <c r="D876" s="11"/>
      <c r="E876" s="38"/>
      <c r="F876" s="39"/>
      <c r="G876" s="10"/>
    </row>
    <row r="877" spans="4:7" ht="15.75" customHeight="1" x14ac:dyDescent="0.25">
      <c r="D877" s="11"/>
      <c r="E877" s="38"/>
      <c r="F877" s="39"/>
      <c r="G877" s="10"/>
    </row>
    <row r="878" spans="4:7" ht="15.75" customHeight="1" x14ac:dyDescent="0.25">
      <c r="D878" s="11"/>
      <c r="E878" s="38"/>
      <c r="F878" s="39"/>
      <c r="G878" s="10"/>
    </row>
    <row r="879" spans="4:7" ht="15.75" customHeight="1" x14ac:dyDescent="0.25">
      <c r="D879" s="11"/>
      <c r="E879" s="38"/>
      <c r="F879" s="39"/>
      <c r="G879" s="10"/>
    </row>
    <row r="880" spans="4:7" ht="15.75" customHeight="1" x14ac:dyDescent="0.25">
      <c r="D880" s="11"/>
      <c r="E880" s="38"/>
      <c r="F880" s="39"/>
      <c r="G880" s="10"/>
    </row>
    <row r="881" spans="4:7" ht="15.75" customHeight="1" x14ac:dyDescent="0.25">
      <c r="D881" s="11"/>
      <c r="E881" s="38"/>
      <c r="F881" s="39"/>
      <c r="G881" s="10"/>
    </row>
    <row r="882" spans="4:7" ht="15.75" customHeight="1" x14ac:dyDescent="0.25">
      <c r="D882" s="11"/>
      <c r="E882" s="38"/>
      <c r="F882" s="39"/>
      <c r="G882" s="10"/>
    </row>
    <row r="883" spans="4:7" ht="15.75" customHeight="1" x14ac:dyDescent="0.25">
      <c r="D883" s="11"/>
      <c r="E883" s="38"/>
      <c r="F883" s="39"/>
      <c r="G883" s="10"/>
    </row>
    <row r="884" spans="4:7" ht="15.75" customHeight="1" x14ac:dyDescent="0.25">
      <c r="D884" s="11"/>
      <c r="E884" s="38"/>
      <c r="F884" s="39"/>
      <c r="G884" s="10"/>
    </row>
    <row r="885" spans="4:7" ht="15.75" customHeight="1" x14ac:dyDescent="0.25">
      <c r="D885" s="11"/>
      <c r="E885" s="38"/>
      <c r="F885" s="39"/>
      <c r="G885" s="10"/>
    </row>
    <row r="886" spans="4:7" ht="15.75" customHeight="1" x14ac:dyDescent="0.25">
      <c r="D886" s="11"/>
      <c r="E886" s="38"/>
      <c r="F886" s="39"/>
      <c r="G886" s="10"/>
    </row>
    <row r="887" spans="4:7" ht="15.75" customHeight="1" x14ac:dyDescent="0.25">
      <c r="D887" s="11"/>
      <c r="E887" s="38"/>
      <c r="F887" s="39"/>
      <c r="G887" s="10"/>
    </row>
    <row r="888" spans="4:7" ht="15.75" customHeight="1" x14ac:dyDescent="0.25">
      <c r="D888" s="11"/>
      <c r="E888" s="38"/>
      <c r="F888" s="39"/>
      <c r="G888" s="10"/>
    </row>
    <row r="889" spans="4:7" ht="15.75" customHeight="1" x14ac:dyDescent="0.25">
      <c r="D889" s="11"/>
      <c r="E889" s="38"/>
      <c r="F889" s="39"/>
      <c r="G889" s="10"/>
    </row>
    <row r="890" spans="4:7" ht="15.75" customHeight="1" x14ac:dyDescent="0.25">
      <c r="D890" s="11"/>
      <c r="E890" s="38"/>
      <c r="F890" s="39"/>
      <c r="G890" s="10"/>
    </row>
    <row r="891" spans="4:7" ht="15.75" customHeight="1" x14ac:dyDescent="0.25">
      <c r="D891" s="11"/>
      <c r="E891" s="38"/>
      <c r="F891" s="39"/>
      <c r="G891" s="10"/>
    </row>
    <row r="892" spans="4:7" ht="15.75" customHeight="1" x14ac:dyDescent="0.25">
      <c r="D892" s="11"/>
      <c r="E892" s="38"/>
      <c r="F892" s="39"/>
      <c r="G892" s="10"/>
    </row>
    <row r="893" spans="4:7" ht="15.75" customHeight="1" x14ac:dyDescent="0.25">
      <c r="D893" s="11"/>
      <c r="E893" s="38"/>
      <c r="F893" s="39"/>
      <c r="G893" s="10"/>
    </row>
    <row r="894" spans="4:7" ht="15.75" customHeight="1" x14ac:dyDescent="0.25">
      <c r="D894" s="11"/>
      <c r="E894" s="38"/>
      <c r="F894" s="39"/>
      <c r="G894" s="10"/>
    </row>
    <row r="895" spans="4:7" ht="15.75" customHeight="1" x14ac:dyDescent="0.25">
      <c r="D895" s="11"/>
      <c r="E895" s="38"/>
      <c r="F895" s="39"/>
      <c r="G895" s="10"/>
    </row>
    <row r="896" spans="4:7" ht="15.75" customHeight="1" x14ac:dyDescent="0.25">
      <c r="D896" s="11"/>
      <c r="E896" s="38"/>
      <c r="F896" s="39"/>
      <c r="G896" s="10"/>
    </row>
    <row r="897" spans="4:7" ht="15.75" customHeight="1" x14ac:dyDescent="0.25">
      <c r="D897" s="11"/>
      <c r="E897" s="38"/>
      <c r="F897" s="39"/>
      <c r="G897" s="10"/>
    </row>
    <row r="898" spans="4:7" ht="15.75" customHeight="1" x14ac:dyDescent="0.25">
      <c r="D898" s="11"/>
      <c r="E898" s="38"/>
      <c r="F898" s="39"/>
      <c r="G898" s="10"/>
    </row>
    <row r="899" spans="4:7" ht="15.75" customHeight="1" x14ac:dyDescent="0.25">
      <c r="D899" s="11"/>
      <c r="E899" s="38"/>
      <c r="F899" s="39"/>
      <c r="G899" s="10"/>
    </row>
    <row r="900" spans="4:7" ht="15.75" customHeight="1" x14ac:dyDescent="0.25">
      <c r="D900" s="11"/>
      <c r="E900" s="38"/>
      <c r="F900" s="39"/>
      <c r="G900" s="10"/>
    </row>
    <row r="901" spans="4:7" ht="15.75" customHeight="1" x14ac:dyDescent="0.25">
      <c r="D901" s="11"/>
      <c r="E901" s="38"/>
      <c r="F901" s="39"/>
      <c r="G901" s="10"/>
    </row>
    <row r="902" spans="4:7" ht="15.75" customHeight="1" x14ac:dyDescent="0.25">
      <c r="D902" s="11"/>
      <c r="E902" s="38"/>
      <c r="F902" s="39"/>
      <c r="G902" s="10"/>
    </row>
    <row r="903" spans="4:7" ht="15.75" customHeight="1" x14ac:dyDescent="0.25">
      <c r="D903" s="11"/>
      <c r="E903" s="38"/>
      <c r="F903" s="39"/>
      <c r="G903" s="10"/>
    </row>
    <row r="904" spans="4:7" ht="15.75" customHeight="1" x14ac:dyDescent="0.25">
      <c r="D904" s="11"/>
      <c r="E904" s="38"/>
      <c r="F904" s="39"/>
      <c r="G904" s="10"/>
    </row>
    <row r="905" spans="4:7" ht="15.75" customHeight="1" x14ac:dyDescent="0.25">
      <c r="D905" s="11"/>
      <c r="E905" s="38"/>
      <c r="F905" s="39"/>
      <c r="G905" s="10"/>
    </row>
    <row r="906" spans="4:7" ht="15.75" customHeight="1" x14ac:dyDescent="0.25">
      <c r="D906" s="11"/>
      <c r="E906" s="38"/>
      <c r="F906" s="39"/>
      <c r="G906" s="10"/>
    </row>
    <row r="907" spans="4:7" ht="15.75" customHeight="1" x14ac:dyDescent="0.25">
      <c r="D907" s="11"/>
      <c r="E907" s="38"/>
      <c r="F907" s="39"/>
      <c r="G907" s="10"/>
    </row>
    <row r="908" spans="4:7" ht="15.75" customHeight="1" x14ac:dyDescent="0.25">
      <c r="D908" s="11"/>
      <c r="E908" s="38"/>
      <c r="F908" s="39"/>
      <c r="G908" s="10"/>
    </row>
    <row r="909" spans="4:7" ht="15.75" customHeight="1" x14ac:dyDescent="0.25">
      <c r="D909" s="11"/>
      <c r="E909" s="38"/>
      <c r="F909" s="39"/>
      <c r="G909" s="10"/>
    </row>
    <row r="910" spans="4:7" ht="15.75" customHeight="1" x14ac:dyDescent="0.25">
      <c r="D910" s="11"/>
      <c r="E910" s="38"/>
      <c r="F910" s="39"/>
      <c r="G910" s="10"/>
    </row>
    <row r="911" spans="4:7" ht="15.75" customHeight="1" x14ac:dyDescent="0.25">
      <c r="D911" s="11"/>
      <c r="E911" s="38"/>
      <c r="F911" s="39"/>
      <c r="G911" s="10"/>
    </row>
    <row r="912" spans="4:7" ht="15.75" customHeight="1" x14ac:dyDescent="0.25">
      <c r="D912" s="11"/>
      <c r="E912" s="38"/>
      <c r="F912" s="39"/>
      <c r="G912" s="10"/>
    </row>
    <row r="913" spans="4:7" ht="15.75" customHeight="1" x14ac:dyDescent="0.25">
      <c r="D913" s="11"/>
      <c r="E913" s="38"/>
      <c r="F913" s="39"/>
      <c r="G913" s="10"/>
    </row>
    <row r="914" spans="4:7" ht="15.75" customHeight="1" x14ac:dyDescent="0.25">
      <c r="D914" s="11"/>
      <c r="E914" s="38"/>
      <c r="F914" s="39"/>
      <c r="G914" s="10"/>
    </row>
    <row r="915" spans="4:7" ht="15.75" customHeight="1" x14ac:dyDescent="0.25">
      <c r="D915" s="11"/>
      <c r="E915" s="38"/>
      <c r="F915" s="39"/>
      <c r="G915" s="10"/>
    </row>
    <row r="916" spans="4:7" ht="15.75" customHeight="1" x14ac:dyDescent="0.25">
      <c r="D916" s="11"/>
      <c r="E916" s="38"/>
      <c r="F916" s="39"/>
      <c r="G916" s="10"/>
    </row>
    <row r="917" spans="4:7" ht="15.75" customHeight="1" x14ac:dyDescent="0.25">
      <c r="D917" s="11"/>
      <c r="E917" s="38"/>
      <c r="F917" s="39"/>
      <c r="G917" s="10"/>
    </row>
    <row r="918" spans="4:7" ht="15.75" customHeight="1" x14ac:dyDescent="0.25">
      <c r="D918" s="11"/>
      <c r="E918" s="38"/>
      <c r="F918" s="39"/>
      <c r="G918" s="10"/>
    </row>
    <row r="919" spans="4:7" ht="15.75" customHeight="1" x14ac:dyDescent="0.25">
      <c r="D919" s="11"/>
      <c r="E919" s="38"/>
      <c r="F919" s="39"/>
      <c r="G919" s="10"/>
    </row>
    <row r="920" spans="4:7" ht="15.75" customHeight="1" x14ac:dyDescent="0.25">
      <c r="D920" s="11"/>
      <c r="E920" s="38"/>
      <c r="F920" s="39"/>
      <c r="G920" s="10"/>
    </row>
    <row r="921" spans="4:7" ht="15.75" customHeight="1" x14ac:dyDescent="0.25">
      <c r="D921" s="11"/>
      <c r="E921" s="38"/>
      <c r="F921" s="39"/>
      <c r="G921" s="10"/>
    </row>
    <row r="922" spans="4:7" ht="15.75" customHeight="1" x14ac:dyDescent="0.25">
      <c r="D922" s="11"/>
      <c r="E922" s="38"/>
      <c r="F922" s="39"/>
      <c r="G922" s="10"/>
    </row>
    <row r="923" spans="4:7" ht="15.75" customHeight="1" x14ac:dyDescent="0.25">
      <c r="D923" s="11"/>
      <c r="E923" s="38"/>
      <c r="F923" s="39"/>
      <c r="G923" s="10"/>
    </row>
    <row r="924" spans="4:7" ht="15.75" customHeight="1" x14ac:dyDescent="0.25">
      <c r="D924" s="11"/>
      <c r="E924" s="38"/>
      <c r="F924" s="39"/>
      <c r="G924" s="10"/>
    </row>
    <row r="925" spans="4:7" ht="15.75" customHeight="1" x14ac:dyDescent="0.25">
      <c r="D925" s="11"/>
      <c r="E925" s="38"/>
      <c r="F925" s="39"/>
      <c r="G925" s="10"/>
    </row>
    <row r="926" spans="4:7" ht="15.75" customHeight="1" x14ac:dyDescent="0.25">
      <c r="D926" s="11"/>
      <c r="E926" s="38"/>
      <c r="F926" s="39"/>
      <c r="G926" s="10"/>
    </row>
    <row r="927" spans="4:7" ht="15.75" customHeight="1" x14ac:dyDescent="0.25">
      <c r="D927" s="11"/>
      <c r="E927" s="38"/>
      <c r="F927" s="39"/>
      <c r="G927" s="10"/>
    </row>
    <row r="928" spans="4:7" ht="15.75" customHeight="1" x14ac:dyDescent="0.25">
      <c r="D928" s="11"/>
      <c r="E928" s="38"/>
      <c r="F928" s="39"/>
      <c r="G928" s="10"/>
    </row>
    <row r="929" spans="4:7" ht="15.75" customHeight="1" x14ac:dyDescent="0.25">
      <c r="D929" s="11"/>
      <c r="E929" s="38"/>
      <c r="F929" s="39"/>
      <c r="G929" s="10"/>
    </row>
    <row r="930" spans="4:7" ht="15.75" customHeight="1" x14ac:dyDescent="0.25">
      <c r="D930" s="11"/>
      <c r="E930" s="38"/>
      <c r="F930" s="39"/>
      <c r="G930" s="10"/>
    </row>
    <row r="931" spans="4:7" ht="15.75" customHeight="1" x14ac:dyDescent="0.25">
      <c r="D931" s="11"/>
      <c r="E931" s="38"/>
      <c r="F931" s="39"/>
      <c r="G931" s="10"/>
    </row>
    <row r="932" spans="4:7" ht="15.75" customHeight="1" x14ac:dyDescent="0.25">
      <c r="D932" s="11"/>
      <c r="E932" s="38"/>
      <c r="F932" s="39"/>
      <c r="G932" s="10"/>
    </row>
    <row r="933" spans="4:7" ht="15.75" customHeight="1" x14ac:dyDescent="0.25">
      <c r="D933" s="11"/>
      <c r="E933" s="38"/>
      <c r="F933" s="39"/>
      <c r="G933" s="10"/>
    </row>
    <row r="934" spans="4:7" ht="15.75" customHeight="1" x14ac:dyDescent="0.25">
      <c r="D934" s="11"/>
      <c r="E934" s="38"/>
      <c r="F934" s="39"/>
      <c r="G934" s="10"/>
    </row>
    <row r="935" spans="4:7" ht="15.75" customHeight="1" x14ac:dyDescent="0.25">
      <c r="D935" s="11"/>
      <c r="E935" s="38"/>
      <c r="F935" s="39"/>
      <c r="G935" s="10"/>
    </row>
    <row r="936" spans="4:7" ht="15.75" customHeight="1" x14ac:dyDescent="0.25">
      <c r="D936" s="11"/>
      <c r="E936" s="38"/>
      <c r="F936" s="39"/>
      <c r="G936" s="10"/>
    </row>
    <row r="937" spans="4:7" ht="15.75" customHeight="1" x14ac:dyDescent="0.25">
      <c r="D937" s="11"/>
      <c r="E937" s="38"/>
      <c r="F937" s="39"/>
      <c r="G937" s="10"/>
    </row>
    <row r="938" spans="4:7" ht="15.75" customHeight="1" x14ac:dyDescent="0.25">
      <c r="D938" s="11"/>
      <c r="E938" s="38"/>
      <c r="F938" s="39"/>
      <c r="G938" s="10"/>
    </row>
    <row r="939" spans="4:7" ht="15.75" customHeight="1" x14ac:dyDescent="0.25">
      <c r="D939" s="11"/>
      <c r="E939" s="38"/>
      <c r="F939" s="39"/>
      <c r="G939" s="10"/>
    </row>
    <row r="940" spans="4:7" ht="15.75" customHeight="1" x14ac:dyDescent="0.25">
      <c r="D940" s="11"/>
      <c r="E940" s="38"/>
      <c r="F940" s="39"/>
      <c r="G940" s="10"/>
    </row>
    <row r="941" spans="4:7" ht="15.75" customHeight="1" x14ac:dyDescent="0.25">
      <c r="D941" s="11"/>
      <c r="E941" s="38"/>
      <c r="F941" s="39"/>
      <c r="G941" s="10"/>
    </row>
    <row r="942" spans="4:7" ht="15.75" customHeight="1" x14ac:dyDescent="0.25">
      <c r="D942" s="11"/>
      <c r="E942" s="38"/>
      <c r="F942" s="39"/>
      <c r="G942" s="10"/>
    </row>
    <row r="943" spans="4:7" ht="15.75" customHeight="1" x14ac:dyDescent="0.25">
      <c r="D943" s="11"/>
      <c r="E943" s="38"/>
      <c r="F943" s="39"/>
      <c r="G943" s="10"/>
    </row>
    <row r="944" spans="4:7" ht="15.75" customHeight="1" x14ac:dyDescent="0.25">
      <c r="D944" s="11"/>
      <c r="E944" s="38"/>
      <c r="F944" s="39"/>
      <c r="G944" s="10"/>
    </row>
    <row r="945" spans="4:7" ht="15.75" customHeight="1" x14ac:dyDescent="0.25">
      <c r="D945" s="11"/>
      <c r="E945" s="38"/>
      <c r="F945" s="39"/>
      <c r="G945" s="10"/>
    </row>
    <row r="946" spans="4:7" ht="15.75" customHeight="1" x14ac:dyDescent="0.25">
      <c r="D946" s="11"/>
      <c r="E946" s="38"/>
      <c r="F946" s="39"/>
      <c r="G946" s="10"/>
    </row>
    <row r="947" spans="4:7" ht="15.75" customHeight="1" x14ac:dyDescent="0.25">
      <c r="D947" s="11"/>
      <c r="E947" s="38"/>
      <c r="F947" s="39"/>
      <c r="G947" s="10"/>
    </row>
    <row r="948" spans="4:7" ht="15.75" customHeight="1" x14ac:dyDescent="0.25">
      <c r="D948" s="11"/>
      <c r="E948" s="38"/>
      <c r="F948" s="39"/>
      <c r="G948" s="10"/>
    </row>
    <row r="949" spans="4:7" ht="15.75" customHeight="1" x14ac:dyDescent="0.25">
      <c r="D949" s="11"/>
      <c r="E949" s="38"/>
      <c r="F949" s="39"/>
      <c r="G949" s="10"/>
    </row>
    <row r="950" spans="4:7" ht="15.75" customHeight="1" x14ac:dyDescent="0.25">
      <c r="D950" s="11"/>
      <c r="E950" s="38"/>
      <c r="F950" s="39"/>
      <c r="G950" s="10"/>
    </row>
    <row r="951" spans="4:7" ht="15.75" customHeight="1" x14ac:dyDescent="0.25">
      <c r="D951" s="11"/>
      <c r="E951" s="38"/>
      <c r="F951" s="39"/>
      <c r="G951" s="10"/>
    </row>
    <row r="952" spans="4:7" ht="15.75" customHeight="1" x14ac:dyDescent="0.25">
      <c r="D952" s="11"/>
      <c r="E952" s="38"/>
      <c r="F952" s="39"/>
      <c r="G952" s="10"/>
    </row>
    <row r="953" spans="4:7" ht="15.75" customHeight="1" x14ac:dyDescent="0.25">
      <c r="D953" s="11"/>
      <c r="E953" s="38"/>
      <c r="F953" s="39"/>
      <c r="G953" s="10"/>
    </row>
    <row r="954" spans="4:7" ht="15.75" customHeight="1" x14ac:dyDescent="0.25">
      <c r="D954" s="11"/>
      <c r="E954" s="38"/>
      <c r="F954" s="39"/>
      <c r="G954" s="10"/>
    </row>
    <row r="955" spans="4:7" ht="15.75" customHeight="1" x14ac:dyDescent="0.25">
      <c r="D955" s="11"/>
      <c r="E955" s="38"/>
      <c r="F955" s="39"/>
      <c r="G955" s="10"/>
    </row>
    <row r="956" spans="4:7" ht="15.75" customHeight="1" x14ac:dyDescent="0.25">
      <c r="D956" s="11"/>
      <c r="E956" s="38"/>
      <c r="F956" s="39"/>
      <c r="G956" s="10"/>
    </row>
    <row r="957" spans="4:7" ht="15.75" customHeight="1" x14ac:dyDescent="0.25">
      <c r="D957" s="11"/>
      <c r="E957" s="38"/>
      <c r="F957" s="39"/>
      <c r="G957" s="10"/>
    </row>
    <row r="958" spans="4:7" ht="15.75" customHeight="1" x14ac:dyDescent="0.25">
      <c r="D958" s="11"/>
      <c r="E958" s="38"/>
      <c r="F958" s="39"/>
      <c r="G958" s="10"/>
    </row>
    <row r="959" spans="4:7" ht="15.75" customHeight="1" x14ac:dyDescent="0.25">
      <c r="D959" s="11"/>
      <c r="E959" s="38"/>
      <c r="F959" s="39"/>
      <c r="G959" s="10"/>
    </row>
    <row r="960" spans="4:7" ht="15.75" customHeight="1" x14ac:dyDescent="0.25">
      <c r="D960" s="11"/>
      <c r="E960" s="38"/>
      <c r="F960" s="39"/>
      <c r="G960" s="10"/>
    </row>
    <row r="961" spans="4:7" ht="15.75" customHeight="1" x14ac:dyDescent="0.25">
      <c r="D961" s="11"/>
      <c r="E961" s="38"/>
      <c r="F961" s="39"/>
      <c r="G961" s="10"/>
    </row>
    <row r="962" spans="4:7" ht="15.75" customHeight="1" x14ac:dyDescent="0.25">
      <c r="D962" s="11"/>
      <c r="E962" s="38"/>
      <c r="F962" s="39"/>
      <c r="G962" s="10"/>
    </row>
    <row r="963" spans="4:7" ht="15.75" customHeight="1" x14ac:dyDescent="0.25">
      <c r="D963" s="11"/>
      <c r="E963" s="38"/>
      <c r="F963" s="39"/>
      <c r="G963" s="10"/>
    </row>
    <row r="964" spans="4:7" ht="15.75" customHeight="1" x14ac:dyDescent="0.25">
      <c r="D964" s="11"/>
      <c r="E964" s="38"/>
      <c r="F964" s="39"/>
      <c r="G964" s="10"/>
    </row>
    <row r="965" spans="4:7" ht="15.75" customHeight="1" x14ac:dyDescent="0.25">
      <c r="D965" s="11"/>
      <c r="E965" s="38"/>
      <c r="F965" s="39"/>
      <c r="G965" s="10"/>
    </row>
    <row r="966" spans="4:7" ht="15.75" customHeight="1" x14ac:dyDescent="0.25">
      <c r="D966" s="11"/>
      <c r="E966" s="38"/>
      <c r="F966" s="39"/>
      <c r="G966" s="10"/>
    </row>
    <row r="967" spans="4:7" ht="15.75" customHeight="1" x14ac:dyDescent="0.25">
      <c r="D967" s="11"/>
      <c r="E967" s="38"/>
      <c r="F967" s="39"/>
      <c r="G967" s="10"/>
    </row>
    <row r="968" spans="4:7" ht="15.75" customHeight="1" x14ac:dyDescent="0.25">
      <c r="D968" s="11"/>
      <c r="E968" s="38"/>
      <c r="F968" s="39"/>
      <c r="G968" s="10"/>
    </row>
    <row r="969" spans="4:7" ht="15.75" customHeight="1" x14ac:dyDescent="0.25">
      <c r="D969" s="11"/>
      <c r="E969" s="38"/>
      <c r="F969" s="39"/>
      <c r="G969" s="10"/>
    </row>
    <row r="970" spans="4:7" ht="15.75" customHeight="1" x14ac:dyDescent="0.25">
      <c r="D970" s="11"/>
      <c r="E970" s="38"/>
      <c r="F970" s="39"/>
      <c r="G970" s="10"/>
    </row>
    <row r="971" spans="4:7" ht="15.75" customHeight="1" x14ac:dyDescent="0.25">
      <c r="D971" s="11"/>
      <c r="E971" s="38"/>
      <c r="F971" s="39"/>
      <c r="G971" s="10"/>
    </row>
    <row r="972" spans="4:7" ht="15.75" customHeight="1" x14ac:dyDescent="0.25">
      <c r="D972" s="11"/>
      <c r="E972" s="38"/>
      <c r="F972" s="39"/>
      <c r="G972" s="10"/>
    </row>
    <row r="973" spans="4:7" ht="15.75" customHeight="1" x14ac:dyDescent="0.25">
      <c r="D973" s="11"/>
      <c r="E973" s="38"/>
      <c r="F973" s="39"/>
      <c r="G973" s="10"/>
    </row>
    <row r="974" spans="4:7" ht="15.75" customHeight="1" x14ac:dyDescent="0.25">
      <c r="D974" s="11"/>
      <c r="E974" s="38"/>
      <c r="F974" s="39"/>
      <c r="G974" s="10"/>
    </row>
    <row r="975" spans="4:7" ht="15.75" customHeight="1" x14ac:dyDescent="0.25">
      <c r="D975" s="11"/>
      <c r="E975" s="38"/>
      <c r="F975" s="39"/>
      <c r="G975" s="10"/>
    </row>
    <row r="976" spans="4:7" ht="15.75" customHeight="1" x14ac:dyDescent="0.25">
      <c r="D976" s="11"/>
      <c r="E976" s="38"/>
      <c r="F976" s="39"/>
      <c r="G976" s="10"/>
    </row>
    <row r="977" spans="4:7" ht="15.75" customHeight="1" x14ac:dyDescent="0.25">
      <c r="D977" s="11"/>
      <c r="E977" s="38"/>
      <c r="F977" s="39"/>
      <c r="G977" s="10"/>
    </row>
    <row r="978" spans="4:7" ht="15.75" customHeight="1" x14ac:dyDescent="0.25">
      <c r="D978" s="11"/>
      <c r="E978" s="38"/>
      <c r="F978" s="39"/>
      <c r="G978" s="10"/>
    </row>
    <row r="979" spans="4:7" ht="15.75" customHeight="1" x14ac:dyDescent="0.25">
      <c r="D979" s="11"/>
      <c r="E979" s="38"/>
      <c r="F979" s="39"/>
      <c r="G979" s="10"/>
    </row>
    <row r="980" spans="4:7" ht="15.75" customHeight="1" x14ac:dyDescent="0.25">
      <c r="D980" s="11"/>
      <c r="E980" s="38"/>
      <c r="F980" s="39"/>
      <c r="G980" s="10"/>
    </row>
    <row r="981" spans="4:7" ht="15.75" customHeight="1" x14ac:dyDescent="0.25">
      <c r="D981" s="11"/>
      <c r="E981" s="38"/>
      <c r="F981" s="39"/>
      <c r="G981" s="10"/>
    </row>
    <row r="982" spans="4:7" ht="15.75" customHeight="1" x14ac:dyDescent="0.25">
      <c r="D982" s="11"/>
      <c r="E982" s="38"/>
      <c r="F982" s="39"/>
      <c r="G982" s="10"/>
    </row>
    <row r="983" spans="4:7" ht="15.75" customHeight="1" x14ac:dyDescent="0.25">
      <c r="D983" s="11"/>
      <c r="E983" s="38"/>
      <c r="F983" s="39"/>
      <c r="G983" s="10"/>
    </row>
    <row r="984" spans="4:7" ht="15.75" customHeight="1" x14ac:dyDescent="0.25">
      <c r="D984" s="11"/>
      <c r="E984" s="38"/>
      <c r="F984" s="39"/>
      <c r="G984" s="10"/>
    </row>
    <row r="985" spans="4:7" ht="15.75" customHeight="1" x14ac:dyDescent="0.25">
      <c r="D985" s="11"/>
      <c r="E985" s="38"/>
      <c r="F985" s="39"/>
      <c r="G985" s="10"/>
    </row>
    <row r="986" spans="4:7" ht="15.75" customHeight="1" x14ac:dyDescent="0.25">
      <c r="D986" s="11"/>
      <c r="E986" s="38"/>
      <c r="F986" s="39"/>
      <c r="G986" s="10"/>
    </row>
    <row r="987" spans="4:7" ht="15.75" customHeight="1" x14ac:dyDescent="0.25">
      <c r="D987" s="11"/>
      <c r="E987" s="38"/>
      <c r="F987" s="39"/>
      <c r="G987" s="10"/>
    </row>
    <row r="988" spans="4:7" ht="15.75" customHeight="1" x14ac:dyDescent="0.25">
      <c r="D988" s="11"/>
      <c r="E988" s="38"/>
      <c r="F988" s="39"/>
      <c r="G988" s="10"/>
    </row>
    <row r="989" spans="4:7" ht="15.75" customHeight="1" x14ac:dyDescent="0.25">
      <c r="D989" s="11"/>
      <c r="E989" s="38"/>
      <c r="F989" s="39"/>
      <c r="G989" s="10"/>
    </row>
    <row r="990" spans="4:7" ht="15.75" customHeight="1" x14ac:dyDescent="0.25">
      <c r="D990" s="11"/>
      <c r="E990" s="38"/>
      <c r="F990" s="39"/>
      <c r="G990" s="10"/>
    </row>
    <row r="991" spans="4:7" ht="15.75" customHeight="1" x14ac:dyDescent="0.25">
      <c r="D991" s="11"/>
      <c r="E991" s="38"/>
      <c r="F991" s="39"/>
      <c r="G991" s="10"/>
    </row>
    <row r="992" spans="4:7" ht="15.75" customHeight="1" x14ac:dyDescent="0.25">
      <c r="D992" s="11"/>
      <c r="E992" s="38"/>
      <c r="F992" s="39"/>
      <c r="G992" s="10"/>
    </row>
    <row r="993" spans="4:7" ht="15.75" customHeight="1" x14ac:dyDescent="0.25">
      <c r="D993" s="11"/>
      <c r="E993" s="38"/>
      <c r="F993" s="39"/>
      <c r="G993" s="10"/>
    </row>
    <row r="994" spans="4:7" ht="15.75" customHeight="1" x14ac:dyDescent="0.25">
      <c r="D994" s="11"/>
      <c r="E994" s="38"/>
      <c r="F994" s="39"/>
      <c r="G994" s="10"/>
    </row>
    <row r="995" spans="4:7" ht="15.75" customHeight="1" x14ac:dyDescent="0.25">
      <c r="D995" s="11"/>
      <c r="E995" s="38"/>
      <c r="F995" s="39"/>
      <c r="G995" s="10"/>
    </row>
    <row r="996" spans="4:7" ht="15.75" customHeight="1" x14ac:dyDescent="0.25">
      <c r="D996" s="11"/>
      <c r="E996" s="38"/>
      <c r="F996" s="39"/>
      <c r="G996" s="10"/>
    </row>
    <row r="997" spans="4:7" ht="15.75" customHeight="1" x14ac:dyDescent="0.25">
      <c r="D997" s="11"/>
      <c r="E997" s="38"/>
      <c r="F997" s="39"/>
      <c r="G997" s="10"/>
    </row>
    <row r="998" spans="4:7" ht="15.75" customHeight="1" x14ac:dyDescent="0.25">
      <c r="D998" s="11"/>
      <c r="E998" s="38"/>
      <c r="F998" s="39"/>
      <c r="G998" s="10"/>
    </row>
    <row r="999" spans="4:7" ht="15.75" customHeight="1" x14ac:dyDescent="0.25">
      <c r="D999" s="11"/>
      <c r="E999" s="38"/>
      <c r="F999" s="39"/>
      <c r="G999" s="10"/>
    </row>
    <row r="1000" spans="4:7" ht="15.75" customHeight="1" x14ac:dyDescent="0.25">
      <c r="D1000" s="11"/>
      <c r="E1000" s="38"/>
      <c r="F1000" s="39"/>
      <c r="G1000" s="10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3:F53"/>
    <mergeCell ref="A54:A55"/>
    <mergeCell ref="B54:B55"/>
    <mergeCell ref="C54:C55"/>
    <mergeCell ref="D54:D55"/>
    <mergeCell ref="E54:E55"/>
    <mergeCell ref="F54:F55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I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26" width="8.7109375" customWidth="1"/>
  </cols>
  <sheetData>
    <row r="1" spans="1:9" ht="42" customHeight="1" x14ac:dyDescent="0.25">
      <c r="A1" s="179" t="s">
        <v>196</v>
      </c>
      <c r="B1" s="180"/>
      <c r="C1" s="180"/>
      <c r="D1" s="180"/>
      <c r="E1" s="180"/>
      <c r="F1" s="180"/>
      <c r="G1" s="180"/>
      <c r="H1" s="180"/>
      <c r="I1" s="180"/>
    </row>
    <row r="2" spans="1:9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</row>
    <row r="3" spans="1:9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</row>
    <row r="4" spans="1:9" ht="27.75" customHeight="1" x14ac:dyDescent="0.25">
      <c r="A4" s="3" t="s">
        <v>19</v>
      </c>
      <c r="B4" s="3" t="s">
        <v>20</v>
      </c>
      <c r="C4" s="4">
        <v>121</v>
      </c>
      <c r="D4" s="3" t="s">
        <v>21</v>
      </c>
      <c r="E4" s="3" t="s">
        <v>22</v>
      </c>
      <c r="F4" s="3" t="s">
        <v>23</v>
      </c>
      <c r="G4" s="4" t="s">
        <v>17</v>
      </c>
      <c r="H4" s="4" t="s">
        <v>18</v>
      </c>
      <c r="I4" s="6">
        <v>44392</v>
      </c>
    </row>
    <row r="5" spans="1:9" ht="27.75" customHeight="1" x14ac:dyDescent="0.25">
      <c r="A5" s="3" t="s">
        <v>25</v>
      </c>
      <c r="B5" s="3" t="s">
        <v>26</v>
      </c>
      <c r="C5" s="4">
        <v>127</v>
      </c>
      <c r="D5" s="3" t="s">
        <v>27</v>
      </c>
      <c r="E5" s="3" t="s">
        <v>28</v>
      </c>
      <c r="F5" s="3" t="s">
        <v>29</v>
      </c>
      <c r="G5" s="4" t="s">
        <v>17</v>
      </c>
      <c r="H5" s="4" t="s">
        <v>18</v>
      </c>
      <c r="I5" s="6">
        <v>44480</v>
      </c>
    </row>
    <row r="6" spans="1:9" ht="27" customHeight="1" x14ac:dyDescent="0.25">
      <c r="A6" s="3" t="s">
        <v>30</v>
      </c>
      <c r="B6" s="3" t="s">
        <v>31</v>
      </c>
      <c r="C6" s="4">
        <v>67</v>
      </c>
      <c r="D6" s="3" t="s">
        <v>21</v>
      </c>
      <c r="E6" s="3" t="s">
        <v>32</v>
      </c>
      <c r="F6" s="3" t="s">
        <v>33</v>
      </c>
      <c r="G6" s="4" t="s">
        <v>17</v>
      </c>
      <c r="H6" s="4" t="s">
        <v>18</v>
      </c>
      <c r="I6" s="6">
        <v>43426</v>
      </c>
    </row>
    <row r="7" spans="1:9" ht="27" customHeight="1" x14ac:dyDescent="0.25">
      <c r="A7" s="3" t="s">
        <v>34</v>
      </c>
      <c r="B7" s="3" t="s">
        <v>35</v>
      </c>
      <c r="C7" s="4">
        <v>102</v>
      </c>
      <c r="D7" s="3" t="s">
        <v>36</v>
      </c>
      <c r="E7" s="3" t="s">
        <v>37</v>
      </c>
      <c r="F7" s="3" t="s">
        <v>38</v>
      </c>
      <c r="G7" s="4" t="s">
        <v>17</v>
      </c>
      <c r="H7" s="4" t="s">
        <v>18</v>
      </c>
      <c r="I7" s="6">
        <v>43844</v>
      </c>
    </row>
    <row r="8" spans="1:9" ht="27" customHeight="1" x14ac:dyDescent="0.25">
      <c r="A8" s="3" t="s">
        <v>39</v>
      </c>
      <c r="B8" s="3" t="s">
        <v>40</v>
      </c>
      <c r="C8" s="4">
        <v>91</v>
      </c>
      <c r="D8" s="3" t="s">
        <v>21</v>
      </c>
      <c r="E8" s="3" t="s">
        <v>41</v>
      </c>
      <c r="F8" s="3" t="s">
        <v>42</v>
      </c>
      <c r="G8" s="4" t="s">
        <v>17</v>
      </c>
      <c r="H8" s="4" t="s">
        <v>18</v>
      </c>
      <c r="I8" s="6">
        <v>43678</v>
      </c>
    </row>
    <row r="9" spans="1:9" ht="27" customHeight="1" x14ac:dyDescent="0.25">
      <c r="A9" s="3" t="s">
        <v>43</v>
      </c>
      <c r="B9" s="3" t="s">
        <v>44</v>
      </c>
      <c r="C9" s="4">
        <v>33</v>
      </c>
      <c r="D9" s="3" t="s">
        <v>21</v>
      </c>
      <c r="E9" s="3" t="s">
        <v>32</v>
      </c>
      <c r="F9" s="3" t="s">
        <v>45</v>
      </c>
      <c r="G9" s="4" t="s">
        <v>17</v>
      </c>
      <c r="H9" s="4" t="s">
        <v>18</v>
      </c>
      <c r="I9" s="6">
        <v>42809</v>
      </c>
    </row>
    <row r="10" spans="1:9" ht="27" customHeight="1" x14ac:dyDescent="0.25">
      <c r="A10" s="3" t="s">
        <v>46</v>
      </c>
      <c r="B10" s="3" t="s">
        <v>47</v>
      </c>
      <c r="C10" s="4">
        <v>83</v>
      </c>
      <c r="D10" s="3" t="s">
        <v>48</v>
      </c>
      <c r="E10" s="3" t="s">
        <v>49</v>
      </c>
      <c r="F10" s="3" t="s">
        <v>50</v>
      </c>
      <c r="G10" s="4" t="s">
        <v>17</v>
      </c>
      <c r="H10" s="4" t="s">
        <v>18</v>
      </c>
      <c r="I10" s="6">
        <v>43775</v>
      </c>
    </row>
    <row r="11" spans="1:9" ht="27" customHeight="1" x14ac:dyDescent="0.25">
      <c r="A11" s="3" t="s">
        <v>51</v>
      </c>
      <c r="B11" s="3" t="s">
        <v>52</v>
      </c>
      <c r="C11" s="4">
        <v>97</v>
      </c>
      <c r="D11" s="3" t="s">
        <v>53</v>
      </c>
      <c r="E11" s="3" t="s">
        <v>54</v>
      </c>
      <c r="F11" s="3" t="s">
        <v>38</v>
      </c>
      <c r="G11" s="4" t="s">
        <v>17</v>
      </c>
      <c r="H11" s="4" t="s">
        <v>18</v>
      </c>
      <c r="I11" s="6">
        <v>43724</v>
      </c>
    </row>
    <row r="12" spans="1:9" ht="27" customHeight="1" x14ac:dyDescent="0.25">
      <c r="A12" s="3" t="s">
        <v>55</v>
      </c>
      <c r="B12" s="3" t="s">
        <v>56</v>
      </c>
      <c r="C12" s="4">
        <v>28</v>
      </c>
      <c r="D12" s="3" t="s">
        <v>21</v>
      </c>
      <c r="E12" s="3" t="s">
        <v>22</v>
      </c>
      <c r="F12" s="3" t="s">
        <v>23</v>
      </c>
      <c r="G12" s="4" t="s">
        <v>17</v>
      </c>
      <c r="H12" s="4" t="s">
        <v>18</v>
      </c>
      <c r="I12" s="6">
        <v>42759</v>
      </c>
    </row>
    <row r="13" spans="1:9" ht="27" customHeight="1" x14ac:dyDescent="0.25">
      <c r="A13" s="3" t="s">
        <v>57</v>
      </c>
      <c r="B13" s="3" t="s">
        <v>58</v>
      </c>
      <c r="C13" s="4">
        <v>134</v>
      </c>
      <c r="D13" s="3" t="s">
        <v>59</v>
      </c>
      <c r="E13" s="3" t="s">
        <v>60</v>
      </c>
      <c r="F13" s="3" t="s">
        <v>61</v>
      </c>
      <c r="G13" s="4" t="s">
        <v>17</v>
      </c>
      <c r="H13" s="4" t="s">
        <v>18</v>
      </c>
      <c r="I13" s="6">
        <v>44567</v>
      </c>
    </row>
    <row r="14" spans="1:9" ht="27" customHeight="1" x14ac:dyDescent="0.25">
      <c r="A14" s="3" t="s">
        <v>62</v>
      </c>
      <c r="B14" s="3" t="s">
        <v>63</v>
      </c>
      <c r="C14" s="4">
        <v>87</v>
      </c>
      <c r="D14" s="3" t="s">
        <v>59</v>
      </c>
      <c r="E14" s="3" t="s">
        <v>64</v>
      </c>
      <c r="F14" s="3" t="s">
        <v>65</v>
      </c>
      <c r="G14" s="4" t="s">
        <v>17</v>
      </c>
      <c r="H14" s="4" t="s">
        <v>18</v>
      </c>
      <c r="I14" s="6">
        <v>43684</v>
      </c>
    </row>
    <row r="15" spans="1:9" ht="27" customHeight="1" x14ac:dyDescent="0.25">
      <c r="A15" s="3" t="s">
        <v>66</v>
      </c>
      <c r="B15" s="3" t="s">
        <v>67</v>
      </c>
      <c r="C15" s="4">
        <v>110</v>
      </c>
      <c r="D15" s="3" t="s">
        <v>68</v>
      </c>
      <c r="E15" s="3" t="s">
        <v>60</v>
      </c>
      <c r="F15" s="3" t="s">
        <v>61</v>
      </c>
      <c r="G15" s="4" t="s">
        <v>17</v>
      </c>
      <c r="H15" s="4" t="s">
        <v>18</v>
      </c>
      <c r="I15" s="6">
        <v>43926</v>
      </c>
    </row>
    <row r="16" spans="1:9" ht="27" customHeight="1" x14ac:dyDescent="0.25">
      <c r="A16" s="3" t="s">
        <v>193</v>
      </c>
      <c r="B16" s="3" t="s">
        <v>194</v>
      </c>
      <c r="C16" s="4">
        <v>139</v>
      </c>
      <c r="D16" s="3" t="s">
        <v>27</v>
      </c>
      <c r="E16" s="3" t="s">
        <v>28</v>
      </c>
      <c r="F16" s="3" t="s">
        <v>16</v>
      </c>
      <c r="G16" s="4" t="s">
        <v>17</v>
      </c>
      <c r="H16" s="4" t="s">
        <v>18</v>
      </c>
      <c r="I16" s="6">
        <v>44609</v>
      </c>
    </row>
    <row r="17" spans="1:9" ht="27" customHeight="1" x14ac:dyDescent="0.25">
      <c r="A17" s="3" t="s">
        <v>72</v>
      </c>
      <c r="B17" s="3" t="s">
        <v>73</v>
      </c>
      <c r="C17" s="4">
        <v>107</v>
      </c>
      <c r="D17" s="3" t="s">
        <v>59</v>
      </c>
      <c r="E17" s="3" t="s">
        <v>74</v>
      </c>
      <c r="F17" s="3" t="s">
        <v>50</v>
      </c>
      <c r="G17" s="4" t="s">
        <v>17</v>
      </c>
      <c r="H17" s="4" t="s">
        <v>18</v>
      </c>
      <c r="I17" s="6">
        <v>43986</v>
      </c>
    </row>
    <row r="18" spans="1:9" ht="27" customHeight="1" x14ac:dyDescent="0.25">
      <c r="A18" s="3" t="s">
        <v>75</v>
      </c>
      <c r="B18" s="3" t="s">
        <v>76</v>
      </c>
      <c r="C18" s="4">
        <v>118</v>
      </c>
      <c r="D18" s="3" t="s">
        <v>36</v>
      </c>
      <c r="E18" s="3" t="s">
        <v>77</v>
      </c>
      <c r="F18" s="3" t="s">
        <v>50</v>
      </c>
      <c r="G18" s="4" t="s">
        <v>17</v>
      </c>
      <c r="H18" s="4" t="s">
        <v>18</v>
      </c>
      <c r="I18" s="6">
        <v>43962</v>
      </c>
    </row>
    <row r="19" spans="1:9" ht="26.25" customHeight="1" x14ac:dyDescent="0.25">
      <c r="A19" s="3" t="s">
        <v>78</v>
      </c>
      <c r="B19" s="3" t="s">
        <v>79</v>
      </c>
      <c r="C19" s="4">
        <v>76</v>
      </c>
      <c r="D19" s="3" t="s">
        <v>36</v>
      </c>
      <c r="E19" s="3" t="s">
        <v>32</v>
      </c>
      <c r="F19" s="3" t="s">
        <v>45</v>
      </c>
      <c r="G19" s="4" t="s">
        <v>17</v>
      </c>
      <c r="H19" s="4" t="s">
        <v>18</v>
      </c>
      <c r="I19" s="6">
        <v>43803</v>
      </c>
    </row>
    <row r="20" spans="1:9" ht="27" customHeight="1" x14ac:dyDescent="0.25">
      <c r="A20" s="3" t="s">
        <v>80</v>
      </c>
      <c r="B20" s="3" t="s">
        <v>81</v>
      </c>
      <c r="C20" s="4">
        <v>101</v>
      </c>
      <c r="D20" s="3" t="s">
        <v>36</v>
      </c>
      <c r="E20" s="3" t="s">
        <v>64</v>
      </c>
      <c r="F20" s="3" t="s">
        <v>65</v>
      </c>
      <c r="G20" s="4" t="s">
        <v>17</v>
      </c>
      <c r="H20" s="4" t="s">
        <v>18</v>
      </c>
      <c r="I20" s="6">
        <v>43843</v>
      </c>
    </row>
    <row r="21" spans="1:9" ht="27" customHeight="1" x14ac:dyDescent="0.25">
      <c r="A21" s="3" t="s">
        <v>82</v>
      </c>
      <c r="B21" s="3" t="s">
        <v>83</v>
      </c>
      <c r="C21" s="4">
        <v>48</v>
      </c>
      <c r="D21" s="3" t="s">
        <v>36</v>
      </c>
      <c r="E21" s="3" t="s">
        <v>22</v>
      </c>
      <c r="F21" s="3" t="s">
        <v>23</v>
      </c>
      <c r="G21" s="4" t="s">
        <v>17</v>
      </c>
      <c r="H21" s="4" t="s">
        <v>18</v>
      </c>
      <c r="I21" s="6">
        <v>42940</v>
      </c>
    </row>
    <row r="22" spans="1:9" ht="27" customHeight="1" x14ac:dyDescent="0.25">
      <c r="A22" s="3" t="s">
        <v>84</v>
      </c>
      <c r="B22" s="3" t="s">
        <v>85</v>
      </c>
      <c r="C22" s="4">
        <v>125</v>
      </c>
      <c r="D22" s="3" t="s">
        <v>86</v>
      </c>
      <c r="E22" s="3" t="s">
        <v>87</v>
      </c>
      <c r="F22" s="3" t="s">
        <v>16</v>
      </c>
      <c r="G22" s="4" t="s">
        <v>17</v>
      </c>
      <c r="H22" s="4" t="s">
        <v>88</v>
      </c>
      <c r="I22" s="6">
        <v>44124</v>
      </c>
    </row>
    <row r="23" spans="1:9" ht="27" customHeight="1" x14ac:dyDescent="0.25">
      <c r="A23" s="3" t="s">
        <v>89</v>
      </c>
      <c r="B23" s="3" t="s">
        <v>90</v>
      </c>
      <c r="C23" s="4">
        <v>137</v>
      </c>
      <c r="D23" s="3" t="s">
        <v>91</v>
      </c>
      <c r="E23" s="3" t="s">
        <v>92</v>
      </c>
      <c r="F23" s="3" t="s">
        <v>50</v>
      </c>
      <c r="G23" s="4" t="s">
        <v>17</v>
      </c>
      <c r="H23" s="4" t="s">
        <v>18</v>
      </c>
      <c r="I23" s="6">
        <v>44581</v>
      </c>
    </row>
    <row r="24" spans="1:9" ht="27" customHeight="1" x14ac:dyDescent="0.25">
      <c r="A24" s="3" t="s">
        <v>93</v>
      </c>
      <c r="B24" s="3" t="s">
        <v>94</v>
      </c>
      <c r="C24" s="4">
        <v>50</v>
      </c>
      <c r="D24" s="3" t="s">
        <v>36</v>
      </c>
      <c r="E24" s="8" t="s">
        <v>41</v>
      </c>
      <c r="F24" s="3" t="s">
        <v>95</v>
      </c>
      <c r="G24" s="4" t="s">
        <v>17</v>
      </c>
      <c r="H24" s="4" t="s">
        <v>18</v>
      </c>
      <c r="I24" s="6">
        <v>42954</v>
      </c>
    </row>
    <row r="25" spans="1:9" ht="27" customHeight="1" x14ac:dyDescent="0.25">
      <c r="A25" s="3" t="s">
        <v>96</v>
      </c>
      <c r="B25" s="3" t="s">
        <v>97</v>
      </c>
      <c r="C25" s="4">
        <v>27</v>
      </c>
      <c r="D25" s="3" t="s">
        <v>36</v>
      </c>
      <c r="E25" s="3" t="s">
        <v>41</v>
      </c>
      <c r="F25" s="3" t="s">
        <v>95</v>
      </c>
      <c r="G25" s="4" t="s">
        <v>17</v>
      </c>
      <c r="H25" s="4" t="s">
        <v>18</v>
      </c>
      <c r="I25" s="6">
        <v>42725</v>
      </c>
    </row>
    <row r="26" spans="1:9" ht="27" customHeight="1" x14ac:dyDescent="0.25">
      <c r="A26" s="3" t="s">
        <v>98</v>
      </c>
      <c r="B26" s="3" t="s">
        <v>99</v>
      </c>
      <c r="C26" s="4">
        <v>65</v>
      </c>
      <c r="D26" s="3" t="s">
        <v>14</v>
      </c>
      <c r="E26" s="3" t="s">
        <v>15</v>
      </c>
      <c r="F26" s="3" t="s">
        <v>16</v>
      </c>
      <c r="G26" s="4" t="s">
        <v>17</v>
      </c>
      <c r="H26" s="4" t="s">
        <v>18</v>
      </c>
      <c r="I26" s="6">
        <v>43323</v>
      </c>
    </row>
    <row r="27" spans="1:9" ht="27" customHeight="1" x14ac:dyDescent="0.25">
      <c r="A27" s="3" t="s">
        <v>100</v>
      </c>
      <c r="B27" s="3" t="s">
        <v>101</v>
      </c>
      <c r="C27" s="4">
        <v>129</v>
      </c>
      <c r="D27" s="3" t="s">
        <v>91</v>
      </c>
      <c r="E27" s="3" t="s">
        <v>92</v>
      </c>
      <c r="F27" s="3" t="s">
        <v>50</v>
      </c>
      <c r="G27" s="4" t="s">
        <v>17</v>
      </c>
      <c r="H27" s="4" t="s">
        <v>18</v>
      </c>
      <c r="I27" s="6">
        <v>44531</v>
      </c>
    </row>
    <row r="28" spans="1:9" ht="27" customHeight="1" x14ac:dyDescent="0.25">
      <c r="A28" s="3" t="s">
        <v>102</v>
      </c>
      <c r="B28" s="3" t="s">
        <v>103</v>
      </c>
      <c r="C28" s="4">
        <v>106</v>
      </c>
      <c r="D28" s="3" t="s">
        <v>36</v>
      </c>
      <c r="E28" s="3" t="s">
        <v>32</v>
      </c>
      <c r="F28" s="3" t="s">
        <v>104</v>
      </c>
      <c r="G28" s="4" t="s">
        <v>17</v>
      </c>
      <c r="H28" s="4" t="s">
        <v>18</v>
      </c>
      <c r="I28" s="6">
        <v>43986</v>
      </c>
    </row>
    <row r="29" spans="1:9" ht="27" customHeight="1" x14ac:dyDescent="0.25">
      <c r="A29" s="3" t="s">
        <v>119</v>
      </c>
      <c r="B29" s="3" t="s">
        <v>120</v>
      </c>
      <c r="C29" s="4">
        <v>135</v>
      </c>
      <c r="D29" s="3" t="s">
        <v>121</v>
      </c>
      <c r="E29" s="3" t="s">
        <v>122</v>
      </c>
      <c r="F29" s="3" t="s">
        <v>112</v>
      </c>
      <c r="G29" s="4" t="s">
        <v>17</v>
      </c>
      <c r="H29" s="4" t="s">
        <v>18</v>
      </c>
      <c r="I29" s="6">
        <v>44572</v>
      </c>
    </row>
    <row r="30" spans="1:9" ht="27" customHeight="1" x14ac:dyDescent="0.25">
      <c r="A30" s="3" t="s">
        <v>123</v>
      </c>
      <c r="B30" s="3" t="s">
        <v>124</v>
      </c>
      <c r="C30" s="4">
        <v>53</v>
      </c>
      <c r="D30" s="3" t="s">
        <v>53</v>
      </c>
      <c r="E30" s="3" t="s">
        <v>125</v>
      </c>
      <c r="F30" s="3" t="s">
        <v>50</v>
      </c>
      <c r="G30" s="4" t="s">
        <v>17</v>
      </c>
      <c r="H30" s="4" t="s">
        <v>18</v>
      </c>
      <c r="I30" s="6">
        <v>43034</v>
      </c>
    </row>
    <row r="31" spans="1:9" ht="27" customHeight="1" x14ac:dyDescent="0.25">
      <c r="A31" s="3" t="s">
        <v>126</v>
      </c>
      <c r="B31" s="3" t="s">
        <v>127</v>
      </c>
      <c r="C31" s="4">
        <v>14</v>
      </c>
      <c r="D31" s="3" t="s">
        <v>36</v>
      </c>
      <c r="E31" s="3" t="s">
        <v>22</v>
      </c>
      <c r="F31" s="3" t="s">
        <v>23</v>
      </c>
      <c r="G31" s="4" t="s">
        <v>17</v>
      </c>
      <c r="H31" s="4" t="s">
        <v>18</v>
      </c>
      <c r="I31" s="6">
        <v>42646</v>
      </c>
    </row>
    <row r="32" spans="1:9" ht="27" customHeight="1" x14ac:dyDescent="0.25">
      <c r="A32" s="3" t="s">
        <v>128</v>
      </c>
      <c r="B32" s="3" t="s">
        <v>129</v>
      </c>
      <c r="C32" s="4">
        <v>89</v>
      </c>
      <c r="D32" s="3" t="s">
        <v>14</v>
      </c>
      <c r="E32" s="3" t="s">
        <v>130</v>
      </c>
      <c r="F32" s="3" t="s">
        <v>95</v>
      </c>
      <c r="G32" s="4" t="s">
        <v>17</v>
      </c>
      <c r="H32" s="4" t="s">
        <v>18</v>
      </c>
      <c r="I32" s="6">
        <v>43715</v>
      </c>
    </row>
    <row r="33" spans="1:9" ht="27" customHeight="1" x14ac:dyDescent="0.25">
      <c r="A33" s="3" t="s">
        <v>131</v>
      </c>
      <c r="B33" s="3" t="s">
        <v>132</v>
      </c>
      <c r="C33" s="4">
        <v>120</v>
      </c>
      <c r="D33" s="3" t="s">
        <v>68</v>
      </c>
      <c r="E33" s="3" t="s">
        <v>64</v>
      </c>
      <c r="F33" s="3" t="s">
        <v>133</v>
      </c>
      <c r="G33" s="4" t="s">
        <v>17</v>
      </c>
      <c r="H33" s="4" t="s">
        <v>18</v>
      </c>
      <c r="I33" s="6">
        <v>44392</v>
      </c>
    </row>
    <row r="34" spans="1:9" ht="27" customHeight="1" x14ac:dyDescent="0.25">
      <c r="A34" s="3" t="s">
        <v>134</v>
      </c>
      <c r="B34" s="3" t="s">
        <v>135</v>
      </c>
      <c r="C34" s="4">
        <v>124</v>
      </c>
      <c r="D34" s="3" t="s">
        <v>136</v>
      </c>
      <c r="E34" s="3" t="s">
        <v>137</v>
      </c>
      <c r="F34" s="3" t="s">
        <v>16</v>
      </c>
      <c r="G34" s="4" t="s">
        <v>17</v>
      </c>
      <c r="H34" s="4" t="s">
        <v>18</v>
      </c>
      <c r="I34" s="6">
        <v>44473</v>
      </c>
    </row>
    <row r="35" spans="1:9" ht="27" customHeight="1" x14ac:dyDescent="0.25">
      <c r="A35" s="3" t="s">
        <v>138</v>
      </c>
      <c r="B35" s="3" t="s">
        <v>139</v>
      </c>
      <c r="C35" s="4">
        <v>49</v>
      </c>
      <c r="D35" s="3" t="s">
        <v>36</v>
      </c>
      <c r="E35" s="3" t="s">
        <v>41</v>
      </c>
      <c r="F35" s="3" t="s">
        <v>42</v>
      </c>
      <c r="G35" s="4" t="s">
        <v>17</v>
      </c>
      <c r="H35" s="4" t="s">
        <v>18</v>
      </c>
      <c r="I35" s="6">
        <v>42948</v>
      </c>
    </row>
    <row r="36" spans="1:9" ht="27" customHeight="1" x14ac:dyDescent="0.25">
      <c r="A36" s="3" t="s">
        <v>197</v>
      </c>
      <c r="B36" s="3" t="s">
        <v>198</v>
      </c>
      <c r="C36" s="4">
        <v>140</v>
      </c>
      <c r="D36" s="3" t="s">
        <v>199</v>
      </c>
      <c r="E36" s="3" t="s">
        <v>200</v>
      </c>
      <c r="F36" s="3" t="s">
        <v>61</v>
      </c>
      <c r="G36" s="4" t="s">
        <v>17</v>
      </c>
      <c r="H36" s="4" t="s">
        <v>18</v>
      </c>
      <c r="I36" s="6">
        <v>44623</v>
      </c>
    </row>
    <row r="37" spans="1:9" ht="27" customHeight="1" x14ac:dyDescent="0.25">
      <c r="A37" s="3" t="s">
        <v>140</v>
      </c>
      <c r="B37" s="3" t="s">
        <v>141</v>
      </c>
      <c r="C37" s="4">
        <v>128</v>
      </c>
      <c r="D37" s="3" t="s">
        <v>86</v>
      </c>
      <c r="E37" s="3" t="s">
        <v>87</v>
      </c>
      <c r="F37" s="3" t="s">
        <v>61</v>
      </c>
      <c r="G37" s="4" t="s">
        <v>17</v>
      </c>
      <c r="H37" s="4" t="s">
        <v>88</v>
      </c>
      <c r="I37" s="6">
        <v>44522</v>
      </c>
    </row>
    <row r="38" spans="1:9" ht="27" customHeight="1" x14ac:dyDescent="0.25">
      <c r="A38" s="3" t="s">
        <v>142</v>
      </c>
      <c r="B38" s="3" t="s">
        <v>143</v>
      </c>
      <c r="C38" s="4">
        <v>138</v>
      </c>
      <c r="D38" s="3" t="s">
        <v>144</v>
      </c>
      <c r="E38" s="3" t="s">
        <v>145</v>
      </c>
      <c r="F38" s="3" t="s">
        <v>104</v>
      </c>
      <c r="G38" s="4" t="s">
        <v>17</v>
      </c>
      <c r="H38" s="4" t="s">
        <v>18</v>
      </c>
      <c r="I38" s="6">
        <v>44582</v>
      </c>
    </row>
    <row r="39" spans="1:9" ht="27" customHeight="1" x14ac:dyDescent="0.25">
      <c r="A39" s="3" t="s">
        <v>146</v>
      </c>
      <c r="B39" s="3" t="s">
        <v>147</v>
      </c>
      <c r="C39" s="4">
        <v>80</v>
      </c>
      <c r="D39" s="3" t="s">
        <v>14</v>
      </c>
      <c r="E39" s="3" t="s">
        <v>148</v>
      </c>
      <c r="F39" s="3" t="s">
        <v>65</v>
      </c>
      <c r="G39" s="4" t="s">
        <v>17</v>
      </c>
      <c r="H39" s="4" t="s">
        <v>18</v>
      </c>
      <c r="I39" s="6">
        <v>43713</v>
      </c>
    </row>
    <row r="40" spans="1:9" ht="27" customHeight="1" x14ac:dyDescent="0.25">
      <c r="A40" s="3" t="s">
        <v>149</v>
      </c>
      <c r="B40" s="3" t="s">
        <v>150</v>
      </c>
      <c r="C40" s="4">
        <v>36</v>
      </c>
      <c r="D40" s="3" t="s">
        <v>36</v>
      </c>
      <c r="E40" s="3" t="s">
        <v>41</v>
      </c>
      <c r="F40" s="3" t="s">
        <v>95</v>
      </c>
      <c r="G40" s="4" t="s">
        <v>17</v>
      </c>
      <c r="H40" s="4" t="s">
        <v>18</v>
      </c>
      <c r="I40" s="6">
        <v>42829</v>
      </c>
    </row>
    <row r="41" spans="1:9" ht="27" customHeight="1" x14ac:dyDescent="0.25">
      <c r="A41" s="3" t="s">
        <v>151</v>
      </c>
      <c r="B41" s="3" t="s">
        <v>152</v>
      </c>
      <c r="C41" s="4">
        <v>109</v>
      </c>
      <c r="D41" s="3" t="s">
        <v>36</v>
      </c>
      <c r="E41" s="3" t="s">
        <v>153</v>
      </c>
      <c r="F41" s="3" t="s">
        <v>50</v>
      </c>
      <c r="G41" s="4" t="s">
        <v>17</v>
      </c>
      <c r="H41" s="4" t="s">
        <v>18</v>
      </c>
      <c r="I41" s="6">
        <v>44078</v>
      </c>
    </row>
    <row r="42" spans="1:9" ht="27" customHeight="1" x14ac:dyDescent="0.25">
      <c r="A42" s="3" t="s">
        <v>154</v>
      </c>
      <c r="B42" s="3" t="s">
        <v>155</v>
      </c>
      <c r="C42" s="4">
        <v>42</v>
      </c>
      <c r="D42" s="3" t="s">
        <v>36</v>
      </c>
      <c r="E42" s="8" t="s">
        <v>41</v>
      </c>
      <c r="F42" s="3" t="s">
        <v>95</v>
      </c>
      <c r="G42" s="4" t="s">
        <v>17</v>
      </c>
      <c r="H42" s="4" t="s">
        <v>18</v>
      </c>
      <c r="I42" s="6">
        <v>42926</v>
      </c>
    </row>
    <row r="43" spans="1:9" ht="27" customHeight="1" x14ac:dyDescent="0.25">
      <c r="A43" s="3" t="s">
        <v>156</v>
      </c>
      <c r="B43" s="3" t="s">
        <v>157</v>
      </c>
      <c r="C43" s="4">
        <v>122</v>
      </c>
      <c r="D43" s="3" t="s">
        <v>53</v>
      </c>
      <c r="E43" s="3" t="s">
        <v>158</v>
      </c>
      <c r="F43" s="3" t="s">
        <v>50</v>
      </c>
      <c r="G43" s="4" t="s">
        <v>17</v>
      </c>
      <c r="H43" s="4" t="s">
        <v>18</v>
      </c>
      <c r="I43" s="6">
        <v>44397</v>
      </c>
    </row>
    <row r="44" spans="1:9" ht="27" customHeight="1" x14ac:dyDescent="0.25">
      <c r="A44" s="3" t="s">
        <v>159</v>
      </c>
      <c r="B44" s="3" t="s">
        <v>160</v>
      </c>
      <c r="C44" s="4">
        <v>136</v>
      </c>
      <c r="D44" s="3" t="s">
        <v>161</v>
      </c>
      <c r="E44" s="3" t="s">
        <v>137</v>
      </c>
      <c r="F44" s="3" t="s">
        <v>16</v>
      </c>
      <c r="G44" s="4" t="s">
        <v>17</v>
      </c>
      <c r="H44" s="4" t="s">
        <v>18</v>
      </c>
      <c r="I44" s="6">
        <v>44579</v>
      </c>
    </row>
    <row r="45" spans="1:9" ht="27" customHeight="1" x14ac:dyDescent="0.25">
      <c r="A45" s="3" t="s">
        <v>162</v>
      </c>
      <c r="B45" s="3" t="s">
        <v>163</v>
      </c>
      <c r="C45" s="4">
        <v>126</v>
      </c>
      <c r="D45" s="3" t="s">
        <v>36</v>
      </c>
      <c r="E45" s="3" t="s">
        <v>22</v>
      </c>
      <c r="F45" s="3" t="s">
        <v>23</v>
      </c>
      <c r="G45" s="4" t="s">
        <v>17</v>
      </c>
      <c r="H45" s="4" t="s">
        <v>18</v>
      </c>
      <c r="I45" s="6">
        <v>44504</v>
      </c>
    </row>
    <row r="46" spans="1:9" ht="27" customHeight="1" x14ac:dyDescent="0.25">
      <c r="A46" s="3" t="s">
        <v>164</v>
      </c>
      <c r="B46" s="3" t="s">
        <v>165</v>
      </c>
      <c r="C46" s="4">
        <v>58</v>
      </c>
      <c r="D46" s="3" t="s">
        <v>36</v>
      </c>
      <c r="E46" s="3" t="s">
        <v>32</v>
      </c>
      <c r="F46" s="3" t="s">
        <v>33</v>
      </c>
      <c r="G46" s="4" t="s">
        <v>17</v>
      </c>
      <c r="H46" s="4" t="s">
        <v>18</v>
      </c>
      <c r="I46" s="6">
        <v>44566</v>
      </c>
    </row>
    <row r="47" spans="1:9" ht="27" customHeight="1" x14ac:dyDescent="0.25">
      <c r="A47" s="3" t="s">
        <v>201</v>
      </c>
      <c r="B47" s="3" t="s">
        <v>202</v>
      </c>
      <c r="C47" s="4">
        <v>141</v>
      </c>
      <c r="D47" s="3" t="s">
        <v>203</v>
      </c>
      <c r="E47" s="3" t="s">
        <v>204</v>
      </c>
      <c r="F47" s="3" t="s">
        <v>33</v>
      </c>
      <c r="G47" s="4" t="s">
        <v>17</v>
      </c>
      <c r="H47" s="4" t="s">
        <v>205</v>
      </c>
      <c r="I47" s="6">
        <v>44638</v>
      </c>
    </row>
    <row r="48" spans="1:9" ht="27" customHeight="1" x14ac:dyDescent="0.25">
      <c r="A48" s="3" t="s">
        <v>166</v>
      </c>
      <c r="B48" s="3" t="s">
        <v>167</v>
      </c>
      <c r="C48" s="4">
        <v>133</v>
      </c>
      <c r="D48" s="3" t="s">
        <v>168</v>
      </c>
      <c r="E48" s="3" t="s">
        <v>169</v>
      </c>
      <c r="F48" s="3" t="s">
        <v>112</v>
      </c>
      <c r="G48" s="4" t="s">
        <v>17</v>
      </c>
      <c r="H48" s="4" t="s">
        <v>18</v>
      </c>
      <c r="I48" s="6">
        <v>44566</v>
      </c>
    </row>
    <row r="49" spans="1:9" ht="27" customHeight="1" x14ac:dyDescent="0.25">
      <c r="A49" s="3" t="s">
        <v>170</v>
      </c>
      <c r="B49" s="3" t="s">
        <v>171</v>
      </c>
      <c r="C49" s="4">
        <v>43</v>
      </c>
      <c r="D49" s="3" t="s">
        <v>36</v>
      </c>
      <c r="E49" s="3" t="s">
        <v>137</v>
      </c>
      <c r="F49" s="3" t="s">
        <v>16</v>
      </c>
      <c r="G49" s="4" t="s">
        <v>17</v>
      </c>
      <c r="H49" s="4" t="s">
        <v>18</v>
      </c>
      <c r="I49" s="6">
        <v>42928</v>
      </c>
    </row>
    <row r="50" spans="1:9" ht="27" customHeight="1" x14ac:dyDescent="0.25">
      <c r="A50" s="3" t="s">
        <v>172</v>
      </c>
      <c r="B50" s="3" t="s">
        <v>173</v>
      </c>
      <c r="C50" s="4">
        <v>73</v>
      </c>
      <c r="D50" s="3" t="s">
        <v>36</v>
      </c>
      <c r="E50" s="3" t="s">
        <v>32</v>
      </c>
      <c r="F50" s="3" t="s">
        <v>104</v>
      </c>
      <c r="G50" s="4" t="s">
        <v>17</v>
      </c>
      <c r="H50" s="4" t="s">
        <v>18</v>
      </c>
      <c r="I50" s="6">
        <v>43742</v>
      </c>
    </row>
    <row r="51" spans="1:9" ht="15.75" customHeight="1" x14ac:dyDescent="0.25">
      <c r="A51" s="10"/>
      <c r="G51" s="11"/>
      <c r="H51" s="11"/>
      <c r="I51" s="11"/>
    </row>
    <row r="52" spans="1:9" ht="42" customHeight="1" x14ac:dyDescent="0.25">
      <c r="A52" s="181" t="s">
        <v>195</v>
      </c>
      <c r="B52" s="182"/>
      <c r="C52" s="182"/>
      <c r="D52" s="182"/>
      <c r="E52" s="182"/>
      <c r="F52" s="182"/>
      <c r="G52" s="183"/>
      <c r="H52" s="13"/>
      <c r="I52" s="13"/>
    </row>
    <row r="53" spans="1:9" ht="28.5" customHeight="1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 t="s">
        <v>7</v>
      </c>
      <c r="F53" s="1" t="s">
        <v>8</v>
      </c>
      <c r="G53" s="17" t="s">
        <v>175</v>
      </c>
      <c r="H53" s="14"/>
      <c r="I53" s="11"/>
    </row>
    <row r="54" spans="1:9" ht="27" customHeight="1" x14ac:dyDescent="0.25">
      <c r="A54" s="3" t="s">
        <v>176</v>
      </c>
      <c r="B54" s="3" t="s">
        <v>177</v>
      </c>
      <c r="C54" s="4">
        <v>75</v>
      </c>
      <c r="D54" s="3" t="s">
        <v>178</v>
      </c>
      <c r="E54" s="3" t="s">
        <v>50</v>
      </c>
      <c r="F54" s="4" t="s">
        <v>179</v>
      </c>
      <c r="G54" s="15">
        <v>43566</v>
      </c>
      <c r="H54" s="16"/>
      <c r="I54" s="11"/>
    </row>
    <row r="55" spans="1:9" ht="45.75" customHeight="1" x14ac:dyDescent="0.25">
      <c r="A55" s="3" t="s">
        <v>180</v>
      </c>
      <c r="B55" s="3" t="s">
        <v>181</v>
      </c>
      <c r="C55" s="4" t="s">
        <v>24</v>
      </c>
      <c r="D55" s="3" t="s">
        <v>182</v>
      </c>
      <c r="E55" s="3" t="s">
        <v>183</v>
      </c>
      <c r="F55" s="4" t="s">
        <v>184</v>
      </c>
      <c r="G55" s="5">
        <v>43948</v>
      </c>
      <c r="H55" s="12"/>
      <c r="I55" s="11"/>
    </row>
    <row r="56" spans="1:9" ht="31.5" customHeight="1" x14ac:dyDescent="0.25">
      <c r="A56" s="3" t="s">
        <v>185</v>
      </c>
      <c r="B56" s="3" t="s">
        <v>186</v>
      </c>
      <c r="C56" s="4">
        <v>132</v>
      </c>
      <c r="D56" s="3" t="s">
        <v>187</v>
      </c>
      <c r="E56" s="3" t="s">
        <v>112</v>
      </c>
      <c r="F56" s="4" t="s">
        <v>179</v>
      </c>
      <c r="G56" s="15">
        <v>44532</v>
      </c>
      <c r="H56" s="16"/>
      <c r="I56" s="11"/>
    </row>
    <row r="57" spans="1:9" ht="31.5" customHeight="1" x14ac:dyDescent="0.25">
      <c r="A57" s="3" t="s">
        <v>188</v>
      </c>
      <c r="B57" s="3" t="s">
        <v>189</v>
      </c>
      <c r="C57" s="4">
        <v>131</v>
      </c>
      <c r="D57" s="3" t="s">
        <v>190</v>
      </c>
      <c r="E57" s="3" t="s">
        <v>191</v>
      </c>
      <c r="F57" s="4" t="s">
        <v>179</v>
      </c>
      <c r="G57" s="15">
        <v>44532</v>
      </c>
      <c r="H57" s="16"/>
      <c r="I57" s="11"/>
    </row>
    <row r="58" spans="1:9" ht="15.75" customHeight="1" x14ac:dyDescent="0.25">
      <c r="G58" s="11"/>
      <c r="H58" s="11"/>
      <c r="I58" s="11"/>
    </row>
    <row r="59" spans="1:9" ht="15.75" customHeight="1" x14ac:dyDescent="0.25">
      <c r="G59" s="11"/>
      <c r="H59" s="11"/>
      <c r="I59" s="11"/>
    </row>
    <row r="60" spans="1:9" ht="15.75" customHeight="1" x14ac:dyDescent="0.25">
      <c r="G60" s="11"/>
      <c r="H60" s="11"/>
      <c r="I60" s="11"/>
    </row>
    <row r="61" spans="1:9" ht="15.75" customHeight="1" x14ac:dyDescent="0.25">
      <c r="G61" s="11"/>
      <c r="H61" s="11"/>
      <c r="I61" s="11"/>
    </row>
    <row r="62" spans="1:9" ht="15.75" customHeight="1" x14ac:dyDescent="0.25">
      <c r="G62" s="11"/>
      <c r="H62" s="11"/>
      <c r="I62" s="11"/>
    </row>
    <row r="63" spans="1:9" ht="15.75" customHeight="1" x14ac:dyDescent="0.25">
      <c r="G63" s="11"/>
      <c r="H63" s="11"/>
      <c r="I63" s="11"/>
    </row>
    <row r="64" spans="1:9" ht="15.75" customHeight="1" x14ac:dyDescent="0.25">
      <c r="G64" s="11"/>
      <c r="H64" s="11"/>
      <c r="I64" s="11"/>
    </row>
    <row r="65" spans="7:9" ht="15.75" customHeight="1" x14ac:dyDescent="0.25">
      <c r="G65" s="11"/>
      <c r="H65" s="11"/>
      <c r="I65" s="11"/>
    </row>
    <row r="66" spans="7:9" ht="15.75" customHeight="1" x14ac:dyDescent="0.25">
      <c r="G66" s="11"/>
      <c r="H66" s="11"/>
      <c r="I66" s="11"/>
    </row>
    <row r="67" spans="7:9" ht="15.75" customHeight="1" x14ac:dyDescent="0.25">
      <c r="G67" s="11"/>
      <c r="H67" s="11"/>
      <c r="I67" s="11"/>
    </row>
    <row r="68" spans="7:9" ht="15.75" customHeight="1" x14ac:dyDescent="0.25">
      <c r="G68" s="11"/>
      <c r="H68" s="11"/>
      <c r="I68" s="11"/>
    </row>
    <row r="69" spans="7:9" ht="15.75" customHeight="1" x14ac:dyDescent="0.25">
      <c r="G69" s="11"/>
      <c r="H69" s="11"/>
      <c r="I69" s="11"/>
    </row>
    <row r="70" spans="7:9" ht="15.75" customHeight="1" x14ac:dyDescent="0.25">
      <c r="G70" s="11"/>
      <c r="H70" s="11"/>
      <c r="I70" s="11"/>
    </row>
    <row r="71" spans="7:9" ht="15.75" customHeight="1" x14ac:dyDescent="0.25">
      <c r="G71" s="11"/>
      <c r="H71" s="11"/>
      <c r="I71" s="11"/>
    </row>
    <row r="72" spans="7:9" ht="15.75" customHeight="1" x14ac:dyDescent="0.25">
      <c r="G72" s="11"/>
      <c r="H72" s="11"/>
      <c r="I72" s="11"/>
    </row>
    <row r="73" spans="7:9" ht="15.75" customHeight="1" x14ac:dyDescent="0.25">
      <c r="G73" s="11"/>
      <c r="H73" s="11"/>
      <c r="I73" s="11"/>
    </row>
    <row r="74" spans="7:9" ht="15.75" customHeight="1" x14ac:dyDescent="0.25">
      <c r="G74" s="11"/>
      <c r="H74" s="11"/>
      <c r="I74" s="11"/>
    </row>
    <row r="75" spans="7:9" ht="15.75" customHeight="1" x14ac:dyDescent="0.25">
      <c r="G75" s="11"/>
      <c r="H75" s="11"/>
      <c r="I75" s="11"/>
    </row>
    <row r="76" spans="7:9" ht="15.75" customHeight="1" x14ac:dyDescent="0.25">
      <c r="G76" s="11"/>
      <c r="H76" s="11"/>
      <c r="I76" s="11"/>
    </row>
    <row r="77" spans="7:9" ht="15.75" customHeight="1" x14ac:dyDescent="0.25">
      <c r="G77" s="11"/>
      <c r="H77" s="11"/>
      <c r="I77" s="11"/>
    </row>
    <row r="78" spans="7:9" ht="15.75" customHeight="1" x14ac:dyDescent="0.25">
      <c r="G78" s="11"/>
      <c r="H78" s="11"/>
      <c r="I78" s="11"/>
    </row>
    <row r="79" spans="7:9" ht="15.75" customHeight="1" x14ac:dyDescent="0.25">
      <c r="G79" s="11"/>
      <c r="H79" s="11"/>
      <c r="I79" s="11"/>
    </row>
    <row r="80" spans="7:9" ht="15.75" customHeight="1" x14ac:dyDescent="0.25">
      <c r="G80" s="11"/>
      <c r="H80" s="11"/>
      <c r="I80" s="11"/>
    </row>
    <row r="81" spans="7:9" ht="15.75" customHeight="1" x14ac:dyDescent="0.25">
      <c r="G81" s="11"/>
      <c r="H81" s="11"/>
      <c r="I81" s="11"/>
    </row>
    <row r="82" spans="7:9" ht="15.75" customHeight="1" x14ac:dyDescent="0.25">
      <c r="G82" s="11"/>
      <c r="H82" s="11"/>
      <c r="I82" s="11"/>
    </row>
    <row r="83" spans="7:9" ht="15.75" customHeight="1" x14ac:dyDescent="0.25">
      <c r="G83" s="11"/>
      <c r="H83" s="11"/>
      <c r="I83" s="11"/>
    </row>
    <row r="84" spans="7:9" ht="15.75" customHeight="1" x14ac:dyDescent="0.25">
      <c r="G84" s="11"/>
      <c r="H84" s="11"/>
      <c r="I84" s="11"/>
    </row>
    <row r="85" spans="7:9" ht="15.75" customHeight="1" x14ac:dyDescent="0.25">
      <c r="G85" s="11"/>
      <c r="H85" s="11"/>
      <c r="I85" s="11"/>
    </row>
    <row r="86" spans="7:9" ht="15.75" customHeight="1" x14ac:dyDescent="0.25">
      <c r="G86" s="11"/>
      <c r="H86" s="11"/>
      <c r="I86" s="11"/>
    </row>
    <row r="87" spans="7:9" ht="15.75" customHeight="1" x14ac:dyDescent="0.25">
      <c r="G87" s="11"/>
      <c r="H87" s="11"/>
      <c r="I87" s="11"/>
    </row>
    <row r="88" spans="7:9" ht="15.75" customHeight="1" x14ac:dyDescent="0.25">
      <c r="G88" s="11"/>
      <c r="H88" s="11"/>
      <c r="I88" s="11"/>
    </row>
    <row r="89" spans="7:9" ht="15.75" customHeight="1" x14ac:dyDescent="0.25">
      <c r="G89" s="11"/>
      <c r="H89" s="11"/>
      <c r="I89" s="11"/>
    </row>
    <row r="90" spans="7:9" ht="15.75" customHeight="1" x14ac:dyDescent="0.25">
      <c r="G90" s="11"/>
      <c r="H90" s="11"/>
      <c r="I90" s="11"/>
    </row>
    <row r="91" spans="7:9" ht="15.75" customHeight="1" x14ac:dyDescent="0.25">
      <c r="G91" s="11"/>
      <c r="H91" s="11"/>
      <c r="I91" s="11"/>
    </row>
    <row r="92" spans="7:9" ht="15.75" customHeight="1" x14ac:dyDescent="0.25">
      <c r="G92" s="11"/>
      <c r="H92" s="11"/>
      <c r="I92" s="11"/>
    </row>
    <row r="93" spans="7:9" ht="15.75" customHeight="1" x14ac:dyDescent="0.25">
      <c r="G93" s="11"/>
      <c r="H93" s="11"/>
      <c r="I93" s="11"/>
    </row>
    <row r="94" spans="7:9" ht="15.75" customHeight="1" x14ac:dyDescent="0.25">
      <c r="G94" s="11"/>
      <c r="H94" s="11"/>
      <c r="I94" s="11"/>
    </row>
    <row r="95" spans="7:9" ht="15.75" customHeight="1" x14ac:dyDescent="0.25">
      <c r="G95" s="11"/>
      <c r="H95" s="11"/>
      <c r="I95" s="11"/>
    </row>
    <row r="96" spans="7:9" ht="15.75" customHeight="1" x14ac:dyDescent="0.25">
      <c r="G96" s="11"/>
      <c r="H96" s="11"/>
      <c r="I96" s="11"/>
    </row>
    <row r="97" spans="7:9" ht="15.75" customHeight="1" x14ac:dyDescent="0.25">
      <c r="G97" s="11"/>
      <c r="H97" s="11"/>
      <c r="I97" s="11"/>
    </row>
    <row r="98" spans="7:9" ht="15.75" customHeight="1" x14ac:dyDescent="0.25">
      <c r="G98" s="11"/>
      <c r="H98" s="11"/>
      <c r="I98" s="11"/>
    </row>
    <row r="99" spans="7:9" ht="15.75" customHeight="1" x14ac:dyDescent="0.25">
      <c r="G99" s="11"/>
      <c r="H99" s="11"/>
      <c r="I99" s="11"/>
    </row>
    <row r="100" spans="7:9" ht="15.75" customHeight="1" x14ac:dyDescent="0.25">
      <c r="G100" s="11"/>
      <c r="H100" s="11"/>
      <c r="I100" s="11"/>
    </row>
    <row r="101" spans="7:9" ht="15.75" customHeight="1" x14ac:dyDescent="0.25">
      <c r="G101" s="11"/>
      <c r="H101" s="11"/>
      <c r="I101" s="11"/>
    </row>
    <row r="102" spans="7:9" ht="15.75" customHeight="1" x14ac:dyDescent="0.25">
      <c r="G102" s="11"/>
      <c r="H102" s="11"/>
      <c r="I102" s="11"/>
    </row>
    <row r="103" spans="7:9" ht="15.75" customHeight="1" x14ac:dyDescent="0.25">
      <c r="G103" s="11"/>
      <c r="H103" s="11"/>
      <c r="I103" s="11"/>
    </row>
    <row r="104" spans="7:9" ht="15.75" customHeight="1" x14ac:dyDescent="0.25">
      <c r="G104" s="11"/>
      <c r="H104" s="11"/>
      <c r="I104" s="11"/>
    </row>
    <row r="105" spans="7:9" ht="15.75" customHeight="1" x14ac:dyDescent="0.25">
      <c r="G105" s="11"/>
      <c r="H105" s="11"/>
      <c r="I105" s="11"/>
    </row>
    <row r="106" spans="7:9" ht="15.75" customHeight="1" x14ac:dyDescent="0.25">
      <c r="G106" s="11"/>
      <c r="H106" s="11"/>
      <c r="I106" s="11"/>
    </row>
    <row r="107" spans="7:9" ht="15.75" customHeight="1" x14ac:dyDescent="0.25">
      <c r="G107" s="11"/>
      <c r="H107" s="11"/>
      <c r="I107" s="11"/>
    </row>
    <row r="108" spans="7:9" ht="15.75" customHeight="1" x14ac:dyDescent="0.25">
      <c r="G108" s="11"/>
      <c r="H108" s="11"/>
      <c r="I108" s="11"/>
    </row>
    <row r="109" spans="7:9" ht="15.75" customHeight="1" x14ac:dyDescent="0.25">
      <c r="G109" s="11"/>
      <c r="H109" s="11"/>
      <c r="I109" s="11"/>
    </row>
    <row r="110" spans="7:9" ht="15.75" customHeight="1" x14ac:dyDescent="0.25">
      <c r="G110" s="11"/>
      <c r="H110" s="11"/>
      <c r="I110" s="11"/>
    </row>
    <row r="111" spans="7:9" ht="15.75" customHeight="1" x14ac:dyDescent="0.25">
      <c r="G111" s="11"/>
      <c r="H111" s="11"/>
      <c r="I111" s="11"/>
    </row>
    <row r="112" spans="7:9" ht="15.75" customHeight="1" x14ac:dyDescent="0.25">
      <c r="G112" s="11"/>
      <c r="H112" s="11"/>
      <c r="I112" s="11"/>
    </row>
    <row r="113" spans="7:9" ht="15.75" customHeight="1" x14ac:dyDescent="0.25">
      <c r="G113" s="11"/>
      <c r="H113" s="11"/>
      <c r="I113" s="11"/>
    </row>
    <row r="114" spans="7:9" ht="15.75" customHeight="1" x14ac:dyDescent="0.25">
      <c r="G114" s="11"/>
      <c r="H114" s="11"/>
      <c r="I114" s="11"/>
    </row>
    <row r="115" spans="7:9" ht="15.75" customHeight="1" x14ac:dyDescent="0.25">
      <c r="G115" s="11"/>
      <c r="H115" s="11"/>
      <c r="I115" s="11"/>
    </row>
    <row r="116" spans="7:9" ht="15.75" customHeight="1" x14ac:dyDescent="0.25">
      <c r="G116" s="11"/>
      <c r="H116" s="11"/>
      <c r="I116" s="11"/>
    </row>
    <row r="117" spans="7:9" ht="15.75" customHeight="1" x14ac:dyDescent="0.25">
      <c r="G117" s="11"/>
      <c r="H117" s="11"/>
      <c r="I117" s="11"/>
    </row>
    <row r="118" spans="7:9" ht="15.75" customHeight="1" x14ac:dyDescent="0.25">
      <c r="G118" s="11"/>
      <c r="H118" s="11"/>
      <c r="I118" s="11"/>
    </row>
    <row r="119" spans="7:9" ht="15.75" customHeight="1" x14ac:dyDescent="0.25">
      <c r="G119" s="11"/>
      <c r="H119" s="11"/>
      <c r="I119" s="11"/>
    </row>
    <row r="120" spans="7:9" ht="15.75" customHeight="1" x14ac:dyDescent="0.25">
      <c r="G120" s="11"/>
      <c r="H120" s="11"/>
      <c r="I120" s="11"/>
    </row>
    <row r="121" spans="7:9" ht="15.75" customHeight="1" x14ac:dyDescent="0.25">
      <c r="G121" s="11"/>
      <c r="H121" s="11"/>
      <c r="I121" s="11"/>
    </row>
    <row r="122" spans="7:9" ht="15.75" customHeight="1" x14ac:dyDescent="0.25">
      <c r="G122" s="11"/>
      <c r="H122" s="11"/>
      <c r="I122" s="11"/>
    </row>
    <row r="123" spans="7:9" ht="15.75" customHeight="1" x14ac:dyDescent="0.25">
      <c r="G123" s="11"/>
      <c r="H123" s="11"/>
      <c r="I123" s="11"/>
    </row>
    <row r="124" spans="7:9" ht="15.75" customHeight="1" x14ac:dyDescent="0.25">
      <c r="G124" s="11"/>
      <c r="H124" s="11"/>
      <c r="I124" s="11"/>
    </row>
    <row r="125" spans="7:9" ht="15.75" customHeight="1" x14ac:dyDescent="0.25">
      <c r="G125" s="11"/>
      <c r="H125" s="11"/>
      <c r="I125" s="11"/>
    </row>
    <row r="126" spans="7:9" ht="15.75" customHeight="1" x14ac:dyDescent="0.25">
      <c r="G126" s="11"/>
      <c r="H126" s="11"/>
      <c r="I126" s="11"/>
    </row>
    <row r="127" spans="7:9" ht="15.75" customHeight="1" x14ac:dyDescent="0.25">
      <c r="G127" s="11"/>
      <c r="H127" s="11"/>
      <c r="I127" s="11"/>
    </row>
    <row r="128" spans="7:9" ht="15.75" customHeight="1" x14ac:dyDescent="0.25">
      <c r="G128" s="11"/>
      <c r="H128" s="11"/>
      <c r="I128" s="11"/>
    </row>
    <row r="129" spans="7:9" ht="15.75" customHeight="1" x14ac:dyDescent="0.25">
      <c r="G129" s="11"/>
      <c r="H129" s="11"/>
      <c r="I129" s="11"/>
    </row>
    <row r="130" spans="7:9" ht="15.75" customHeight="1" x14ac:dyDescent="0.25">
      <c r="G130" s="11"/>
      <c r="H130" s="11"/>
      <c r="I130" s="11"/>
    </row>
    <row r="131" spans="7:9" ht="15.75" customHeight="1" x14ac:dyDescent="0.25">
      <c r="G131" s="11"/>
      <c r="H131" s="11"/>
      <c r="I131" s="11"/>
    </row>
    <row r="132" spans="7:9" ht="15.75" customHeight="1" x14ac:dyDescent="0.25">
      <c r="G132" s="11"/>
      <c r="H132" s="11"/>
      <c r="I132" s="11"/>
    </row>
    <row r="133" spans="7:9" ht="15.75" customHeight="1" x14ac:dyDescent="0.25">
      <c r="G133" s="11"/>
      <c r="H133" s="11"/>
      <c r="I133" s="11"/>
    </row>
    <row r="134" spans="7:9" ht="15.75" customHeight="1" x14ac:dyDescent="0.25">
      <c r="G134" s="11"/>
      <c r="H134" s="11"/>
      <c r="I134" s="11"/>
    </row>
    <row r="135" spans="7:9" ht="15.75" customHeight="1" x14ac:dyDescent="0.25">
      <c r="G135" s="11"/>
      <c r="H135" s="11"/>
      <c r="I135" s="11"/>
    </row>
    <row r="136" spans="7:9" ht="15.75" customHeight="1" x14ac:dyDescent="0.25">
      <c r="G136" s="11"/>
      <c r="H136" s="11"/>
      <c r="I136" s="11"/>
    </row>
    <row r="137" spans="7:9" ht="15.75" customHeight="1" x14ac:dyDescent="0.25">
      <c r="G137" s="11"/>
      <c r="H137" s="11"/>
      <c r="I137" s="11"/>
    </row>
    <row r="138" spans="7:9" ht="15.75" customHeight="1" x14ac:dyDescent="0.25">
      <c r="G138" s="11"/>
      <c r="H138" s="11"/>
      <c r="I138" s="11"/>
    </row>
    <row r="139" spans="7:9" ht="15.75" customHeight="1" x14ac:dyDescent="0.25">
      <c r="G139" s="11"/>
      <c r="H139" s="11"/>
      <c r="I139" s="11"/>
    </row>
    <row r="140" spans="7:9" ht="15.75" customHeight="1" x14ac:dyDescent="0.25">
      <c r="G140" s="11"/>
      <c r="H140" s="11"/>
      <c r="I140" s="11"/>
    </row>
    <row r="141" spans="7:9" ht="15.75" customHeight="1" x14ac:dyDescent="0.25">
      <c r="G141" s="11"/>
      <c r="H141" s="11"/>
      <c r="I141" s="11"/>
    </row>
    <row r="142" spans="7:9" ht="15.75" customHeight="1" x14ac:dyDescent="0.25">
      <c r="G142" s="11"/>
      <c r="H142" s="11"/>
      <c r="I142" s="11"/>
    </row>
    <row r="143" spans="7:9" ht="15.75" customHeight="1" x14ac:dyDescent="0.25">
      <c r="G143" s="11"/>
      <c r="H143" s="11"/>
      <c r="I143" s="11"/>
    </row>
    <row r="144" spans="7:9" ht="15.75" customHeight="1" x14ac:dyDescent="0.25">
      <c r="G144" s="11"/>
      <c r="H144" s="11"/>
      <c r="I144" s="11"/>
    </row>
    <row r="145" spans="7:9" ht="15.75" customHeight="1" x14ac:dyDescent="0.25">
      <c r="G145" s="11"/>
      <c r="H145" s="11"/>
      <c r="I145" s="11"/>
    </row>
    <row r="146" spans="7:9" ht="15.75" customHeight="1" x14ac:dyDescent="0.25">
      <c r="G146" s="11"/>
      <c r="H146" s="11"/>
      <c r="I146" s="11"/>
    </row>
    <row r="147" spans="7:9" ht="15.75" customHeight="1" x14ac:dyDescent="0.25">
      <c r="G147" s="11"/>
      <c r="H147" s="11"/>
      <c r="I147" s="11"/>
    </row>
    <row r="148" spans="7:9" ht="15.75" customHeight="1" x14ac:dyDescent="0.25">
      <c r="G148" s="11"/>
      <c r="H148" s="11"/>
      <c r="I148" s="11"/>
    </row>
    <row r="149" spans="7:9" ht="15.75" customHeight="1" x14ac:dyDescent="0.25">
      <c r="G149" s="11"/>
      <c r="H149" s="11"/>
      <c r="I149" s="11"/>
    </row>
    <row r="150" spans="7:9" ht="15.75" customHeight="1" x14ac:dyDescent="0.25">
      <c r="G150" s="11"/>
      <c r="H150" s="11"/>
      <c r="I150" s="11"/>
    </row>
    <row r="151" spans="7:9" ht="15.75" customHeight="1" x14ac:dyDescent="0.25">
      <c r="G151" s="11"/>
      <c r="H151" s="11"/>
      <c r="I151" s="11"/>
    </row>
    <row r="152" spans="7:9" ht="15.75" customHeight="1" x14ac:dyDescent="0.25">
      <c r="G152" s="11"/>
      <c r="H152" s="11"/>
      <c r="I152" s="11"/>
    </row>
    <row r="153" spans="7:9" ht="15.75" customHeight="1" x14ac:dyDescent="0.25">
      <c r="G153" s="11"/>
      <c r="H153" s="11"/>
      <c r="I153" s="11"/>
    </row>
    <row r="154" spans="7:9" ht="15.75" customHeight="1" x14ac:dyDescent="0.25">
      <c r="G154" s="11"/>
      <c r="H154" s="11"/>
      <c r="I154" s="11"/>
    </row>
    <row r="155" spans="7:9" ht="15.75" customHeight="1" x14ac:dyDescent="0.25">
      <c r="G155" s="11"/>
      <c r="H155" s="11"/>
      <c r="I155" s="11"/>
    </row>
    <row r="156" spans="7:9" ht="15.75" customHeight="1" x14ac:dyDescent="0.25">
      <c r="G156" s="11"/>
      <c r="H156" s="11"/>
      <c r="I156" s="11"/>
    </row>
    <row r="157" spans="7:9" ht="15.75" customHeight="1" x14ac:dyDescent="0.25">
      <c r="G157" s="11"/>
      <c r="H157" s="11"/>
      <c r="I157" s="11"/>
    </row>
    <row r="158" spans="7:9" ht="15.75" customHeight="1" x14ac:dyDescent="0.25">
      <c r="G158" s="11"/>
      <c r="H158" s="11"/>
      <c r="I158" s="11"/>
    </row>
    <row r="159" spans="7:9" ht="15.75" customHeight="1" x14ac:dyDescent="0.25">
      <c r="G159" s="11"/>
      <c r="H159" s="11"/>
      <c r="I159" s="11"/>
    </row>
    <row r="160" spans="7:9" ht="15.75" customHeight="1" x14ac:dyDescent="0.25">
      <c r="G160" s="11"/>
      <c r="H160" s="11"/>
      <c r="I160" s="11"/>
    </row>
    <row r="161" spans="7:9" ht="15.75" customHeight="1" x14ac:dyDescent="0.25">
      <c r="G161" s="11"/>
      <c r="H161" s="11"/>
      <c r="I161" s="11"/>
    </row>
    <row r="162" spans="7:9" ht="15.75" customHeight="1" x14ac:dyDescent="0.25">
      <c r="G162" s="11"/>
      <c r="H162" s="11"/>
      <c r="I162" s="11"/>
    </row>
    <row r="163" spans="7:9" ht="15.75" customHeight="1" x14ac:dyDescent="0.25">
      <c r="G163" s="11"/>
      <c r="H163" s="11"/>
      <c r="I163" s="11"/>
    </row>
    <row r="164" spans="7:9" ht="15.75" customHeight="1" x14ac:dyDescent="0.25">
      <c r="G164" s="11"/>
      <c r="H164" s="11"/>
      <c r="I164" s="11"/>
    </row>
    <row r="165" spans="7:9" ht="15.75" customHeight="1" x14ac:dyDescent="0.25">
      <c r="G165" s="11"/>
      <c r="H165" s="11"/>
      <c r="I165" s="11"/>
    </row>
    <row r="166" spans="7:9" ht="15.75" customHeight="1" x14ac:dyDescent="0.25">
      <c r="G166" s="11"/>
      <c r="H166" s="11"/>
      <c r="I166" s="11"/>
    </row>
    <row r="167" spans="7:9" ht="15.75" customHeight="1" x14ac:dyDescent="0.25">
      <c r="G167" s="11"/>
      <c r="H167" s="11"/>
      <c r="I167" s="11"/>
    </row>
    <row r="168" spans="7:9" ht="15.75" customHeight="1" x14ac:dyDescent="0.25">
      <c r="G168" s="11"/>
      <c r="H168" s="11"/>
      <c r="I168" s="11"/>
    </row>
    <row r="169" spans="7:9" ht="15.75" customHeight="1" x14ac:dyDescent="0.25">
      <c r="G169" s="11"/>
      <c r="H169" s="11"/>
      <c r="I169" s="11"/>
    </row>
    <row r="170" spans="7:9" ht="15.75" customHeight="1" x14ac:dyDescent="0.25">
      <c r="G170" s="11"/>
      <c r="H170" s="11"/>
      <c r="I170" s="11"/>
    </row>
    <row r="171" spans="7:9" ht="15.75" customHeight="1" x14ac:dyDescent="0.25">
      <c r="G171" s="11"/>
      <c r="H171" s="11"/>
      <c r="I171" s="11"/>
    </row>
    <row r="172" spans="7:9" ht="15.75" customHeight="1" x14ac:dyDescent="0.25">
      <c r="G172" s="11"/>
      <c r="H172" s="11"/>
      <c r="I172" s="11"/>
    </row>
    <row r="173" spans="7:9" ht="15.75" customHeight="1" x14ac:dyDescent="0.25">
      <c r="G173" s="11"/>
      <c r="H173" s="11"/>
      <c r="I173" s="11"/>
    </row>
    <row r="174" spans="7:9" ht="15.75" customHeight="1" x14ac:dyDescent="0.25">
      <c r="G174" s="11"/>
      <c r="H174" s="11"/>
      <c r="I174" s="11"/>
    </row>
    <row r="175" spans="7:9" ht="15.75" customHeight="1" x14ac:dyDescent="0.25">
      <c r="G175" s="11"/>
      <c r="H175" s="11"/>
      <c r="I175" s="11"/>
    </row>
    <row r="176" spans="7:9" ht="15.75" customHeight="1" x14ac:dyDescent="0.25">
      <c r="G176" s="11"/>
      <c r="H176" s="11"/>
      <c r="I176" s="11"/>
    </row>
    <row r="177" spans="7:9" ht="15.75" customHeight="1" x14ac:dyDescent="0.25">
      <c r="G177" s="11"/>
      <c r="H177" s="11"/>
      <c r="I177" s="11"/>
    </row>
    <row r="178" spans="7:9" ht="15.75" customHeight="1" x14ac:dyDescent="0.25">
      <c r="G178" s="11"/>
      <c r="H178" s="11"/>
      <c r="I178" s="11"/>
    </row>
    <row r="179" spans="7:9" ht="15.75" customHeight="1" x14ac:dyDescent="0.25">
      <c r="G179" s="11"/>
      <c r="H179" s="11"/>
      <c r="I179" s="11"/>
    </row>
    <row r="180" spans="7:9" ht="15.75" customHeight="1" x14ac:dyDescent="0.25">
      <c r="G180" s="11"/>
      <c r="H180" s="11"/>
      <c r="I180" s="11"/>
    </row>
    <row r="181" spans="7:9" ht="15.75" customHeight="1" x14ac:dyDescent="0.25">
      <c r="G181" s="11"/>
      <c r="H181" s="11"/>
      <c r="I181" s="11"/>
    </row>
    <row r="182" spans="7:9" ht="15.75" customHeight="1" x14ac:dyDescent="0.25">
      <c r="G182" s="11"/>
      <c r="H182" s="11"/>
      <c r="I182" s="11"/>
    </row>
    <row r="183" spans="7:9" ht="15.75" customHeight="1" x14ac:dyDescent="0.25">
      <c r="G183" s="11"/>
      <c r="H183" s="11"/>
      <c r="I183" s="11"/>
    </row>
    <row r="184" spans="7:9" ht="15.75" customHeight="1" x14ac:dyDescent="0.25">
      <c r="G184" s="11"/>
      <c r="H184" s="11"/>
      <c r="I184" s="11"/>
    </row>
    <row r="185" spans="7:9" ht="15.75" customHeight="1" x14ac:dyDescent="0.25">
      <c r="G185" s="11"/>
      <c r="H185" s="11"/>
      <c r="I185" s="11"/>
    </row>
    <row r="186" spans="7:9" ht="15.75" customHeight="1" x14ac:dyDescent="0.25">
      <c r="G186" s="11"/>
      <c r="H186" s="11"/>
      <c r="I186" s="11"/>
    </row>
    <row r="187" spans="7:9" ht="15.75" customHeight="1" x14ac:dyDescent="0.25">
      <c r="G187" s="11"/>
      <c r="H187" s="11"/>
      <c r="I187" s="11"/>
    </row>
    <row r="188" spans="7:9" ht="15.75" customHeight="1" x14ac:dyDescent="0.25">
      <c r="G188" s="11"/>
      <c r="H188" s="11"/>
      <c r="I188" s="11"/>
    </row>
    <row r="189" spans="7:9" ht="15.75" customHeight="1" x14ac:dyDescent="0.25">
      <c r="G189" s="11"/>
      <c r="H189" s="11"/>
      <c r="I189" s="11"/>
    </row>
    <row r="190" spans="7:9" ht="15.75" customHeight="1" x14ac:dyDescent="0.25">
      <c r="G190" s="11"/>
      <c r="H190" s="11"/>
      <c r="I190" s="11"/>
    </row>
    <row r="191" spans="7:9" ht="15.75" customHeight="1" x14ac:dyDescent="0.25">
      <c r="G191" s="11"/>
      <c r="H191" s="11"/>
      <c r="I191" s="11"/>
    </row>
    <row r="192" spans="7:9" ht="15.75" customHeight="1" x14ac:dyDescent="0.25">
      <c r="G192" s="11"/>
      <c r="H192" s="11"/>
      <c r="I192" s="11"/>
    </row>
    <row r="193" spans="7:9" ht="15.75" customHeight="1" x14ac:dyDescent="0.25">
      <c r="G193" s="11"/>
      <c r="H193" s="11"/>
      <c r="I193" s="11"/>
    </row>
    <row r="194" spans="7:9" ht="15.75" customHeight="1" x14ac:dyDescent="0.25">
      <c r="G194" s="11"/>
      <c r="H194" s="11"/>
      <c r="I194" s="11"/>
    </row>
    <row r="195" spans="7:9" ht="15.75" customHeight="1" x14ac:dyDescent="0.25">
      <c r="G195" s="11"/>
      <c r="H195" s="11"/>
      <c r="I195" s="11"/>
    </row>
    <row r="196" spans="7:9" ht="15.75" customHeight="1" x14ac:dyDescent="0.25">
      <c r="G196" s="11"/>
      <c r="H196" s="11"/>
      <c r="I196" s="11"/>
    </row>
    <row r="197" spans="7:9" ht="15.75" customHeight="1" x14ac:dyDescent="0.25">
      <c r="G197" s="11"/>
      <c r="H197" s="11"/>
      <c r="I197" s="11"/>
    </row>
    <row r="198" spans="7:9" ht="15.75" customHeight="1" x14ac:dyDescent="0.25">
      <c r="G198" s="11"/>
      <c r="H198" s="11"/>
      <c r="I198" s="11"/>
    </row>
    <row r="199" spans="7:9" ht="15.75" customHeight="1" x14ac:dyDescent="0.25">
      <c r="G199" s="11"/>
      <c r="H199" s="11"/>
      <c r="I199" s="11"/>
    </row>
    <row r="200" spans="7:9" ht="15.75" customHeight="1" x14ac:dyDescent="0.25">
      <c r="G200" s="11"/>
      <c r="H200" s="11"/>
      <c r="I200" s="11"/>
    </row>
    <row r="201" spans="7:9" ht="15.75" customHeight="1" x14ac:dyDescent="0.25">
      <c r="G201" s="11"/>
      <c r="H201" s="11"/>
      <c r="I201" s="11"/>
    </row>
    <row r="202" spans="7:9" ht="15.75" customHeight="1" x14ac:dyDescent="0.25">
      <c r="G202" s="11"/>
      <c r="H202" s="11"/>
      <c r="I202" s="11"/>
    </row>
    <row r="203" spans="7:9" ht="15.75" customHeight="1" x14ac:dyDescent="0.25">
      <c r="G203" s="11"/>
      <c r="H203" s="11"/>
      <c r="I203" s="11"/>
    </row>
    <row r="204" spans="7:9" ht="15.75" customHeight="1" x14ac:dyDescent="0.25">
      <c r="G204" s="11"/>
      <c r="H204" s="11"/>
      <c r="I204" s="11"/>
    </row>
    <row r="205" spans="7:9" ht="15.75" customHeight="1" x14ac:dyDescent="0.25">
      <c r="G205" s="11"/>
      <c r="H205" s="11"/>
      <c r="I205" s="11"/>
    </row>
    <row r="206" spans="7:9" ht="15.75" customHeight="1" x14ac:dyDescent="0.25">
      <c r="G206" s="11"/>
      <c r="H206" s="11"/>
      <c r="I206" s="11"/>
    </row>
    <row r="207" spans="7:9" ht="15.75" customHeight="1" x14ac:dyDescent="0.25">
      <c r="G207" s="11"/>
      <c r="H207" s="11"/>
      <c r="I207" s="11"/>
    </row>
    <row r="208" spans="7:9" ht="15.75" customHeight="1" x14ac:dyDescent="0.25">
      <c r="G208" s="11"/>
      <c r="H208" s="11"/>
      <c r="I208" s="11"/>
    </row>
    <row r="209" spans="7:9" ht="15.75" customHeight="1" x14ac:dyDescent="0.25">
      <c r="G209" s="11"/>
      <c r="H209" s="11"/>
      <c r="I209" s="11"/>
    </row>
    <row r="210" spans="7:9" ht="15.75" customHeight="1" x14ac:dyDescent="0.25">
      <c r="G210" s="11"/>
      <c r="H210" s="11"/>
      <c r="I210" s="11"/>
    </row>
    <row r="211" spans="7:9" ht="15.75" customHeight="1" x14ac:dyDescent="0.25">
      <c r="G211" s="11"/>
      <c r="H211" s="11"/>
      <c r="I211" s="11"/>
    </row>
    <row r="212" spans="7:9" ht="15.75" customHeight="1" x14ac:dyDescent="0.25">
      <c r="G212" s="11"/>
      <c r="H212" s="11"/>
      <c r="I212" s="11"/>
    </row>
    <row r="213" spans="7:9" ht="15.75" customHeight="1" x14ac:dyDescent="0.25">
      <c r="G213" s="11"/>
      <c r="H213" s="11"/>
      <c r="I213" s="11"/>
    </row>
    <row r="214" spans="7:9" ht="15.75" customHeight="1" x14ac:dyDescent="0.25">
      <c r="G214" s="11"/>
      <c r="H214" s="11"/>
      <c r="I214" s="11"/>
    </row>
    <row r="215" spans="7:9" ht="15.75" customHeight="1" x14ac:dyDescent="0.25">
      <c r="G215" s="11"/>
      <c r="H215" s="11"/>
      <c r="I215" s="11"/>
    </row>
    <row r="216" spans="7:9" ht="15.75" customHeight="1" x14ac:dyDescent="0.25">
      <c r="G216" s="11"/>
      <c r="H216" s="11"/>
      <c r="I216" s="11"/>
    </row>
    <row r="217" spans="7:9" ht="15.75" customHeight="1" x14ac:dyDescent="0.25">
      <c r="G217" s="11"/>
      <c r="H217" s="11"/>
      <c r="I217" s="11"/>
    </row>
    <row r="218" spans="7:9" ht="15.75" customHeight="1" x14ac:dyDescent="0.25">
      <c r="G218" s="11"/>
      <c r="H218" s="11"/>
      <c r="I218" s="11"/>
    </row>
    <row r="219" spans="7:9" ht="15.75" customHeight="1" x14ac:dyDescent="0.25">
      <c r="G219" s="11"/>
      <c r="H219" s="11"/>
      <c r="I219" s="11"/>
    </row>
    <row r="220" spans="7:9" ht="15.75" customHeight="1" x14ac:dyDescent="0.25">
      <c r="G220" s="11"/>
      <c r="H220" s="11"/>
      <c r="I220" s="11"/>
    </row>
    <row r="221" spans="7:9" ht="15.75" customHeight="1" x14ac:dyDescent="0.25">
      <c r="G221" s="11"/>
      <c r="H221" s="11"/>
      <c r="I221" s="11"/>
    </row>
    <row r="222" spans="7:9" ht="15.75" customHeight="1" x14ac:dyDescent="0.25">
      <c r="G222" s="11"/>
      <c r="H222" s="11"/>
      <c r="I222" s="11"/>
    </row>
    <row r="223" spans="7:9" ht="15.75" customHeight="1" x14ac:dyDescent="0.25">
      <c r="G223" s="11"/>
      <c r="H223" s="11"/>
      <c r="I223" s="11"/>
    </row>
    <row r="224" spans="7:9" ht="15.75" customHeight="1" x14ac:dyDescent="0.25">
      <c r="G224" s="11"/>
      <c r="H224" s="11"/>
      <c r="I224" s="11"/>
    </row>
    <row r="225" spans="7:9" ht="15.75" customHeight="1" x14ac:dyDescent="0.25">
      <c r="G225" s="11"/>
      <c r="H225" s="11"/>
      <c r="I225" s="11"/>
    </row>
    <row r="226" spans="7:9" ht="15.75" customHeight="1" x14ac:dyDescent="0.25">
      <c r="G226" s="11"/>
      <c r="H226" s="11"/>
      <c r="I226" s="11"/>
    </row>
    <row r="227" spans="7:9" ht="15.75" customHeight="1" x14ac:dyDescent="0.25">
      <c r="G227" s="11"/>
      <c r="H227" s="11"/>
      <c r="I227" s="11"/>
    </row>
    <row r="228" spans="7:9" ht="15.75" customHeight="1" x14ac:dyDescent="0.25">
      <c r="G228" s="11"/>
      <c r="H228" s="11"/>
      <c r="I228" s="11"/>
    </row>
    <row r="229" spans="7:9" ht="15.75" customHeight="1" x14ac:dyDescent="0.25">
      <c r="G229" s="11"/>
      <c r="H229" s="11"/>
      <c r="I229" s="11"/>
    </row>
    <row r="230" spans="7:9" ht="15.75" customHeight="1" x14ac:dyDescent="0.25">
      <c r="G230" s="11"/>
      <c r="H230" s="11"/>
      <c r="I230" s="11"/>
    </row>
    <row r="231" spans="7:9" ht="15.75" customHeight="1" x14ac:dyDescent="0.25">
      <c r="G231" s="11"/>
      <c r="H231" s="11"/>
      <c r="I231" s="11"/>
    </row>
    <row r="232" spans="7:9" ht="15.75" customHeight="1" x14ac:dyDescent="0.25">
      <c r="G232" s="11"/>
      <c r="H232" s="11"/>
      <c r="I232" s="11"/>
    </row>
    <row r="233" spans="7:9" ht="15.75" customHeight="1" x14ac:dyDescent="0.25">
      <c r="G233" s="11"/>
      <c r="H233" s="11"/>
      <c r="I233" s="11"/>
    </row>
    <row r="234" spans="7:9" ht="15.75" customHeight="1" x14ac:dyDescent="0.25">
      <c r="G234" s="11"/>
      <c r="H234" s="11"/>
      <c r="I234" s="11"/>
    </row>
    <row r="235" spans="7:9" ht="15.75" customHeight="1" x14ac:dyDescent="0.25">
      <c r="G235" s="11"/>
      <c r="H235" s="11"/>
      <c r="I235" s="11"/>
    </row>
    <row r="236" spans="7:9" ht="15.75" customHeight="1" x14ac:dyDescent="0.25">
      <c r="G236" s="11"/>
      <c r="H236" s="11"/>
      <c r="I236" s="11"/>
    </row>
    <row r="237" spans="7:9" ht="15.75" customHeight="1" x14ac:dyDescent="0.25">
      <c r="G237" s="11"/>
      <c r="H237" s="11"/>
      <c r="I237" s="11"/>
    </row>
    <row r="238" spans="7:9" ht="15.75" customHeight="1" x14ac:dyDescent="0.25">
      <c r="G238" s="11"/>
      <c r="H238" s="11"/>
      <c r="I238" s="11"/>
    </row>
    <row r="239" spans="7:9" ht="15.75" customHeight="1" x14ac:dyDescent="0.25">
      <c r="G239" s="11"/>
      <c r="H239" s="11"/>
      <c r="I239" s="11"/>
    </row>
    <row r="240" spans="7:9" ht="15.75" customHeight="1" x14ac:dyDescent="0.25">
      <c r="G240" s="11"/>
      <c r="H240" s="11"/>
      <c r="I240" s="11"/>
    </row>
    <row r="241" spans="7:9" ht="15.75" customHeight="1" x14ac:dyDescent="0.25">
      <c r="G241" s="11"/>
      <c r="H241" s="11"/>
      <c r="I241" s="11"/>
    </row>
    <row r="242" spans="7:9" ht="15.75" customHeight="1" x14ac:dyDescent="0.25">
      <c r="G242" s="11"/>
      <c r="H242" s="11"/>
      <c r="I242" s="11"/>
    </row>
    <row r="243" spans="7:9" ht="15.75" customHeight="1" x14ac:dyDescent="0.25">
      <c r="G243" s="11"/>
      <c r="H243" s="11"/>
      <c r="I243" s="11"/>
    </row>
    <row r="244" spans="7:9" ht="15.75" customHeight="1" x14ac:dyDescent="0.25">
      <c r="G244" s="11"/>
      <c r="H244" s="11"/>
      <c r="I244" s="11"/>
    </row>
    <row r="245" spans="7:9" ht="15.75" customHeight="1" x14ac:dyDescent="0.25">
      <c r="G245" s="11"/>
      <c r="H245" s="11"/>
      <c r="I245" s="11"/>
    </row>
    <row r="246" spans="7:9" ht="15.75" customHeight="1" x14ac:dyDescent="0.25">
      <c r="G246" s="11"/>
      <c r="H246" s="11"/>
      <c r="I246" s="11"/>
    </row>
    <row r="247" spans="7:9" ht="15.75" customHeight="1" x14ac:dyDescent="0.25">
      <c r="G247" s="11"/>
      <c r="H247" s="11"/>
      <c r="I247" s="11"/>
    </row>
    <row r="248" spans="7:9" ht="15.75" customHeight="1" x14ac:dyDescent="0.25">
      <c r="G248" s="11"/>
      <c r="H248" s="11"/>
      <c r="I248" s="11"/>
    </row>
    <row r="249" spans="7:9" ht="15.75" customHeight="1" x14ac:dyDescent="0.25">
      <c r="G249" s="11"/>
      <c r="H249" s="11"/>
      <c r="I249" s="11"/>
    </row>
    <row r="250" spans="7:9" ht="15.75" customHeight="1" x14ac:dyDescent="0.25">
      <c r="G250" s="11"/>
      <c r="H250" s="11"/>
      <c r="I250" s="11"/>
    </row>
    <row r="251" spans="7:9" ht="15.75" customHeight="1" x14ac:dyDescent="0.25">
      <c r="G251" s="11"/>
      <c r="H251" s="11"/>
      <c r="I251" s="11"/>
    </row>
    <row r="252" spans="7:9" ht="15.75" customHeight="1" x14ac:dyDescent="0.25">
      <c r="G252" s="11"/>
      <c r="H252" s="11"/>
      <c r="I252" s="11"/>
    </row>
    <row r="253" spans="7:9" ht="15.75" customHeight="1" x14ac:dyDescent="0.25">
      <c r="G253" s="11"/>
      <c r="H253" s="11"/>
      <c r="I253" s="11"/>
    </row>
    <row r="254" spans="7:9" ht="15.75" customHeight="1" x14ac:dyDescent="0.25">
      <c r="G254" s="11"/>
      <c r="H254" s="11"/>
      <c r="I254" s="11"/>
    </row>
    <row r="255" spans="7:9" ht="15.75" customHeight="1" x14ac:dyDescent="0.25">
      <c r="G255" s="11"/>
      <c r="H255" s="11"/>
      <c r="I255" s="11"/>
    </row>
    <row r="256" spans="7:9" ht="15.75" customHeight="1" x14ac:dyDescent="0.25">
      <c r="G256" s="11"/>
      <c r="H256" s="11"/>
      <c r="I256" s="11"/>
    </row>
    <row r="257" spans="7:9" ht="15.75" customHeight="1" x14ac:dyDescent="0.25">
      <c r="G257" s="11"/>
      <c r="H257" s="11"/>
      <c r="I257" s="11"/>
    </row>
    <row r="258" spans="7:9" ht="15.75" customHeight="1" x14ac:dyDescent="0.25">
      <c r="G258" s="11"/>
      <c r="H258" s="11"/>
      <c r="I258" s="11"/>
    </row>
    <row r="259" spans="7:9" ht="15.75" customHeight="1" x14ac:dyDescent="0.25">
      <c r="G259" s="11"/>
      <c r="H259" s="11"/>
      <c r="I259" s="11"/>
    </row>
    <row r="260" spans="7:9" ht="15.75" customHeight="1" x14ac:dyDescent="0.25">
      <c r="G260" s="11"/>
      <c r="H260" s="11"/>
      <c r="I260" s="11"/>
    </row>
    <row r="261" spans="7:9" ht="15.75" customHeight="1" x14ac:dyDescent="0.25">
      <c r="G261" s="11"/>
      <c r="H261" s="11"/>
      <c r="I261" s="11"/>
    </row>
    <row r="262" spans="7:9" ht="15.75" customHeight="1" x14ac:dyDescent="0.25">
      <c r="G262" s="11"/>
      <c r="H262" s="11"/>
      <c r="I262" s="11"/>
    </row>
    <row r="263" spans="7:9" ht="15.75" customHeight="1" x14ac:dyDescent="0.25">
      <c r="G263" s="11"/>
      <c r="H263" s="11"/>
      <c r="I263" s="11"/>
    </row>
    <row r="264" spans="7:9" ht="15.75" customHeight="1" x14ac:dyDescent="0.25">
      <c r="G264" s="11"/>
      <c r="H264" s="11"/>
      <c r="I264" s="11"/>
    </row>
    <row r="265" spans="7:9" ht="15.75" customHeight="1" x14ac:dyDescent="0.25">
      <c r="G265" s="11"/>
      <c r="H265" s="11"/>
      <c r="I265" s="11"/>
    </row>
    <row r="266" spans="7:9" ht="15.75" customHeight="1" x14ac:dyDescent="0.25">
      <c r="G266" s="11"/>
      <c r="H266" s="11"/>
      <c r="I266" s="11"/>
    </row>
    <row r="267" spans="7:9" ht="15.75" customHeight="1" x14ac:dyDescent="0.25">
      <c r="G267" s="11"/>
      <c r="H267" s="11"/>
      <c r="I267" s="11"/>
    </row>
    <row r="268" spans="7:9" ht="15.75" customHeight="1" x14ac:dyDescent="0.25">
      <c r="G268" s="11"/>
      <c r="H268" s="11"/>
      <c r="I268" s="11"/>
    </row>
    <row r="269" spans="7:9" ht="15.75" customHeight="1" x14ac:dyDescent="0.25">
      <c r="G269" s="11"/>
      <c r="H269" s="11"/>
      <c r="I269" s="11"/>
    </row>
    <row r="270" spans="7:9" ht="15.75" customHeight="1" x14ac:dyDescent="0.25">
      <c r="G270" s="11"/>
      <c r="H270" s="11"/>
      <c r="I270" s="11"/>
    </row>
    <row r="271" spans="7:9" ht="15.75" customHeight="1" x14ac:dyDescent="0.25">
      <c r="G271" s="11"/>
      <c r="H271" s="11"/>
      <c r="I271" s="11"/>
    </row>
    <row r="272" spans="7:9" ht="15.75" customHeight="1" x14ac:dyDescent="0.25">
      <c r="G272" s="11"/>
      <c r="H272" s="11"/>
      <c r="I272" s="11"/>
    </row>
    <row r="273" spans="7:9" ht="15.75" customHeight="1" x14ac:dyDescent="0.25">
      <c r="G273" s="11"/>
      <c r="H273" s="11"/>
      <c r="I273" s="11"/>
    </row>
    <row r="274" spans="7:9" ht="15.75" customHeight="1" x14ac:dyDescent="0.25">
      <c r="G274" s="11"/>
      <c r="H274" s="11"/>
      <c r="I274" s="11"/>
    </row>
    <row r="275" spans="7:9" ht="15.75" customHeight="1" x14ac:dyDescent="0.25">
      <c r="G275" s="11"/>
      <c r="H275" s="11"/>
      <c r="I275" s="11"/>
    </row>
    <row r="276" spans="7:9" ht="15.75" customHeight="1" x14ac:dyDescent="0.25">
      <c r="G276" s="11"/>
      <c r="H276" s="11"/>
      <c r="I276" s="11"/>
    </row>
    <row r="277" spans="7:9" ht="15.75" customHeight="1" x14ac:dyDescent="0.25">
      <c r="G277" s="11"/>
      <c r="H277" s="11"/>
      <c r="I277" s="11"/>
    </row>
    <row r="278" spans="7:9" ht="15.75" customHeight="1" x14ac:dyDescent="0.25">
      <c r="G278" s="11"/>
      <c r="H278" s="11"/>
      <c r="I278" s="11"/>
    </row>
    <row r="279" spans="7:9" ht="15.75" customHeight="1" x14ac:dyDescent="0.25">
      <c r="G279" s="11"/>
      <c r="H279" s="11"/>
      <c r="I279" s="11"/>
    </row>
    <row r="280" spans="7:9" ht="15.75" customHeight="1" x14ac:dyDescent="0.25">
      <c r="G280" s="11"/>
      <c r="H280" s="11"/>
      <c r="I280" s="11"/>
    </row>
    <row r="281" spans="7:9" ht="15.75" customHeight="1" x14ac:dyDescent="0.25">
      <c r="G281" s="11"/>
      <c r="H281" s="11"/>
      <c r="I281" s="11"/>
    </row>
    <row r="282" spans="7:9" ht="15.75" customHeight="1" x14ac:dyDescent="0.25">
      <c r="G282" s="11"/>
      <c r="H282" s="11"/>
      <c r="I282" s="11"/>
    </row>
    <row r="283" spans="7:9" ht="15.75" customHeight="1" x14ac:dyDescent="0.25">
      <c r="G283" s="11"/>
      <c r="H283" s="11"/>
      <c r="I283" s="11"/>
    </row>
    <row r="284" spans="7:9" ht="15.75" customHeight="1" x14ac:dyDescent="0.25">
      <c r="G284" s="11"/>
      <c r="H284" s="11"/>
      <c r="I284" s="11"/>
    </row>
    <row r="285" spans="7:9" ht="15.75" customHeight="1" x14ac:dyDescent="0.25">
      <c r="G285" s="11"/>
      <c r="H285" s="11"/>
      <c r="I285" s="11"/>
    </row>
    <row r="286" spans="7:9" ht="15.75" customHeight="1" x14ac:dyDescent="0.25">
      <c r="G286" s="11"/>
      <c r="H286" s="11"/>
      <c r="I286" s="11"/>
    </row>
    <row r="287" spans="7:9" ht="15.75" customHeight="1" x14ac:dyDescent="0.25">
      <c r="G287" s="11"/>
      <c r="H287" s="11"/>
      <c r="I287" s="11"/>
    </row>
    <row r="288" spans="7:9" ht="15.75" customHeight="1" x14ac:dyDescent="0.25">
      <c r="G288" s="11"/>
      <c r="H288" s="11"/>
      <c r="I288" s="11"/>
    </row>
    <row r="289" spans="7:9" ht="15.75" customHeight="1" x14ac:dyDescent="0.25">
      <c r="G289" s="11"/>
      <c r="H289" s="11"/>
      <c r="I289" s="11"/>
    </row>
    <row r="290" spans="7:9" ht="15.75" customHeight="1" x14ac:dyDescent="0.25">
      <c r="G290" s="11"/>
      <c r="H290" s="11"/>
      <c r="I290" s="11"/>
    </row>
    <row r="291" spans="7:9" ht="15.75" customHeight="1" x14ac:dyDescent="0.25">
      <c r="G291" s="11"/>
      <c r="H291" s="11"/>
      <c r="I291" s="11"/>
    </row>
    <row r="292" spans="7:9" ht="15.75" customHeight="1" x14ac:dyDescent="0.25">
      <c r="G292" s="11"/>
      <c r="H292" s="11"/>
      <c r="I292" s="11"/>
    </row>
    <row r="293" spans="7:9" ht="15.75" customHeight="1" x14ac:dyDescent="0.25">
      <c r="G293" s="11"/>
      <c r="H293" s="11"/>
      <c r="I293" s="11"/>
    </row>
    <row r="294" spans="7:9" ht="15.75" customHeight="1" x14ac:dyDescent="0.25">
      <c r="G294" s="11"/>
      <c r="H294" s="11"/>
      <c r="I294" s="11"/>
    </row>
    <row r="295" spans="7:9" ht="15.75" customHeight="1" x14ac:dyDescent="0.25">
      <c r="G295" s="11"/>
      <c r="H295" s="11"/>
      <c r="I295" s="11"/>
    </row>
    <row r="296" spans="7:9" ht="15.75" customHeight="1" x14ac:dyDescent="0.25">
      <c r="G296" s="11"/>
      <c r="H296" s="11"/>
      <c r="I296" s="11"/>
    </row>
    <row r="297" spans="7:9" ht="15.75" customHeight="1" x14ac:dyDescent="0.25">
      <c r="G297" s="11"/>
      <c r="H297" s="11"/>
      <c r="I297" s="11"/>
    </row>
    <row r="298" spans="7:9" ht="15.75" customHeight="1" x14ac:dyDescent="0.25">
      <c r="G298" s="11"/>
      <c r="H298" s="11"/>
      <c r="I298" s="11"/>
    </row>
    <row r="299" spans="7:9" ht="15.75" customHeight="1" x14ac:dyDescent="0.25">
      <c r="G299" s="11"/>
      <c r="H299" s="11"/>
      <c r="I299" s="11"/>
    </row>
    <row r="300" spans="7:9" ht="15.75" customHeight="1" x14ac:dyDescent="0.25">
      <c r="G300" s="11"/>
      <c r="H300" s="11"/>
      <c r="I300" s="11"/>
    </row>
    <row r="301" spans="7:9" ht="15.75" customHeight="1" x14ac:dyDescent="0.25">
      <c r="G301" s="11"/>
      <c r="H301" s="11"/>
      <c r="I301" s="11"/>
    </row>
    <row r="302" spans="7:9" ht="15.75" customHeight="1" x14ac:dyDescent="0.25">
      <c r="G302" s="11"/>
      <c r="H302" s="11"/>
      <c r="I302" s="11"/>
    </row>
    <row r="303" spans="7:9" ht="15.75" customHeight="1" x14ac:dyDescent="0.25">
      <c r="G303" s="11"/>
      <c r="H303" s="11"/>
      <c r="I303" s="11"/>
    </row>
    <row r="304" spans="7:9" ht="15.75" customHeight="1" x14ac:dyDescent="0.25">
      <c r="G304" s="11"/>
      <c r="H304" s="11"/>
      <c r="I304" s="11"/>
    </row>
    <row r="305" spans="7:9" ht="15.75" customHeight="1" x14ac:dyDescent="0.25">
      <c r="G305" s="11"/>
      <c r="H305" s="11"/>
      <c r="I305" s="11"/>
    </row>
    <row r="306" spans="7:9" ht="15.75" customHeight="1" x14ac:dyDescent="0.25">
      <c r="G306" s="11"/>
      <c r="H306" s="11"/>
      <c r="I306" s="11"/>
    </row>
    <row r="307" spans="7:9" ht="15.75" customHeight="1" x14ac:dyDescent="0.25">
      <c r="G307" s="11"/>
      <c r="H307" s="11"/>
      <c r="I307" s="11"/>
    </row>
    <row r="308" spans="7:9" ht="15.75" customHeight="1" x14ac:dyDescent="0.25">
      <c r="G308" s="11"/>
      <c r="H308" s="11"/>
      <c r="I308" s="11"/>
    </row>
    <row r="309" spans="7:9" ht="15.75" customHeight="1" x14ac:dyDescent="0.25">
      <c r="G309" s="11"/>
      <c r="H309" s="11"/>
      <c r="I309" s="11"/>
    </row>
    <row r="310" spans="7:9" ht="15.75" customHeight="1" x14ac:dyDescent="0.25">
      <c r="G310" s="11"/>
      <c r="H310" s="11"/>
      <c r="I310" s="11"/>
    </row>
    <row r="311" spans="7:9" ht="15.75" customHeight="1" x14ac:dyDescent="0.25">
      <c r="G311" s="11"/>
      <c r="H311" s="11"/>
      <c r="I311" s="11"/>
    </row>
    <row r="312" spans="7:9" ht="15.75" customHeight="1" x14ac:dyDescent="0.25">
      <c r="G312" s="11"/>
      <c r="H312" s="11"/>
      <c r="I312" s="11"/>
    </row>
    <row r="313" spans="7:9" ht="15.75" customHeight="1" x14ac:dyDescent="0.25">
      <c r="G313" s="11"/>
      <c r="H313" s="11"/>
      <c r="I313" s="11"/>
    </row>
    <row r="314" spans="7:9" ht="15.75" customHeight="1" x14ac:dyDescent="0.25">
      <c r="G314" s="11"/>
      <c r="H314" s="11"/>
      <c r="I314" s="11"/>
    </row>
    <row r="315" spans="7:9" ht="15.75" customHeight="1" x14ac:dyDescent="0.25">
      <c r="G315" s="11"/>
      <c r="H315" s="11"/>
      <c r="I315" s="11"/>
    </row>
    <row r="316" spans="7:9" ht="15.75" customHeight="1" x14ac:dyDescent="0.25">
      <c r="G316" s="11"/>
      <c r="H316" s="11"/>
      <c r="I316" s="11"/>
    </row>
    <row r="317" spans="7:9" ht="15.75" customHeight="1" x14ac:dyDescent="0.25">
      <c r="G317" s="11"/>
      <c r="H317" s="11"/>
      <c r="I317" s="11"/>
    </row>
    <row r="318" spans="7:9" ht="15.75" customHeight="1" x14ac:dyDescent="0.25">
      <c r="G318" s="11"/>
      <c r="H318" s="11"/>
      <c r="I318" s="11"/>
    </row>
    <row r="319" spans="7:9" ht="15.75" customHeight="1" x14ac:dyDescent="0.25">
      <c r="G319" s="11"/>
      <c r="H319" s="11"/>
      <c r="I319" s="11"/>
    </row>
    <row r="320" spans="7:9" ht="15.75" customHeight="1" x14ac:dyDescent="0.25">
      <c r="G320" s="11"/>
      <c r="H320" s="11"/>
      <c r="I320" s="11"/>
    </row>
    <row r="321" spans="7:9" ht="15.75" customHeight="1" x14ac:dyDescent="0.25">
      <c r="G321" s="11"/>
      <c r="H321" s="11"/>
      <c r="I321" s="11"/>
    </row>
    <row r="322" spans="7:9" ht="15.75" customHeight="1" x14ac:dyDescent="0.25">
      <c r="G322" s="11"/>
      <c r="H322" s="11"/>
      <c r="I322" s="11"/>
    </row>
    <row r="323" spans="7:9" ht="15.75" customHeight="1" x14ac:dyDescent="0.25">
      <c r="G323" s="11"/>
      <c r="H323" s="11"/>
      <c r="I323" s="11"/>
    </row>
    <row r="324" spans="7:9" ht="15.75" customHeight="1" x14ac:dyDescent="0.25">
      <c r="G324" s="11"/>
      <c r="H324" s="11"/>
      <c r="I324" s="11"/>
    </row>
    <row r="325" spans="7:9" ht="15.75" customHeight="1" x14ac:dyDescent="0.25">
      <c r="G325" s="11"/>
      <c r="H325" s="11"/>
      <c r="I325" s="11"/>
    </row>
    <row r="326" spans="7:9" ht="15.75" customHeight="1" x14ac:dyDescent="0.25">
      <c r="G326" s="11"/>
      <c r="H326" s="11"/>
      <c r="I326" s="11"/>
    </row>
    <row r="327" spans="7:9" ht="15.75" customHeight="1" x14ac:dyDescent="0.25">
      <c r="G327" s="11"/>
      <c r="H327" s="11"/>
      <c r="I327" s="11"/>
    </row>
    <row r="328" spans="7:9" ht="15.75" customHeight="1" x14ac:dyDescent="0.25">
      <c r="G328" s="11"/>
      <c r="H328" s="11"/>
      <c r="I328" s="11"/>
    </row>
    <row r="329" spans="7:9" ht="15.75" customHeight="1" x14ac:dyDescent="0.25">
      <c r="G329" s="11"/>
      <c r="H329" s="11"/>
      <c r="I329" s="11"/>
    </row>
    <row r="330" spans="7:9" ht="15.75" customHeight="1" x14ac:dyDescent="0.25">
      <c r="G330" s="11"/>
      <c r="H330" s="11"/>
      <c r="I330" s="11"/>
    </row>
    <row r="331" spans="7:9" ht="15.75" customHeight="1" x14ac:dyDescent="0.25">
      <c r="G331" s="11"/>
      <c r="H331" s="11"/>
      <c r="I331" s="11"/>
    </row>
    <row r="332" spans="7:9" ht="15.75" customHeight="1" x14ac:dyDescent="0.25">
      <c r="G332" s="11"/>
      <c r="H332" s="11"/>
      <c r="I332" s="11"/>
    </row>
    <row r="333" spans="7:9" ht="15.75" customHeight="1" x14ac:dyDescent="0.25">
      <c r="G333" s="11"/>
      <c r="H333" s="11"/>
      <c r="I333" s="11"/>
    </row>
    <row r="334" spans="7:9" ht="15.75" customHeight="1" x14ac:dyDescent="0.25">
      <c r="G334" s="11"/>
      <c r="H334" s="11"/>
      <c r="I334" s="11"/>
    </row>
    <row r="335" spans="7:9" ht="15.75" customHeight="1" x14ac:dyDescent="0.25">
      <c r="G335" s="11"/>
      <c r="H335" s="11"/>
      <c r="I335" s="11"/>
    </row>
    <row r="336" spans="7:9" ht="15.75" customHeight="1" x14ac:dyDescent="0.25">
      <c r="G336" s="11"/>
      <c r="H336" s="11"/>
      <c r="I336" s="11"/>
    </row>
    <row r="337" spans="7:9" ht="15.75" customHeight="1" x14ac:dyDescent="0.25">
      <c r="G337" s="11"/>
      <c r="H337" s="11"/>
      <c r="I337" s="11"/>
    </row>
    <row r="338" spans="7:9" ht="15.75" customHeight="1" x14ac:dyDescent="0.25">
      <c r="G338" s="11"/>
      <c r="H338" s="11"/>
      <c r="I338" s="11"/>
    </row>
    <row r="339" spans="7:9" ht="15.75" customHeight="1" x14ac:dyDescent="0.25">
      <c r="G339" s="11"/>
      <c r="H339" s="11"/>
      <c r="I339" s="11"/>
    </row>
    <row r="340" spans="7:9" ht="15.75" customHeight="1" x14ac:dyDescent="0.25">
      <c r="G340" s="11"/>
      <c r="H340" s="11"/>
      <c r="I340" s="11"/>
    </row>
    <row r="341" spans="7:9" ht="15.75" customHeight="1" x14ac:dyDescent="0.25">
      <c r="G341" s="11"/>
      <c r="H341" s="11"/>
      <c r="I341" s="11"/>
    </row>
    <row r="342" spans="7:9" ht="15.75" customHeight="1" x14ac:dyDescent="0.25">
      <c r="G342" s="11"/>
      <c r="H342" s="11"/>
      <c r="I342" s="11"/>
    </row>
    <row r="343" spans="7:9" ht="15.75" customHeight="1" x14ac:dyDescent="0.25">
      <c r="G343" s="11"/>
      <c r="H343" s="11"/>
      <c r="I343" s="11"/>
    </row>
    <row r="344" spans="7:9" ht="15.75" customHeight="1" x14ac:dyDescent="0.25">
      <c r="G344" s="11"/>
      <c r="H344" s="11"/>
      <c r="I344" s="11"/>
    </row>
    <row r="345" spans="7:9" ht="15.75" customHeight="1" x14ac:dyDescent="0.25">
      <c r="G345" s="11"/>
      <c r="H345" s="11"/>
      <c r="I345" s="11"/>
    </row>
    <row r="346" spans="7:9" ht="15.75" customHeight="1" x14ac:dyDescent="0.25">
      <c r="G346" s="11"/>
      <c r="H346" s="11"/>
      <c r="I346" s="11"/>
    </row>
    <row r="347" spans="7:9" ht="15.75" customHeight="1" x14ac:dyDescent="0.25">
      <c r="G347" s="11"/>
      <c r="H347" s="11"/>
      <c r="I347" s="11"/>
    </row>
    <row r="348" spans="7:9" ht="15.75" customHeight="1" x14ac:dyDescent="0.25">
      <c r="G348" s="11"/>
      <c r="H348" s="11"/>
      <c r="I348" s="11"/>
    </row>
    <row r="349" spans="7:9" ht="15.75" customHeight="1" x14ac:dyDescent="0.25">
      <c r="G349" s="11"/>
      <c r="H349" s="11"/>
      <c r="I349" s="11"/>
    </row>
    <row r="350" spans="7:9" ht="15.75" customHeight="1" x14ac:dyDescent="0.25">
      <c r="G350" s="11"/>
      <c r="H350" s="11"/>
      <c r="I350" s="11"/>
    </row>
    <row r="351" spans="7:9" ht="15.75" customHeight="1" x14ac:dyDescent="0.25">
      <c r="G351" s="11"/>
      <c r="H351" s="11"/>
      <c r="I351" s="11"/>
    </row>
    <row r="352" spans="7:9" ht="15.75" customHeight="1" x14ac:dyDescent="0.25">
      <c r="G352" s="11"/>
      <c r="H352" s="11"/>
      <c r="I352" s="11"/>
    </row>
    <row r="353" spans="7:9" ht="15.75" customHeight="1" x14ac:dyDescent="0.25">
      <c r="G353" s="11"/>
      <c r="H353" s="11"/>
      <c r="I353" s="11"/>
    </row>
    <row r="354" spans="7:9" ht="15.75" customHeight="1" x14ac:dyDescent="0.25">
      <c r="G354" s="11"/>
      <c r="H354" s="11"/>
      <c r="I354" s="11"/>
    </row>
    <row r="355" spans="7:9" ht="15.75" customHeight="1" x14ac:dyDescent="0.25">
      <c r="G355" s="11"/>
      <c r="H355" s="11"/>
      <c r="I355" s="11"/>
    </row>
    <row r="356" spans="7:9" ht="15.75" customHeight="1" x14ac:dyDescent="0.25">
      <c r="G356" s="11"/>
      <c r="H356" s="11"/>
      <c r="I356" s="11"/>
    </row>
    <row r="357" spans="7:9" ht="15.75" customHeight="1" x14ac:dyDescent="0.25">
      <c r="G357" s="11"/>
      <c r="H357" s="11"/>
      <c r="I357" s="11"/>
    </row>
    <row r="358" spans="7:9" ht="15.75" customHeight="1" x14ac:dyDescent="0.25">
      <c r="G358" s="11"/>
      <c r="H358" s="11"/>
      <c r="I358" s="11"/>
    </row>
    <row r="359" spans="7:9" ht="15.75" customHeight="1" x14ac:dyDescent="0.25">
      <c r="G359" s="11"/>
      <c r="H359" s="11"/>
      <c r="I359" s="11"/>
    </row>
    <row r="360" spans="7:9" ht="15.75" customHeight="1" x14ac:dyDescent="0.25">
      <c r="G360" s="11"/>
      <c r="H360" s="11"/>
      <c r="I360" s="11"/>
    </row>
    <row r="361" spans="7:9" ht="15.75" customHeight="1" x14ac:dyDescent="0.25">
      <c r="G361" s="11"/>
      <c r="H361" s="11"/>
      <c r="I361" s="11"/>
    </row>
    <row r="362" spans="7:9" ht="15.75" customHeight="1" x14ac:dyDescent="0.25">
      <c r="G362" s="11"/>
      <c r="H362" s="11"/>
      <c r="I362" s="11"/>
    </row>
    <row r="363" spans="7:9" ht="15.75" customHeight="1" x14ac:dyDescent="0.25">
      <c r="G363" s="11"/>
      <c r="H363" s="11"/>
      <c r="I363" s="11"/>
    </row>
    <row r="364" spans="7:9" ht="15.75" customHeight="1" x14ac:dyDescent="0.25">
      <c r="G364" s="11"/>
      <c r="H364" s="11"/>
      <c r="I364" s="11"/>
    </row>
    <row r="365" spans="7:9" ht="15.75" customHeight="1" x14ac:dyDescent="0.25">
      <c r="G365" s="11"/>
      <c r="H365" s="11"/>
      <c r="I365" s="11"/>
    </row>
    <row r="366" spans="7:9" ht="15.75" customHeight="1" x14ac:dyDescent="0.25">
      <c r="G366" s="11"/>
      <c r="H366" s="11"/>
      <c r="I366" s="11"/>
    </row>
    <row r="367" spans="7:9" ht="15.75" customHeight="1" x14ac:dyDescent="0.25">
      <c r="G367" s="11"/>
      <c r="H367" s="11"/>
      <c r="I367" s="11"/>
    </row>
    <row r="368" spans="7:9" ht="15.75" customHeight="1" x14ac:dyDescent="0.25">
      <c r="G368" s="11"/>
      <c r="H368" s="11"/>
      <c r="I368" s="11"/>
    </row>
    <row r="369" spans="7:9" ht="15.75" customHeight="1" x14ac:dyDescent="0.25">
      <c r="G369" s="11"/>
      <c r="H369" s="11"/>
      <c r="I369" s="11"/>
    </row>
    <row r="370" spans="7:9" ht="15.75" customHeight="1" x14ac:dyDescent="0.25">
      <c r="G370" s="11"/>
      <c r="H370" s="11"/>
      <c r="I370" s="11"/>
    </row>
    <row r="371" spans="7:9" ht="15.75" customHeight="1" x14ac:dyDescent="0.25">
      <c r="G371" s="11"/>
      <c r="H371" s="11"/>
      <c r="I371" s="11"/>
    </row>
    <row r="372" spans="7:9" ht="15.75" customHeight="1" x14ac:dyDescent="0.25">
      <c r="G372" s="11"/>
      <c r="H372" s="11"/>
      <c r="I372" s="11"/>
    </row>
    <row r="373" spans="7:9" ht="15.75" customHeight="1" x14ac:dyDescent="0.25">
      <c r="G373" s="11"/>
      <c r="H373" s="11"/>
      <c r="I373" s="11"/>
    </row>
    <row r="374" spans="7:9" ht="15.75" customHeight="1" x14ac:dyDescent="0.25">
      <c r="G374" s="11"/>
      <c r="H374" s="11"/>
      <c r="I374" s="11"/>
    </row>
    <row r="375" spans="7:9" ht="15.75" customHeight="1" x14ac:dyDescent="0.25">
      <c r="G375" s="11"/>
      <c r="H375" s="11"/>
      <c r="I375" s="11"/>
    </row>
    <row r="376" spans="7:9" ht="15.75" customHeight="1" x14ac:dyDescent="0.25">
      <c r="G376" s="11"/>
      <c r="H376" s="11"/>
      <c r="I376" s="11"/>
    </row>
    <row r="377" spans="7:9" ht="15.75" customHeight="1" x14ac:dyDescent="0.25">
      <c r="G377" s="11"/>
      <c r="H377" s="11"/>
      <c r="I377" s="11"/>
    </row>
    <row r="378" spans="7:9" ht="15.75" customHeight="1" x14ac:dyDescent="0.25">
      <c r="G378" s="11"/>
      <c r="H378" s="11"/>
      <c r="I378" s="11"/>
    </row>
    <row r="379" spans="7:9" ht="15.75" customHeight="1" x14ac:dyDescent="0.25">
      <c r="G379" s="11"/>
      <c r="H379" s="11"/>
      <c r="I379" s="11"/>
    </row>
    <row r="380" spans="7:9" ht="15.75" customHeight="1" x14ac:dyDescent="0.25">
      <c r="G380" s="11"/>
      <c r="H380" s="11"/>
      <c r="I380" s="11"/>
    </row>
    <row r="381" spans="7:9" ht="15.75" customHeight="1" x14ac:dyDescent="0.25">
      <c r="G381" s="11"/>
      <c r="H381" s="11"/>
      <c r="I381" s="11"/>
    </row>
    <row r="382" spans="7:9" ht="15.75" customHeight="1" x14ac:dyDescent="0.25">
      <c r="G382" s="11"/>
      <c r="H382" s="11"/>
      <c r="I382" s="11"/>
    </row>
    <row r="383" spans="7:9" ht="15.75" customHeight="1" x14ac:dyDescent="0.25">
      <c r="G383" s="11"/>
      <c r="H383" s="11"/>
      <c r="I383" s="11"/>
    </row>
    <row r="384" spans="7:9" ht="15.75" customHeight="1" x14ac:dyDescent="0.25">
      <c r="G384" s="11"/>
      <c r="H384" s="11"/>
      <c r="I384" s="11"/>
    </row>
    <row r="385" spans="7:9" ht="15.75" customHeight="1" x14ac:dyDescent="0.25">
      <c r="G385" s="11"/>
      <c r="H385" s="11"/>
      <c r="I385" s="11"/>
    </row>
    <row r="386" spans="7:9" ht="15.75" customHeight="1" x14ac:dyDescent="0.25">
      <c r="G386" s="11"/>
      <c r="H386" s="11"/>
      <c r="I386" s="11"/>
    </row>
    <row r="387" spans="7:9" ht="15.75" customHeight="1" x14ac:dyDescent="0.25">
      <c r="G387" s="11"/>
      <c r="H387" s="11"/>
      <c r="I387" s="11"/>
    </row>
    <row r="388" spans="7:9" ht="15.75" customHeight="1" x14ac:dyDescent="0.25">
      <c r="G388" s="11"/>
      <c r="H388" s="11"/>
      <c r="I388" s="11"/>
    </row>
    <row r="389" spans="7:9" ht="15.75" customHeight="1" x14ac:dyDescent="0.25">
      <c r="G389" s="11"/>
      <c r="H389" s="11"/>
      <c r="I389" s="11"/>
    </row>
    <row r="390" spans="7:9" ht="15.75" customHeight="1" x14ac:dyDescent="0.25">
      <c r="G390" s="11"/>
      <c r="H390" s="11"/>
      <c r="I390" s="11"/>
    </row>
    <row r="391" spans="7:9" ht="15.75" customHeight="1" x14ac:dyDescent="0.25">
      <c r="G391" s="11"/>
      <c r="H391" s="11"/>
      <c r="I391" s="11"/>
    </row>
    <row r="392" spans="7:9" ht="15.75" customHeight="1" x14ac:dyDescent="0.25">
      <c r="G392" s="11"/>
      <c r="H392" s="11"/>
      <c r="I392" s="11"/>
    </row>
    <row r="393" spans="7:9" ht="15.75" customHeight="1" x14ac:dyDescent="0.25">
      <c r="G393" s="11"/>
      <c r="H393" s="11"/>
      <c r="I393" s="11"/>
    </row>
    <row r="394" spans="7:9" ht="15.75" customHeight="1" x14ac:dyDescent="0.25">
      <c r="G394" s="11"/>
      <c r="H394" s="11"/>
      <c r="I394" s="11"/>
    </row>
    <row r="395" spans="7:9" ht="15.75" customHeight="1" x14ac:dyDescent="0.25">
      <c r="G395" s="11"/>
      <c r="H395" s="11"/>
      <c r="I395" s="11"/>
    </row>
    <row r="396" spans="7:9" ht="15.75" customHeight="1" x14ac:dyDescent="0.25">
      <c r="G396" s="11"/>
      <c r="H396" s="11"/>
      <c r="I396" s="11"/>
    </row>
    <row r="397" spans="7:9" ht="15.75" customHeight="1" x14ac:dyDescent="0.25">
      <c r="G397" s="11"/>
      <c r="H397" s="11"/>
      <c r="I397" s="11"/>
    </row>
    <row r="398" spans="7:9" ht="15.75" customHeight="1" x14ac:dyDescent="0.25">
      <c r="G398" s="11"/>
      <c r="H398" s="11"/>
      <c r="I398" s="11"/>
    </row>
    <row r="399" spans="7:9" ht="15.75" customHeight="1" x14ac:dyDescent="0.25">
      <c r="G399" s="11"/>
      <c r="H399" s="11"/>
      <c r="I399" s="11"/>
    </row>
    <row r="400" spans="7:9" ht="15.75" customHeight="1" x14ac:dyDescent="0.25">
      <c r="G400" s="11"/>
      <c r="H400" s="11"/>
      <c r="I400" s="11"/>
    </row>
    <row r="401" spans="7:9" ht="15.75" customHeight="1" x14ac:dyDescent="0.25">
      <c r="G401" s="11"/>
      <c r="H401" s="11"/>
      <c r="I401" s="11"/>
    </row>
    <row r="402" spans="7:9" ht="15.75" customHeight="1" x14ac:dyDescent="0.25">
      <c r="G402" s="11"/>
      <c r="H402" s="11"/>
      <c r="I402" s="11"/>
    </row>
    <row r="403" spans="7:9" ht="15.75" customHeight="1" x14ac:dyDescent="0.25">
      <c r="G403" s="11"/>
      <c r="H403" s="11"/>
      <c r="I403" s="11"/>
    </row>
    <row r="404" spans="7:9" ht="15.75" customHeight="1" x14ac:dyDescent="0.25">
      <c r="G404" s="11"/>
      <c r="H404" s="11"/>
      <c r="I404" s="11"/>
    </row>
    <row r="405" spans="7:9" ht="15.75" customHeight="1" x14ac:dyDescent="0.25">
      <c r="G405" s="11"/>
      <c r="H405" s="11"/>
      <c r="I405" s="11"/>
    </row>
    <row r="406" spans="7:9" ht="15.75" customHeight="1" x14ac:dyDescent="0.25">
      <c r="G406" s="11"/>
      <c r="H406" s="11"/>
      <c r="I406" s="11"/>
    </row>
    <row r="407" spans="7:9" ht="15.75" customHeight="1" x14ac:dyDescent="0.25">
      <c r="G407" s="11"/>
      <c r="H407" s="11"/>
      <c r="I407" s="11"/>
    </row>
    <row r="408" spans="7:9" ht="15.75" customHeight="1" x14ac:dyDescent="0.25">
      <c r="G408" s="11"/>
      <c r="H408" s="11"/>
      <c r="I408" s="11"/>
    </row>
    <row r="409" spans="7:9" ht="15.75" customHeight="1" x14ac:dyDescent="0.25">
      <c r="G409" s="11"/>
      <c r="H409" s="11"/>
      <c r="I409" s="11"/>
    </row>
    <row r="410" spans="7:9" ht="15.75" customHeight="1" x14ac:dyDescent="0.25">
      <c r="G410" s="11"/>
      <c r="H410" s="11"/>
      <c r="I410" s="11"/>
    </row>
    <row r="411" spans="7:9" ht="15.75" customHeight="1" x14ac:dyDescent="0.25">
      <c r="G411" s="11"/>
      <c r="H411" s="11"/>
      <c r="I411" s="11"/>
    </row>
    <row r="412" spans="7:9" ht="15.75" customHeight="1" x14ac:dyDescent="0.25">
      <c r="G412" s="11"/>
      <c r="H412" s="11"/>
      <c r="I412" s="11"/>
    </row>
    <row r="413" spans="7:9" ht="15.75" customHeight="1" x14ac:dyDescent="0.25">
      <c r="G413" s="11"/>
      <c r="H413" s="11"/>
      <c r="I413" s="11"/>
    </row>
    <row r="414" spans="7:9" ht="15.75" customHeight="1" x14ac:dyDescent="0.25">
      <c r="G414" s="11"/>
      <c r="H414" s="11"/>
      <c r="I414" s="11"/>
    </row>
    <row r="415" spans="7:9" ht="15.75" customHeight="1" x14ac:dyDescent="0.25">
      <c r="G415" s="11"/>
      <c r="H415" s="11"/>
      <c r="I415" s="11"/>
    </row>
    <row r="416" spans="7:9" ht="15.75" customHeight="1" x14ac:dyDescent="0.25">
      <c r="G416" s="11"/>
      <c r="H416" s="11"/>
      <c r="I416" s="11"/>
    </row>
    <row r="417" spans="7:9" ht="15.75" customHeight="1" x14ac:dyDescent="0.25">
      <c r="G417" s="11"/>
      <c r="H417" s="11"/>
      <c r="I417" s="11"/>
    </row>
    <row r="418" spans="7:9" ht="15.75" customHeight="1" x14ac:dyDescent="0.25">
      <c r="G418" s="11"/>
      <c r="H418" s="11"/>
      <c r="I418" s="11"/>
    </row>
    <row r="419" spans="7:9" ht="15.75" customHeight="1" x14ac:dyDescent="0.25">
      <c r="G419" s="11"/>
      <c r="H419" s="11"/>
      <c r="I419" s="11"/>
    </row>
    <row r="420" spans="7:9" ht="15.75" customHeight="1" x14ac:dyDescent="0.25">
      <c r="G420" s="11"/>
      <c r="H420" s="11"/>
      <c r="I420" s="11"/>
    </row>
    <row r="421" spans="7:9" ht="15.75" customHeight="1" x14ac:dyDescent="0.25">
      <c r="G421" s="11"/>
      <c r="H421" s="11"/>
      <c r="I421" s="11"/>
    </row>
    <row r="422" spans="7:9" ht="15.75" customHeight="1" x14ac:dyDescent="0.25">
      <c r="G422" s="11"/>
      <c r="H422" s="11"/>
      <c r="I422" s="11"/>
    </row>
    <row r="423" spans="7:9" ht="15.75" customHeight="1" x14ac:dyDescent="0.25">
      <c r="G423" s="11"/>
      <c r="H423" s="11"/>
      <c r="I423" s="11"/>
    </row>
    <row r="424" spans="7:9" ht="15.75" customHeight="1" x14ac:dyDescent="0.25">
      <c r="G424" s="11"/>
      <c r="H424" s="11"/>
      <c r="I424" s="11"/>
    </row>
    <row r="425" spans="7:9" ht="15.75" customHeight="1" x14ac:dyDescent="0.25">
      <c r="G425" s="11"/>
      <c r="H425" s="11"/>
      <c r="I425" s="11"/>
    </row>
    <row r="426" spans="7:9" ht="15.75" customHeight="1" x14ac:dyDescent="0.25">
      <c r="G426" s="11"/>
      <c r="H426" s="11"/>
      <c r="I426" s="11"/>
    </row>
    <row r="427" spans="7:9" ht="15.75" customHeight="1" x14ac:dyDescent="0.25">
      <c r="G427" s="11"/>
      <c r="H427" s="11"/>
      <c r="I427" s="11"/>
    </row>
    <row r="428" spans="7:9" ht="15.75" customHeight="1" x14ac:dyDescent="0.25">
      <c r="G428" s="11"/>
      <c r="H428" s="11"/>
      <c r="I428" s="11"/>
    </row>
    <row r="429" spans="7:9" ht="15.75" customHeight="1" x14ac:dyDescent="0.25">
      <c r="G429" s="11"/>
      <c r="H429" s="11"/>
      <c r="I429" s="11"/>
    </row>
    <row r="430" spans="7:9" ht="15.75" customHeight="1" x14ac:dyDescent="0.25">
      <c r="G430" s="11"/>
      <c r="H430" s="11"/>
      <c r="I430" s="11"/>
    </row>
    <row r="431" spans="7:9" ht="15.75" customHeight="1" x14ac:dyDescent="0.25">
      <c r="G431" s="11"/>
      <c r="H431" s="11"/>
      <c r="I431" s="11"/>
    </row>
    <row r="432" spans="7:9" ht="15.75" customHeight="1" x14ac:dyDescent="0.25">
      <c r="G432" s="11"/>
      <c r="H432" s="11"/>
      <c r="I432" s="11"/>
    </row>
    <row r="433" spans="7:9" ht="15.75" customHeight="1" x14ac:dyDescent="0.25">
      <c r="G433" s="11"/>
      <c r="H433" s="11"/>
      <c r="I433" s="11"/>
    </row>
    <row r="434" spans="7:9" ht="15.75" customHeight="1" x14ac:dyDescent="0.25">
      <c r="G434" s="11"/>
      <c r="H434" s="11"/>
      <c r="I434" s="11"/>
    </row>
    <row r="435" spans="7:9" ht="15.75" customHeight="1" x14ac:dyDescent="0.25">
      <c r="G435" s="11"/>
      <c r="H435" s="11"/>
      <c r="I435" s="11"/>
    </row>
    <row r="436" spans="7:9" ht="15.75" customHeight="1" x14ac:dyDescent="0.25">
      <c r="G436" s="11"/>
      <c r="H436" s="11"/>
      <c r="I436" s="11"/>
    </row>
    <row r="437" spans="7:9" ht="15.75" customHeight="1" x14ac:dyDescent="0.25">
      <c r="G437" s="11"/>
      <c r="H437" s="11"/>
      <c r="I437" s="11"/>
    </row>
    <row r="438" spans="7:9" ht="15.75" customHeight="1" x14ac:dyDescent="0.25">
      <c r="G438" s="11"/>
      <c r="H438" s="11"/>
      <c r="I438" s="11"/>
    </row>
    <row r="439" spans="7:9" ht="15.75" customHeight="1" x14ac:dyDescent="0.25">
      <c r="G439" s="11"/>
      <c r="H439" s="11"/>
      <c r="I439" s="11"/>
    </row>
    <row r="440" spans="7:9" ht="15.75" customHeight="1" x14ac:dyDescent="0.25">
      <c r="G440" s="11"/>
      <c r="H440" s="11"/>
      <c r="I440" s="11"/>
    </row>
    <row r="441" spans="7:9" ht="15.75" customHeight="1" x14ac:dyDescent="0.25">
      <c r="G441" s="11"/>
      <c r="H441" s="11"/>
      <c r="I441" s="11"/>
    </row>
    <row r="442" spans="7:9" ht="15.75" customHeight="1" x14ac:dyDescent="0.25">
      <c r="G442" s="11"/>
      <c r="H442" s="11"/>
      <c r="I442" s="11"/>
    </row>
    <row r="443" spans="7:9" ht="15.75" customHeight="1" x14ac:dyDescent="0.25">
      <c r="G443" s="11"/>
      <c r="H443" s="11"/>
      <c r="I443" s="11"/>
    </row>
    <row r="444" spans="7:9" ht="15.75" customHeight="1" x14ac:dyDescent="0.25">
      <c r="G444" s="11"/>
      <c r="H444" s="11"/>
      <c r="I444" s="11"/>
    </row>
    <row r="445" spans="7:9" ht="15.75" customHeight="1" x14ac:dyDescent="0.25">
      <c r="G445" s="11"/>
      <c r="H445" s="11"/>
      <c r="I445" s="11"/>
    </row>
    <row r="446" spans="7:9" ht="15.75" customHeight="1" x14ac:dyDescent="0.25">
      <c r="G446" s="11"/>
      <c r="H446" s="11"/>
      <c r="I446" s="11"/>
    </row>
    <row r="447" spans="7:9" ht="15.75" customHeight="1" x14ac:dyDescent="0.25">
      <c r="G447" s="11"/>
      <c r="H447" s="11"/>
      <c r="I447" s="11"/>
    </row>
    <row r="448" spans="7:9" ht="15.75" customHeight="1" x14ac:dyDescent="0.25">
      <c r="G448" s="11"/>
      <c r="H448" s="11"/>
      <c r="I448" s="11"/>
    </row>
    <row r="449" spans="7:9" ht="15.75" customHeight="1" x14ac:dyDescent="0.25">
      <c r="G449" s="11"/>
      <c r="H449" s="11"/>
      <c r="I449" s="11"/>
    </row>
    <row r="450" spans="7:9" ht="15.75" customHeight="1" x14ac:dyDescent="0.25">
      <c r="G450" s="11"/>
      <c r="H450" s="11"/>
      <c r="I450" s="11"/>
    </row>
    <row r="451" spans="7:9" ht="15.75" customHeight="1" x14ac:dyDescent="0.25">
      <c r="G451" s="11"/>
      <c r="H451" s="11"/>
      <c r="I451" s="11"/>
    </row>
    <row r="452" spans="7:9" ht="15.75" customHeight="1" x14ac:dyDescent="0.25">
      <c r="G452" s="11"/>
      <c r="H452" s="11"/>
      <c r="I452" s="11"/>
    </row>
    <row r="453" spans="7:9" ht="15.75" customHeight="1" x14ac:dyDescent="0.25">
      <c r="G453" s="11"/>
      <c r="H453" s="11"/>
      <c r="I453" s="11"/>
    </row>
    <row r="454" spans="7:9" ht="15.75" customHeight="1" x14ac:dyDescent="0.25">
      <c r="G454" s="11"/>
      <c r="H454" s="11"/>
      <c r="I454" s="11"/>
    </row>
    <row r="455" spans="7:9" ht="15.75" customHeight="1" x14ac:dyDescent="0.25">
      <c r="G455" s="11"/>
      <c r="H455" s="11"/>
      <c r="I455" s="11"/>
    </row>
    <row r="456" spans="7:9" ht="15.75" customHeight="1" x14ac:dyDescent="0.25">
      <c r="G456" s="11"/>
      <c r="H456" s="11"/>
      <c r="I456" s="11"/>
    </row>
    <row r="457" spans="7:9" ht="15.75" customHeight="1" x14ac:dyDescent="0.25">
      <c r="G457" s="11"/>
      <c r="H457" s="11"/>
      <c r="I457" s="11"/>
    </row>
    <row r="458" spans="7:9" ht="15.75" customHeight="1" x14ac:dyDescent="0.25">
      <c r="G458" s="11"/>
      <c r="H458" s="11"/>
      <c r="I458" s="11"/>
    </row>
    <row r="459" spans="7:9" ht="15.75" customHeight="1" x14ac:dyDescent="0.25">
      <c r="G459" s="11"/>
      <c r="H459" s="11"/>
      <c r="I459" s="11"/>
    </row>
    <row r="460" spans="7:9" ht="15.75" customHeight="1" x14ac:dyDescent="0.25">
      <c r="G460" s="11"/>
      <c r="H460" s="11"/>
      <c r="I460" s="11"/>
    </row>
    <row r="461" spans="7:9" ht="15.75" customHeight="1" x14ac:dyDescent="0.25">
      <c r="G461" s="11"/>
      <c r="H461" s="11"/>
      <c r="I461" s="11"/>
    </row>
    <row r="462" spans="7:9" ht="15.75" customHeight="1" x14ac:dyDescent="0.25">
      <c r="G462" s="11"/>
      <c r="H462" s="11"/>
      <c r="I462" s="11"/>
    </row>
    <row r="463" spans="7:9" ht="15.75" customHeight="1" x14ac:dyDescent="0.25">
      <c r="G463" s="11"/>
      <c r="H463" s="11"/>
      <c r="I463" s="11"/>
    </row>
    <row r="464" spans="7:9" ht="15.75" customHeight="1" x14ac:dyDescent="0.25">
      <c r="G464" s="11"/>
      <c r="H464" s="11"/>
      <c r="I464" s="11"/>
    </row>
    <row r="465" spans="7:9" ht="15.75" customHeight="1" x14ac:dyDescent="0.25">
      <c r="G465" s="11"/>
      <c r="H465" s="11"/>
      <c r="I465" s="11"/>
    </row>
    <row r="466" spans="7:9" ht="15.75" customHeight="1" x14ac:dyDescent="0.25">
      <c r="G466" s="11"/>
      <c r="H466" s="11"/>
      <c r="I466" s="11"/>
    </row>
    <row r="467" spans="7:9" ht="15.75" customHeight="1" x14ac:dyDescent="0.25">
      <c r="G467" s="11"/>
      <c r="H467" s="11"/>
      <c r="I467" s="11"/>
    </row>
    <row r="468" spans="7:9" ht="15.75" customHeight="1" x14ac:dyDescent="0.25">
      <c r="G468" s="11"/>
      <c r="H468" s="11"/>
      <c r="I468" s="11"/>
    </row>
    <row r="469" spans="7:9" ht="15.75" customHeight="1" x14ac:dyDescent="0.25">
      <c r="G469" s="11"/>
      <c r="H469" s="11"/>
      <c r="I469" s="11"/>
    </row>
    <row r="470" spans="7:9" ht="15.75" customHeight="1" x14ac:dyDescent="0.25">
      <c r="G470" s="11"/>
      <c r="H470" s="11"/>
      <c r="I470" s="11"/>
    </row>
    <row r="471" spans="7:9" ht="15.75" customHeight="1" x14ac:dyDescent="0.25">
      <c r="G471" s="11"/>
      <c r="H471" s="11"/>
      <c r="I471" s="11"/>
    </row>
    <row r="472" spans="7:9" ht="15.75" customHeight="1" x14ac:dyDescent="0.25">
      <c r="G472" s="11"/>
      <c r="H472" s="11"/>
      <c r="I472" s="11"/>
    </row>
    <row r="473" spans="7:9" ht="15.75" customHeight="1" x14ac:dyDescent="0.25">
      <c r="G473" s="11"/>
      <c r="H473" s="11"/>
      <c r="I473" s="11"/>
    </row>
    <row r="474" spans="7:9" ht="15.75" customHeight="1" x14ac:dyDescent="0.25">
      <c r="G474" s="11"/>
      <c r="H474" s="11"/>
      <c r="I474" s="11"/>
    </row>
    <row r="475" spans="7:9" ht="15.75" customHeight="1" x14ac:dyDescent="0.25">
      <c r="G475" s="11"/>
      <c r="H475" s="11"/>
      <c r="I475" s="11"/>
    </row>
    <row r="476" spans="7:9" ht="15.75" customHeight="1" x14ac:dyDescent="0.25">
      <c r="G476" s="11"/>
      <c r="H476" s="11"/>
      <c r="I476" s="11"/>
    </row>
    <row r="477" spans="7:9" ht="15.75" customHeight="1" x14ac:dyDescent="0.25">
      <c r="G477" s="11"/>
      <c r="H477" s="11"/>
      <c r="I477" s="11"/>
    </row>
    <row r="478" spans="7:9" ht="15.75" customHeight="1" x14ac:dyDescent="0.25">
      <c r="G478" s="11"/>
      <c r="H478" s="11"/>
      <c r="I478" s="11"/>
    </row>
    <row r="479" spans="7:9" ht="15.75" customHeight="1" x14ac:dyDescent="0.25">
      <c r="G479" s="11"/>
      <c r="H479" s="11"/>
      <c r="I479" s="11"/>
    </row>
    <row r="480" spans="7:9" ht="15.75" customHeight="1" x14ac:dyDescent="0.25">
      <c r="G480" s="11"/>
      <c r="H480" s="11"/>
      <c r="I480" s="11"/>
    </row>
    <row r="481" spans="7:9" ht="15.75" customHeight="1" x14ac:dyDescent="0.25">
      <c r="G481" s="11"/>
      <c r="H481" s="11"/>
      <c r="I481" s="11"/>
    </row>
    <row r="482" spans="7:9" ht="15.75" customHeight="1" x14ac:dyDescent="0.25">
      <c r="G482" s="11"/>
      <c r="H482" s="11"/>
      <c r="I482" s="11"/>
    </row>
    <row r="483" spans="7:9" ht="15.75" customHeight="1" x14ac:dyDescent="0.25">
      <c r="G483" s="11"/>
      <c r="H483" s="11"/>
      <c r="I483" s="11"/>
    </row>
    <row r="484" spans="7:9" ht="15.75" customHeight="1" x14ac:dyDescent="0.25">
      <c r="G484" s="11"/>
      <c r="H484" s="11"/>
      <c r="I484" s="11"/>
    </row>
    <row r="485" spans="7:9" ht="15.75" customHeight="1" x14ac:dyDescent="0.25">
      <c r="G485" s="11"/>
      <c r="H485" s="11"/>
      <c r="I485" s="11"/>
    </row>
    <row r="486" spans="7:9" ht="15.75" customHeight="1" x14ac:dyDescent="0.25">
      <c r="G486" s="11"/>
      <c r="H486" s="11"/>
      <c r="I486" s="11"/>
    </row>
    <row r="487" spans="7:9" ht="15.75" customHeight="1" x14ac:dyDescent="0.25">
      <c r="G487" s="11"/>
      <c r="H487" s="11"/>
      <c r="I487" s="11"/>
    </row>
    <row r="488" spans="7:9" ht="15.75" customHeight="1" x14ac:dyDescent="0.25">
      <c r="G488" s="11"/>
      <c r="H488" s="11"/>
      <c r="I488" s="11"/>
    </row>
    <row r="489" spans="7:9" ht="15.75" customHeight="1" x14ac:dyDescent="0.25">
      <c r="G489" s="11"/>
      <c r="H489" s="11"/>
      <c r="I489" s="11"/>
    </row>
    <row r="490" spans="7:9" ht="15.75" customHeight="1" x14ac:dyDescent="0.25">
      <c r="G490" s="11"/>
      <c r="H490" s="11"/>
      <c r="I490" s="11"/>
    </row>
    <row r="491" spans="7:9" ht="15.75" customHeight="1" x14ac:dyDescent="0.25">
      <c r="G491" s="11"/>
      <c r="H491" s="11"/>
      <c r="I491" s="11"/>
    </row>
    <row r="492" spans="7:9" ht="15.75" customHeight="1" x14ac:dyDescent="0.25">
      <c r="G492" s="11"/>
      <c r="H492" s="11"/>
      <c r="I492" s="11"/>
    </row>
    <row r="493" spans="7:9" ht="15.75" customHeight="1" x14ac:dyDescent="0.25">
      <c r="G493" s="11"/>
      <c r="H493" s="11"/>
      <c r="I493" s="11"/>
    </row>
    <row r="494" spans="7:9" ht="15.75" customHeight="1" x14ac:dyDescent="0.25">
      <c r="G494" s="11"/>
      <c r="H494" s="11"/>
      <c r="I494" s="11"/>
    </row>
    <row r="495" spans="7:9" ht="15.75" customHeight="1" x14ac:dyDescent="0.25">
      <c r="G495" s="11"/>
      <c r="H495" s="11"/>
      <c r="I495" s="11"/>
    </row>
    <row r="496" spans="7:9" ht="15.75" customHeight="1" x14ac:dyDescent="0.25">
      <c r="G496" s="11"/>
      <c r="H496" s="11"/>
      <c r="I496" s="11"/>
    </row>
    <row r="497" spans="7:9" ht="15.75" customHeight="1" x14ac:dyDescent="0.25">
      <c r="G497" s="11"/>
      <c r="H497" s="11"/>
      <c r="I497" s="11"/>
    </row>
    <row r="498" spans="7:9" ht="15.75" customHeight="1" x14ac:dyDescent="0.25">
      <c r="G498" s="11"/>
      <c r="H498" s="11"/>
      <c r="I498" s="11"/>
    </row>
    <row r="499" spans="7:9" ht="15.75" customHeight="1" x14ac:dyDescent="0.25">
      <c r="G499" s="11"/>
      <c r="H499" s="11"/>
      <c r="I499" s="11"/>
    </row>
    <row r="500" spans="7:9" ht="15.75" customHeight="1" x14ac:dyDescent="0.25">
      <c r="G500" s="11"/>
      <c r="H500" s="11"/>
      <c r="I500" s="11"/>
    </row>
    <row r="501" spans="7:9" ht="15.75" customHeight="1" x14ac:dyDescent="0.25">
      <c r="G501" s="11"/>
      <c r="H501" s="11"/>
      <c r="I501" s="11"/>
    </row>
    <row r="502" spans="7:9" ht="15.75" customHeight="1" x14ac:dyDescent="0.25">
      <c r="G502" s="11"/>
      <c r="H502" s="11"/>
      <c r="I502" s="11"/>
    </row>
    <row r="503" spans="7:9" ht="15.75" customHeight="1" x14ac:dyDescent="0.25">
      <c r="G503" s="11"/>
      <c r="H503" s="11"/>
      <c r="I503" s="11"/>
    </row>
    <row r="504" spans="7:9" ht="15.75" customHeight="1" x14ac:dyDescent="0.25">
      <c r="G504" s="11"/>
      <c r="H504" s="11"/>
      <c r="I504" s="11"/>
    </row>
    <row r="505" spans="7:9" ht="15.75" customHeight="1" x14ac:dyDescent="0.25">
      <c r="G505" s="11"/>
      <c r="H505" s="11"/>
      <c r="I505" s="11"/>
    </row>
    <row r="506" spans="7:9" ht="15.75" customHeight="1" x14ac:dyDescent="0.25">
      <c r="G506" s="11"/>
      <c r="H506" s="11"/>
      <c r="I506" s="11"/>
    </row>
    <row r="507" spans="7:9" ht="15.75" customHeight="1" x14ac:dyDescent="0.25">
      <c r="G507" s="11"/>
      <c r="H507" s="11"/>
      <c r="I507" s="11"/>
    </row>
    <row r="508" spans="7:9" ht="15.75" customHeight="1" x14ac:dyDescent="0.25">
      <c r="G508" s="11"/>
      <c r="H508" s="11"/>
      <c r="I508" s="11"/>
    </row>
    <row r="509" spans="7:9" ht="15.75" customHeight="1" x14ac:dyDescent="0.25">
      <c r="G509" s="11"/>
      <c r="H509" s="11"/>
      <c r="I509" s="11"/>
    </row>
    <row r="510" spans="7:9" ht="15.75" customHeight="1" x14ac:dyDescent="0.25">
      <c r="G510" s="11"/>
      <c r="H510" s="11"/>
      <c r="I510" s="11"/>
    </row>
    <row r="511" spans="7:9" ht="15.75" customHeight="1" x14ac:dyDescent="0.25">
      <c r="G511" s="11"/>
      <c r="H511" s="11"/>
      <c r="I511" s="11"/>
    </row>
    <row r="512" spans="7:9" ht="15.75" customHeight="1" x14ac:dyDescent="0.25">
      <c r="G512" s="11"/>
      <c r="H512" s="11"/>
      <c r="I512" s="11"/>
    </row>
    <row r="513" spans="7:9" ht="15.75" customHeight="1" x14ac:dyDescent="0.25">
      <c r="G513" s="11"/>
      <c r="H513" s="11"/>
      <c r="I513" s="11"/>
    </row>
    <row r="514" spans="7:9" ht="15.75" customHeight="1" x14ac:dyDescent="0.25">
      <c r="G514" s="11"/>
      <c r="H514" s="11"/>
      <c r="I514" s="11"/>
    </row>
    <row r="515" spans="7:9" ht="15.75" customHeight="1" x14ac:dyDescent="0.25">
      <c r="G515" s="11"/>
      <c r="H515" s="11"/>
      <c r="I515" s="11"/>
    </row>
    <row r="516" spans="7:9" ht="15.75" customHeight="1" x14ac:dyDescent="0.25">
      <c r="G516" s="11"/>
      <c r="H516" s="11"/>
      <c r="I516" s="11"/>
    </row>
    <row r="517" spans="7:9" ht="15.75" customHeight="1" x14ac:dyDescent="0.25">
      <c r="G517" s="11"/>
      <c r="H517" s="11"/>
      <c r="I517" s="11"/>
    </row>
    <row r="518" spans="7:9" ht="15.75" customHeight="1" x14ac:dyDescent="0.25">
      <c r="G518" s="11"/>
      <c r="H518" s="11"/>
      <c r="I518" s="11"/>
    </row>
    <row r="519" spans="7:9" ht="15.75" customHeight="1" x14ac:dyDescent="0.25">
      <c r="G519" s="11"/>
      <c r="H519" s="11"/>
      <c r="I519" s="11"/>
    </row>
    <row r="520" spans="7:9" ht="15.75" customHeight="1" x14ac:dyDescent="0.25">
      <c r="G520" s="11"/>
      <c r="H520" s="11"/>
      <c r="I520" s="11"/>
    </row>
    <row r="521" spans="7:9" ht="15.75" customHeight="1" x14ac:dyDescent="0.25">
      <c r="G521" s="11"/>
      <c r="H521" s="11"/>
      <c r="I521" s="11"/>
    </row>
    <row r="522" spans="7:9" ht="15.75" customHeight="1" x14ac:dyDescent="0.25">
      <c r="G522" s="11"/>
      <c r="H522" s="11"/>
      <c r="I522" s="11"/>
    </row>
    <row r="523" spans="7:9" ht="15.75" customHeight="1" x14ac:dyDescent="0.25">
      <c r="G523" s="11"/>
      <c r="H523" s="11"/>
      <c r="I523" s="11"/>
    </row>
    <row r="524" spans="7:9" ht="15.75" customHeight="1" x14ac:dyDescent="0.25">
      <c r="G524" s="11"/>
      <c r="H524" s="11"/>
      <c r="I524" s="11"/>
    </row>
    <row r="525" spans="7:9" ht="15.75" customHeight="1" x14ac:dyDescent="0.25">
      <c r="G525" s="11"/>
      <c r="H525" s="11"/>
      <c r="I525" s="11"/>
    </row>
    <row r="526" spans="7:9" ht="15.75" customHeight="1" x14ac:dyDescent="0.25">
      <c r="G526" s="11"/>
      <c r="H526" s="11"/>
      <c r="I526" s="11"/>
    </row>
    <row r="527" spans="7:9" ht="15.75" customHeight="1" x14ac:dyDescent="0.25">
      <c r="G527" s="11"/>
      <c r="H527" s="11"/>
      <c r="I527" s="11"/>
    </row>
    <row r="528" spans="7:9" ht="15.75" customHeight="1" x14ac:dyDescent="0.25">
      <c r="G528" s="11"/>
      <c r="H528" s="11"/>
      <c r="I528" s="11"/>
    </row>
    <row r="529" spans="7:9" ht="15.75" customHeight="1" x14ac:dyDescent="0.25">
      <c r="G529" s="11"/>
      <c r="H529" s="11"/>
      <c r="I529" s="11"/>
    </row>
    <row r="530" spans="7:9" ht="15.75" customHeight="1" x14ac:dyDescent="0.25">
      <c r="G530" s="11"/>
      <c r="H530" s="11"/>
      <c r="I530" s="11"/>
    </row>
    <row r="531" spans="7:9" ht="15.75" customHeight="1" x14ac:dyDescent="0.25">
      <c r="G531" s="11"/>
      <c r="H531" s="11"/>
      <c r="I531" s="11"/>
    </row>
    <row r="532" spans="7:9" ht="15.75" customHeight="1" x14ac:dyDescent="0.25">
      <c r="G532" s="11"/>
      <c r="H532" s="11"/>
      <c r="I532" s="11"/>
    </row>
    <row r="533" spans="7:9" ht="15.75" customHeight="1" x14ac:dyDescent="0.25">
      <c r="G533" s="11"/>
      <c r="H533" s="11"/>
      <c r="I533" s="11"/>
    </row>
    <row r="534" spans="7:9" ht="15.75" customHeight="1" x14ac:dyDescent="0.25">
      <c r="G534" s="11"/>
      <c r="H534" s="11"/>
      <c r="I534" s="11"/>
    </row>
    <row r="535" spans="7:9" ht="15.75" customHeight="1" x14ac:dyDescent="0.25">
      <c r="G535" s="11"/>
      <c r="H535" s="11"/>
      <c r="I535" s="11"/>
    </row>
    <row r="536" spans="7:9" ht="15.75" customHeight="1" x14ac:dyDescent="0.25">
      <c r="G536" s="11"/>
      <c r="H536" s="11"/>
      <c r="I536" s="11"/>
    </row>
    <row r="537" spans="7:9" ht="15.75" customHeight="1" x14ac:dyDescent="0.25">
      <c r="G537" s="11"/>
      <c r="H537" s="11"/>
      <c r="I537" s="11"/>
    </row>
    <row r="538" spans="7:9" ht="15.75" customHeight="1" x14ac:dyDescent="0.25">
      <c r="G538" s="11"/>
      <c r="H538" s="11"/>
      <c r="I538" s="11"/>
    </row>
    <row r="539" spans="7:9" ht="15.75" customHeight="1" x14ac:dyDescent="0.25">
      <c r="G539" s="11"/>
      <c r="H539" s="11"/>
      <c r="I539" s="11"/>
    </row>
    <row r="540" spans="7:9" ht="15.75" customHeight="1" x14ac:dyDescent="0.25">
      <c r="G540" s="11"/>
      <c r="H540" s="11"/>
      <c r="I540" s="11"/>
    </row>
    <row r="541" spans="7:9" ht="15.75" customHeight="1" x14ac:dyDescent="0.25">
      <c r="G541" s="11"/>
      <c r="H541" s="11"/>
      <c r="I541" s="11"/>
    </row>
    <row r="542" spans="7:9" ht="15.75" customHeight="1" x14ac:dyDescent="0.25">
      <c r="G542" s="11"/>
      <c r="H542" s="11"/>
      <c r="I542" s="11"/>
    </row>
    <row r="543" spans="7:9" ht="15.75" customHeight="1" x14ac:dyDescent="0.25">
      <c r="G543" s="11"/>
      <c r="H543" s="11"/>
      <c r="I543" s="11"/>
    </row>
    <row r="544" spans="7:9" ht="15.75" customHeight="1" x14ac:dyDescent="0.25">
      <c r="G544" s="11"/>
      <c r="H544" s="11"/>
      <c r="I544" s="11"/>
    </row>
    <row r="545" spans="7:9" ht="15.75" customHeight="1" x14ac:dyDescent="0.25">
      <c r="G545" s="11"/>
      <c r="H545" s="11"/>
      <c r="I545" s="11"/>
    </row>
    <row r="546" spans="7:9" ht="15.75" customHeight="1" x14ac:dyDescent="0.25">
      <c r="G546" s="11"/>
      <c r="H546" s="11"/>
      <c r="I546" s="11"/>
    </row>
    <row r="547" spans="7:9" ht="15.75" customHeight="1" x14ac:dyDescent="0.25">
      <c r="G547" s="11"/>
      <c r="H547" s="11"/>
      <c r="I547" s="11"/>
    </row>
    <row r="548" spans="7:9" ht="15.75" customHeight="1" x14ac:dyDescent="0.25">
      <c r="G548" s="11"/>
      <c r="H548" s="11"/>
      <c r="I548" s="11"/>
    </row>
    <row r="549" spans="7:9" ht="15.75" customHeight="1" x14ac:dyDescent="0.25">
      <c r="G549" s="11"/>
      <c r="H549" s="11"/>
      <c r="I549" s="11"/>
    </row>
    <row r="550" spans="7:9" ht="15.75" customHeight="1" x14ac:dyDescent="0.25">
      <c r="G550" s="11"/>
      <c r="H550" s="11"/>
      <c r="I550" s="11"/>
    </row>
    <row r="551" spans="7:9" ht="15.75" customHeight="1" x14ac:dyDescent="0.25">
      <c r="G551" s="11"/>
      <c r="H551" s="11"/>
      <c r="I551" s="11"/>
    </row>
    <row r="552" spans="7:9" ht="15.75" customHeight="1" x14ac:dyDescent="0.25">
      <c r="G552" s="11"/>
      <c r="H552" s="11"/>
      <c r="I552" s="11"/>
    </row>
    <row r="553" spans="7:9" ht="15.75" customHeight="1" x14ac:dyDescent="0.25">
      <c r="G553" s="11"/>
      <c r="H553" s="11"/>
      <c r="I553" s="11"/>
    </row>
    <row r="554" spans="7:9" ht="15.75" customHeight="1" x14ac:dyDescent="0.25">
      <c r="G554" s="11"/>
      <c r="H554" s="11"/>
      <c r="I554" s="11"/>
    </row>
    <row r="555" spans="7:9" ht="15.75" customHeight="1" x14ac:dyDescent="0.25">
      <c r="G555" s="11"/>
      <c r="H555" s="11"/>
      <c r="I555" s="11"/>
    </row>
    <row r="556" spans="7:9" ht="15.75" customHeight="1" x14ac:dyDescent="0.25">
      <c r="G556" s="11"/>
      <c r="H556" s="11"/>
      <c r="I556" s="11"/>
    </row>
    <row r="557" spans="7:9" ht="15.75" customHeight="1" x14ac:dyDescent="0.25">
      <c r="G557" s="11"/>
      <c r="H557" s="11"/>
      <c r="I557" s="11"/>
    </row>
    <row r="558" spans="7:9" ht="15.75" customHeight="1" x14ac:dyDescent="0.25">
      <c r="G558" s="11"/>
      <c r="H558" s="11"/>
      <c r="I558" s="11"/>
    </row>
    <row r="559" spans="7:9" ht="15.75" customHeight="1" x14ac:dyDescent="0.25">
      <c r="G559" s="11"/>
      <c r="H559" s="11"/>
      <c r="I559" s="11"/>
    </row>
    <row r="560" spans="7:9" ht="15.75" customHeight="1" x14ac:dyDescent="0.25">
      <c r="G560" s="11"/>
      <c r="H560" s="11"/>
      <c r="I560" s="11"/>
    </row>
    <row r="561" spans="7:9" ht="15.75" customHeight="1" x14ac:dyDescent="0.25">
      <c r="G561" s="11"/>
      <c r="H561" s="11"/>
      <c r="I561" s="11"/>
    </row>
    <row r="562" spans="7:9" ht="15.75" customHeight="1" x14ac:dyDescent="0.25">
      <c r="G562" s="11"/>
      <c r="H562" s="11"/>
      <c r="I562" s="11"/>
    </row>
    <row r="563" spans="7:9" ht="15.75" customHeight="1" x14ac:dyDescent="0.25">
      <c r="G563" s="11"/>
      <c r="H563" s="11"/>
      <c r="I563" s="11"/>
    </row>
    <row r="564" spans="7:9" ht="15.75" customHeight="1" x14ac:dyDescent="0.25">
      <c r="G564" s="11"/>
      <c r="H564" s="11"/>
      <c r="I564" s="11"/>
    </row>
    <row r="565" spans="7:9" ht="15.75" customHeight="1" x14ac:dyDescent="0.25">
      <c r="G565" s="11"/>
      <c r="H565" s="11"/>
      <c r="I565" s="11"/>
    </row>
    <row r="566" spans="7:9" ht="15.75" customHeight="1" x14ac:dyDescent="0.25">
      <c r="G566" s="11"/>
      <c r="H566" s="11"/>
      <c r="I566" s="11"/>
    </row>
    <row r="567" spans="7:9" ht="15.75" customHeight="1" x14ac:dyDescent="0.25">
      <c r="G567" s="11"/>
      <c r="H567" s="11"/>
      <c r="I567" s="11"/>
    </row>
    <row r="568" spans="7:9" ht="15.75" customHeight="1" x14ac:dyDescent="0.25">
      <c r="G568" s="11"/>
      <c r="H568" s="11"/>
      <c r="I568" s="11"/>
    </row>
    <row r="569" spans="7:9" ht="15.75" customHeight="1" x14ac:dyDescent="0.25">
      <c r="G569" s="11"/>
      <c r="H569" s="11"/>
      <c r="I569" s="11"/>
    </row>
    <row r="570" spans="7:9" ht="15.75" customHeight="1" x14ac:dyDescent="0.25">
      <c r="G570" s="11"/>
      <c r="H570" s="11"/>
      <c r="I570" s="11"/>
    </row>
    <row r="571" spans="7:9" ht="15.75" customHeight="1" x14ac:dyDescent="0.25">
      <c r="G571" s="11"/>
      <c r="H571" s="11"/>
      <c r="I571" s="11"/>
    </row>
    <row r="572" spans="7:9" ht="15.75" customHeight="1" x14ac:dyDescent="0.25">
      <c r="G572" s="11"/>
      <c r="H572" s="11"/>
      <c r="I572" s="11"/>
    </row>
    <row r="573" spans="7:9" ht="15.75" customHeight="1" x14ac:dyDescent="0.25">
      <c r="G573" s="11"/>
      <c r="H573" s="11"/>
      <c r="I573" s="11"/>
    </row>
    <row r="574" spans="7:9" ht="15.75" customHeight="1" x14ac:dyDescent="0.25">
      <c r="G574" s="11"/>
      <c r="H574" s="11"/>
      <c r="I574" s="11"/>
    </row>
    <row r="575" spans="7:9" ht="15.75" customHeight="1" x14ac:dyDescent="0.25">
      <c r="G575" s="11"/>
      <c r="H575" s="11"/>
      <c r="I575" s="11"/>
    </row>
    <row r="576" spans="7:9" ht="15.75" customHeight="1" x14ac:dyDescent="0.25">
      <c r="G576" s="11"/>
      <c r="H576" s="11"/>
      <c r="I576" s="11"/>
    </row>
    <row r="577" spans="7:9" ht="15.75" customHeight="1" x14ac:dyDescent="0.25">
      <c r="G577" s="11"/>
      <c r="H577" s="11"/>
      <c r="I577" s="11"/>
    </row>
    <row r="578" spans="7:9" ht="15.75" customHeight="1" x14ac:dyDescent="0.25">
      <c r="G578" s="11"/>
      <c r="H578" s="11"/>
      <c r="I578" s="11"/>
    </row>
    <row r="579" spans="7:9" ht="15.75" customHeight="1" x14ac:dyDescent="0.25">
      <c r="G579" s="11"/>
      <c r="H579" s="11"/>
      <c r="I579" s="11"/>
    </row>
    <row r="580" spans="7:9" ht="15.75" customHeight="1" x14ac:dyDescent="0.25">
      <c r="G580" s="11"/>
      <c r="H580" s="11"/>
      <c r="I580" s="11"/>
    </row>
    <row r="581" spans="7:9" ht="15.75" customHeight="1" x14ac:dyDescent="0.25">
      <c r="G581" s="11"/>
      <c r="H581" s="11"/>
      <c r="I581" s="11"/>
    </row>
    <row r="582" spans="7:9" ht="15.75" customHeight="1" x14ac:dyDescent="0.25">
      <c r="G582" s="11"/>
      <c r="H582" s="11"/>
      <c r="I582" s="11"/>
    </row>
    <row r="583" spans="7:9" ht="15.75" customHeight="1" x14ac:dyDescent="0.25">
      <c r="G583" s="11"/>
      <c r="H583" s="11"/>
      <c r="I583" s="11"/>
    </row>
    <row r="584" spans="7:9" ht="15.75" customHeight="1" x14ac:dyDescent="0.25">
      <c r="G584" s="11"/>
      <c r="H584" s="11"/>
      <c r="I584" s="11"/>
    </row>
    <row r="585" spans="7:9" ht="15.75" customHeight="1" x14ac:dyDescent="0.25">
      <c r="G585" s="11"/>
      <c r="H585" s="11"/>
      <c r="I585" s="11"/>
    </row>
    <row r="586" spans="7:9" ht="15.75" customHeight="1" x14ac:dyDescent="0.25">
      <c r="G586" s="11"/>
      <c r="H586" s="11"/>
      <c r="I586" s="11"/>
    </row>
    <row r="587" spans="7:9" ht="15.75" customHeight="1" x14ac:dyDescent="0.25">
      <c r="G587" s="11"/>
      <c r="H587" s="11"/>
      <c r="I587" s="11"/>
    </row>
    <row r="588" spans="7:9" ht="15.75" customHeight="1" x14ac:dyDescent="0.25">
      <c r="G588" s="11"/>
      <c r="H588" s="11"/>
      <c r="I588" s="11"/>
    </row>
    <row r="589" spans="7:9" ht="15.75" customHeight="1" x14ac:dyDescent="0.25">
      <c r="G589" s="11"/>
      <c r="H589" s="11"/>
      <c r="I589" s="11"/>
    </row>
    <row r="590" spans="7:9" ht="15.75" customHeight="1" x14ac:dyDescent="0.25">
      <c r="G590" s="11"/>
      <c r="H590" s="11"/>
      <c r="I590" s="11"/>
    </row>
    <row r="591" spans="7:9" ht="15.75" customHeight="1" x14ac:dyDescent="0.25">
      <c r="G591" s="11"/>
      <c r="H591" s="11"/>
      <c r="I591" s="11"/>
    </row>
    <row r="592" spans="7:9" ht="15.75" customHeight="1" x14ac:dyDescent="0.25">
      <c r="G592" s="11"/>
      <c r="H592" s="11"/>
      <c r="I592" s="11"/>
    </row>
    <row r="593" spans="7:9" ht="15.75" customHeight="1" x14ac:dyDescent="0.25">
      <c r="G593" s="11"/>
      <c r="H593" s="11"/>
      <c r="I593" s="11"/>
    </row>
    <row r="594" spans="7:9" ht="15.75" customHeight="1" x14ac:dyDescent="0.25">
      <c r="G594" s="11"/>
      <c r="H594" s="11"/>
      <c r="I594" s="11"/>
    </row>
    <row r="595" spans="7:9" ht="15.75" customHeight="1" x14ac:dyDescent="0.25">
      <c r="G595" s="11"/>
      <c r="H595" s="11"/>
      <c r="I595" s="11"/>
    </row>
    <row r="596" spans="7:9" ht="15.75" customHeight="1" x14ac:dyDescent="0.25">
      <c r="G596" s="11"/>
      <c r="H596" s="11"/>
      <c r="I596" s="11"/>
    </row>
    <row r="597" spans="7:9" ht="15.75" customHeight="1" x14ac:dyDescent="0.25">
      <c r="G597" s="11"/>
      <c r="H597" s="11"/>
      <c r="I597" s="11"/>
    </row>
    <row r="598" spans="7:9" ht="15.75" customHeight="1" x14ac:dyDescent="0.25">
      <c r="G598" s="11"/>
      <c r="H598" s="11"/>
      <c r="I598" s="11"/>
    </row>
    <row r="599" spans="7:9" ht="15.75" customHeight="1" x14ac:dyDescent="0.25">
      <c r="G599" s="11"/>
      <c r="H599" s="11"/>
      <c r="I599" s="11"/>
    </row>
    <row r="600" spans="7:9" ht="15.75" customHeight="1" x14ac:dyDescent="0.25">
      <c r="G600" s="11"/>
      <c r="H600" s="11"/>
      <c r="I600" s="11"/>
    </row>
    <row r="601" spans="7:9" ht="15.75" customHeight="1" x14ac:dyDescent="0.25">
      <c r="G601" s="11"/>
      <c r="H601" s="11"/>
      <c r="I601" s="11"/>
    </row>
    <row r="602" spans="7:9" ht="15.75" customHeight="1" x14ac:dyDescent="0.25">
      <c r="G602" s="11"/>
      <c r="H602" s="11"/>
      <c r="I602" s="11"/>
    </row>
    <row r="603" spans="7:9" ht="15.75" customHeight="1" x14ac:dyDescent="0.25">
      <c r="G603" s="11"/>
      <c r="H603" s="11"/>
      <c r="I603" s="11"/>
    </row>
    <row r="604" spans="7:9" ht="15.75" customHeight="1" x14ac:dyDescent="0.25">
      <c r="G604" s="11"/>
      <c r="H604" s="11"/>
      <c r="I604" s="11"/>
    </row>
    <row r="605" spans="7:9" ht="15.75" customHeight="1" x14ac:dyDescent="0.25">
      <c r="G605" s="11"/>
      <c r="H605" s="11"/>
      <c r="I605" s="11"/>
    </row>
    <row r="606" spans="7:9" ht="15.75" customHeight="1" x14ac:dyDescent="0.25">
      <c r="G606" s="11"/>
      <c r="H606" s="11"/>
      <c r="I606" s="11"/>
    </row>
    <row r="607" spans="7:9" ht="15.75" customHeight="1" x14ac:dyDescent="0.25">
      <c r="G607" s="11"/>
      <c r="H607" s="11"/>
      <c r="I607" s="11"/>
    </row>
    <row r="608" spans="7:9" ht="15.75" customHeight="1" x14ac:dyDescent="0.25">
      <c r="G608" s="11"/>
      <c r="H608" s="11"/>
      <c r="I608" s="11"/>
    </row>
    <row r="609" spans="7:9" ht="15.75" customHeight="1" x14ac:dyDescent="0.25">
      <c r="G609" s="11"/>
      <c r="H609" s="11"/>
      <c r="I609" s="11"/>
    </row>
    <row r="610" spans="7:9" ht="15.75" customHeight="1" x14ac:dyDescent="0.25">
      <c r="G610" s="11"/>
      <c r="H610" s="11"/>
      <c r="I610" s="11"/>
    </row>
    <row r="611" spans="7:9" ht="15.75" customHeight="1" x14ac:dyDescent="0.25">
      <c r="G611" s="11"/>
      <c r="H611" s="11"/>
      <c r="I611" s="11"/>
    </row>
    <row r="612" spans="7:9" ht="15.75" customHeight="1" x14ac:dyDescent="0.25">
      <c r="G612" s="11"/>
      <c r="H612" s="11"/>
      <c r="I612" s="11"/>
    </row>
    <row r="613" spans="7:9" ht="15.75" customHeight="1" x14ac:dyDescent="0.25">
      <c r="G613" s="11"/>
      <c r="H613" s="11"/>
      <c r="I613" s="11"/>
    </row>
    <row r="614" spans="7:9" ht="15.75" customHeight="1" x14ac:dyDescent="0.25">
      <c r="G614" s="11"/>
      <c r="H614" s="11"/>
      <c r="I614" s="11"/>
    </row>
    <row r="615" spans="7:9" ht="15.75" customHeight="1" x14ac:dyDescent="0.25">
      <c r="G615" s="11"/>
      <c r="H615" s="11"/>
      <c r="I615" s="11"/>
    </row>
    <row r="616" spans="7:9" ht="15.75" customHeight="1" x14ac:dyDescent="0.25">
      <c r="G616" s="11"/>
      <c r="H616" s="11"/>
      <c r="I616" s="11"/>
    </row>
    <row r="617" spans="7:9" ht="15.75" customHeight="1" x14ac:dyDescent="0.25">
      <c r="G617" s="11"/>
      <c r="H617" s="11"/>
      <c r="I617" s="11"/>
    </row>
    <row r="618" spans="7:9" ht="15.75" customHeight="1" x14ac:dyDescent="0.25">
      <c r="G618" s="11"/>
      <c r="H618" s="11"/>
      <c r="I618" s="11"/>
    </row>
    <row r="619" spans="7:9" ht="15.75" customHeight="1" x14ac:dyDescent="0.25">
      <c r="G619" s="11"/>
      <c r="H619" s="11"/>
      <c r="I619" s="11"/>
    </row>
    <row r="620" spans="7:9" ht="15.75" customHeight="1" x14ac:dyDescent="0.25">
      <c r="G620" s="11"/>
      <c r="H620" s="11"/>
      <c r="I620" s="11"/>
    </row>
    <row r="621" spans="7:9" ht="15.75" customHeight="1" x14ac:dyDescent="0.25">
      <c r="G621" s="11"/>
      <c r="H621" s="11"/>
      <c r="I621" s="11"/>
    </row>
    <row r="622" spans="7:9" ht="15.75" customHeight="1" x14ac:dyDescent="0.25">
      <c r="G622" s="11"/>
      <c r="H622" s="11"/>
      <c r="I622" s="11"/>
    </row>
    <row r="623" spans="7:9" ht="15.75" customHeight="1" x14ac:dyDescent="0.25">
      <c r="G623" s="11"/>
      <c r="H623" s="11"/>
      <c r="I623" s="11"/>
    </row>
    <row r="624" spans="7:9" ht="15.75" customHeight="1" x14ac:dyDescent="0.25">
      <c r="G624" s="11"/>
      <c r="H624" s="11"/>
      <c r="I624" s="11"/>
    </row>
    <row r="625" spans="7:9" ht="15.75" customHeight="1" x14ac:dyDescent="0.25">
      <c r="G625" s="11"/>
      <c r="H625" s="11"/>
      <c r="I625" s="11"/>
    </row>
    <row r="626" spans="7:9" ht="15.75" customHeight="1" x14ac:dyDescent="0.25">
      <c r="G626" s="11"/>
      <c r="H626" s="11"/>
      <c r="I626" s="11"/>
    </row>
    <row r="627" spans="7:9" ht="15.75" customHeight="1" x14ac:dyDescent="0.25">
      <c r="G627" s="11"/>
      <c r="H627" s="11"/>
      <c r="I627" s="11"/>
    </row>
    <row r="628" spans="7:9" ht="15.75" customHeight="1" x14ac:dyDescent="0.25">
      <c r="G628" s="11"/>
      <c r="H628" s="11"/>
      <c r="I628" s="11"/>
    </row>
    <row r="629" spans="7:9" ht="15.75" customHeight="1" x14ac:dyDescent="0.25">
      <c r="G629" s="11"/>
      <c r="H629" s="11"/>
      <c r="I629" s="11"/>
    </row>
    <row r="630" spans="7:9" ht="15.75" customHeight="1" x14ac:dyDescent="0.25">
      <c r="G630" s="11"/>
      <c r="H630" s="11"/>
      <c r="I630" s="11"/>
    </row>
    <row r="631" spans="7:9" ht="15.75" customHeight="1" x14ac:dyDescent="0.25">
      <c r="G631" s="11"/>
      <c r="H631" s="11"/>
      <c r="I631" s="11"/>
    </row>
    <row r="632" spans="7:9" ht="15.75" customHeight="1" x14ac:dyDescent="0.25">
      <c r="G632" s="11"/>
      <c r="H632" s="11"/>
      <c r="I632" s="11"/>
    </row>
    <row r="633" spans="7:9" ht="15.75" customHeight="1" x14ac:dyDescent="0.25">
      <c r="G633" s="11"/>
      <c r="H633" s="11"/>
      <c r="I633" s="11"/>
    </row>
    <row r="634" spans="7:9" ht="15.75" customHeight="1" x14ac:dyDescent="0.25">
      <c r="G634" s="11"/>
      <c r="H634" s="11"/>
      <c r="I634" s="11"/>
    </row>
    <row r="635" spans="7:9" ht="15.75" customHeight="1" x14ac:dyDescent="0.25">
      <c r="G635" s="11"/>
      <c r="H635" s="11"/>
      <c r="I635" s="11"/>
    </row>
    <row r="636" spans="7:9" ht="15.75" customHeight="1" x14ac:dyDescent="0.25">
      <c r="G636" s="11"/>
      <c r="H636" s="11"/>
      <c r="I636" s="11"/>
    </row>
    <row r="637" spans="7:9" ht="15.75" customHeight="1" x14ac:dyDescent="0.25">
      <c r="G637" s="11"/>
      <c r="H637" s="11"/>
      <c r="I637" s="11"/>
    </row>
    <row r="638" spans="7:9" ht="15.75" customHeight="1" x14ac:dyDescent="0.25">
      <c r="G638" s="11"/>
      <c r="H638" s="11"/>
      <c r="I638" s="11"/>
    </row>
    <row r="639" spans="7:9" ht="15.75" customHeight="1" x14ac:dyDescent="0.25">
      <c r="G639" s="11"/>
      <c r="H639" s="11"/>
      <c r="I639" s="11"/>
    </row>
    <row r="640" spans="7:9" ht="15.75" customHeight="1" x14ac:dyDescent="0.25">
      <c r="G640" s="11"/>
      <c r="H640" s="11"/>
      <c r="I640" s="11"/>
    </row>
    <row r="641" spans="7:9" ht="15.75" customHeight="1" x14ac:dyDescent="0.25">
      <c r="G641" s="11"/>
      <c r="H641" s="11"/>
      <c r="I641" s="11"/>
    </row>
    <row r="642" spans="7:9" ht="15.75" customHeight="1" x14ac:dyDescent="0.25">
      <c r="G642" s="11"/>
      <c r="H642" s="11"/>
      <c r="I642" s="11"/>
    </row>
    <row r="643" spans="7:9" ht="15.75" customHeight="1" x14ac:dyDescent="0.25">
      <c r="G643" s="11"/>
      <c r="H643" s="11"/>
      <c r="I643" s="11"/>
    </row>
    <row r="644" spans="7:9" ht="15.75" customHeight="1" x14ac:dyDescent="0.25">
      <c r="G644" s="11"/>
      <c r="H644" s="11"/>
      <c r="I644" s="11"/>
    </row>
    <row r="645" spans="7:9" ht="15.75" customHeight="1" x14ac:dyDescent="0.25">
      <c r="G645" s="11"/>
      <c r="H645" s="11"/>
      <c r="I645" s="11"/>
    </row>
    <row r="646" spans="7:9" ht="15.75" customHeight="1" x14ac:dyDescent="0.25">
      <c r="G646" s="11"/>
      <c r="H646" s="11"/>
      <c r="I646" s="11"/>
    </row>
    <row r="647" spans="7:9" ht="15.75" customHeight="1" x14ac:dyDescent="0.25">
      <c r="G647" s="11"/>
      <c r="H647" s="11"/>
      <c r="I647" s="11"/>
    </row>
    <row r="648" spans="7:9" ht="15.75" customHeight="1" x14ac:dyDescent="0.25">
      <c r="G648" s="11"/>
      <c r="H648" s="11"/>
      <c r="I648" s="11"/>
    </row>
    <row r="649" spans="7:9" ht="15.75" customHeight="1" x14ac:dyDescent="0.25">
      <c r="G649" s="11"/>
      <c r="H649" s="11"/>
      <c r="I649" s="11"/>
    </row>
    <row r="650" spans="7:9" ht="15.75" customHeight="1" x14ac:dyDescent="0.25">
      <c r="G650" s="11"/>
      <c r="H650" s="11"/>
      <c r="I650" s="11"/>
    </row>
    <row r="651" spans="7:9" ht="15.75" customHeight="1" x14ac:dyDescent="0.25">
      <c r="G651" s="11"/>
      <c r="H651" s="11"/>
      <c r="I651" s="11"/>
    </row>
    <row r="652" spans="7:9" ht="15.75" customHeight="1" x14ac:dyDescent="0.25">
      <c r="G652" s="11"/>
      <c r="H652" s="11"/>
      <c r="I652" s="11"/>
    </row>
    <row r="653" spans="7:9" ht="15.75" customHeight="1" x14ac:dyDescent="0.25">
      <c r="G653" s="11"/>
      <c r="H653" s="11"/>
      <c r="I653" s="11"/>
    </row>
    <row r="654" spans="7:9" ht="15.75" customHeight="1" x14ac:dyDescent="0.25">
      <c r="G654" s="11"/>
      <c r="H654" s="11"/>
      <c r="I654" s="11"/>
    </row>
    <row r="655" spans="7:9" ht="15.75" customHeight="1" x14ac:dyDescent="0.25">
      <c r="G655" s="11"/>
      <c r="H655" s="11"/>
      <c r="I655" s="11"/>
    </row>
    <row r="656" spans="7:9" ht="15.75" customHeight="1" x14ac:dyDescent="0.25">
      <c r="G656" s="11"/>
      <c r="H656" s="11"/>
      <c r="I656" s="11"/>
    </row>
    <row r="657" spans="7:9" ht="15.75" customHeight="1" x14ac:dyDescent="0.25">
      <c r="G657" s="11"/>
      <c r="H657" s="11"/>
      <c r="I657" s="11"/>
    </row>
    <row r="658" spans="7:9" ht="15.75" customHeight="1" x14ac:dyDescent="0.25">
      <c r="G658" s="11"/>
      <c r="H658" s="11"/>
      <c r="I658" s="11"/>
    </row>
    <row r="659" spans="7:9" ht="15.75" customHeight="1" x14ac:dyDescent="0.25">
      <c r="G659" s="11"/>
      <c r="H659" s="11"/>
      <c r="I659" s="11"/>
    </row>
    <row r="660" spans="7:9" ht="15.75" customHeight="1" x14ac:dyDescent="0.25">
      <c r="G660" s="11"/>
      <c r="H660" s="11"/>
      <c r="I660" s="11"/>
    </row>
    <row r="661" spans="7:9" ht="15.75" customHeight="1" x14ac:dyDescent="0.25">
      <c r="G661" s="11"/>
      <c r="H661" s="11"/>
      <c r="I661" s="11"/>
    </row>
    <row r="662" spans="7:9" ht="15.75" customHeight="1" x14ac:dyDescent="0.25">
      <c r="G662" s="11"/>
      <c r="H662" s="11"/>
      <c r="I662" s="11"/>
    </row>
    <row r="663" spans="7:9" ht="15.75" customHeight="1" x14ac:dyDescent="0.25">
      <c r="G663" s="11"/>
      <c r="H663" s="11"/>
      <c r="I663" s="11"/>
    </row>
    <row r="664" spans="7:9" ht="15.75" customHeight="1" x14ac:dyDescent="0.25">
      <c r="G664" s="11"/>
      <c r="H664" s="11"/>
      <c r="I664" s="11"/>
    </row>
    <row r="665" spans="7:9" ht="15.75" customHeight="1" x14ac:dyDescent="0.25">
      <c r="G665" s="11"/>
      <c r="H665" s="11"/>
      <c r="I665" s="11"/>
    </row>
    <row r="666" spans="7:9" ht="15.75" customHeight="1" x14ac:dyDescent="0.25">
      <c r="G666" s="11"/>
      <c r="H666" s="11"/>
      <c r="I666" s="11"/>
    </row>
    <row r="667" spans="7:9" ht="15.75" customHeight="1" x14ac:dyDescent="0.25">
      <c r="G667" s="11"/>
      <c r="H667" s="11"/>
      <c r="I667" s="11"/>
    </row>
    <row r="668" spans="7:9" ht="15.75" customHeight="1" x14ac:dyDescent="0.25">
      <c r="G668" s="11"/>
      <c r="H668" s="11"/>
      <c r="I668" s="11"/>
    </row>
    <row r="669" spans="7:9" ht="15.75" customHeight="1" x14ac:dyDescent="0.25">
      <c r="G669" s="11"/>
      <c r="H669" s="11"/>
      <c r="I669" s="11"/>
    </row>
    <row r="670" spans="7:9" ht="15.75" customHeight="1" x14ac:dyDescent="0.25">
      <c r="G670" s="11"/>
      <c r="H670" s="11"/>
      <c r="I670" s="11"/>
    </row>
    <row r="671" spans="7:9" ht="15.75" customHeight="1" x14ac:dyDescent="0.25">
      <c r="G671" s="11"/>
      <c r="H671" s="11"/>
      <c r="I671" s="11"/>
    </row>
    <row r="672" spans="7:9" ht="15.75" customHeight="1" x14ac:dyDescent="0.25">
      <c r="G672" s="11"/>
      <c r="H672" s="11"/>
      <c r="I672" s="11"/>
    </row>
    <row r="673" spans="7:9" ht="15.75" customHeight="1" x14ac:dyDescent="0.25">
      <c r="G673" s="11"/>
      <c r="H673" s="11"/>
      <c r="I673" s="11"/>
    </row>
    <row r="674" spans="7:9" ht="15.75" customHeight="1" x14ac:dyDescent="0.25">
      <c r="G674" s="11"/>
      <c r="H674" s="11"/>
      <c r="I674" s="11"/>
    </row>
    <row r="675" spans="7:9" ht="15.75" customHeight="1" x14ac:dyDescent="0.25">
      <c r="G675" s="11"/>
      <c r="H675" s="11"/>
      <c r="I675" s="11"/>
    </row>
    <row r="676" spans="7:9" ht="15.75" customHeight="1" x14ac:dyDescent="0.25">
      <c r="G676" s="11"/>
      <c r="H676" s="11"/>
      <c r="I676" s="11"/>
    </row>
    <row r="677" spans="7:9" ht="15.75" customHeight="1" x14ac:dyDescent="0.25">
      <c r="G677" s="11"/>
      <c r="H677" s="11"/>
      <c r="I677" s="11"/>
    </row>
    <row r="678" spans="7:9" ht="15.75" customHeight="1" x14ac:dyDescent="0.25">
      <c r="G678" s="11"/>
      <c r="H678" s="11"/>
      <c r="I678" s="11"/>
    </row>
    <row r="679" spans="7:9" ht="15.75" customHeight="1" x14ac:dyDescent="0.25">
      <c r="G679" s="11"/>
      <c r="H679" s="11"/>
      <c r="I679" s="11"/>
    </row>
    <row r="680" spans="7:9" ht="15.75" customHeight="1" x14ac:dyDescent="0.25">
      <c r="G680" s="11"/>
      <c r="H680" s="11"/>
      <c r="I680" s="11"/>
    </row>
    <row r="681" spans="7:9" ht="15.75" customHeight="1" x14ac:dyDescent="0.25">
      <c r="G681" s="11"/>
      <c r="H681" s="11"/>
      <c r="I681" s="11"/>
    </row>
    <row r="682" spans="7:9" ht="15.75" customHeight="1" x14ac:dyDescent="0.25">
      <c r="G682" s="11"/>
      <c r="H682" s="11"/>
      <c r="I682" s="11"/>
    </row>
    <row r="683" spans="7:9" ht="15.75" customHeight="1" x14ac:dyDescent="0.25">
      <c r="G683" s="11"/>
      <c r="H683" s="11"/>
      <c r="I683" s="11"/>
    </row>
    <row r="684" spans="7:9" ht="15.75" customHeight="1" x14ac:dyDescent="0.25">
      <c r="G684" s="11"/>
      <c r="H684" s="11"/>
      <c r="I684" s="11"/>
    </row>
    <row r="685" spans="7:9" ht="15.75" customHeight="1" x14ac:dyDescent="0.25">
      <c r="G685" s="11"/>
      <c r="H685" s="11"/>
      <c r="I685" s="11"/>
    </row>
    <row r="686" spans="7:9" ht="15.75" customHeight="1" x14ac:dyDescent="0.25">
      <c r="G686" s="11"/>
      <c r="H686" s="11"/>
      <c r="I686" s="11"/>
    </row>
    <row r="687" spans="7:9" ht="15.75" customHeight="1" x14ac:dyDescent="0.25">
      <c r="G687" s="11"/>
      <c r="H687" s="11"/>
      <c r="I687" s="11"/>
    </row>
    <row r="688" spans="7:9" ht="15.75" customHeight="1" x14ac:dyDescent="0.25">
      <c r="G688" s="11"/>
      <c r="H688" s="11"/>
      <c r="I688" s="11"/>
    </row>
    <row r="689" spans="7:9" ht="15.75" customHeight="1" x14ac:dyDescent="0.25">
      <c r="G689" s="11"/>
      <c r="H689" s="11"/>
      <c r="I689" s="11"/>
    </row>
    <row r="690" spans="7:9" ht="15.75" customHeight="1" x14ac:dyDescent="0.25">
      <c r="G690" s="11"/>
      <c r="H690" s="11"/>
      <c r="I690" s="11"/>
    </row>
    <row r="691" spans="7:9" ht="15.75" customHeight="1" x14ac:dyDescent="0.25">
      <c r="G691" s="11"/>
      <c r="H691" s="11"/>
      <c r="I691" s="11"/>
    </row>
    <row r="692" spans="7:9" ht="15.75" customHeight="1" x14ac:dyDescent="0.25">
      <c r="G692" s="11"/>
      <c r="H692" s="11"/>
      <c r="I692" s="11"/>
    </row>
    <row r="693" spans="7:9" ht="15.75" customHeight="1" x14ac:dyDescent="0.25">
      <c r="G693" s="11"/>
      <c r="H693" s="11"/>
      <c r="I693" s="11"/>
    </row>
    <row r="694" spans="7:9" ht="15.75" customHeight="1" x14ac:dyDescent="0.25">
      <c r="G694" s="11"/>
      <c r="H694" s="11"/>
      <c r="I694" s="11"/>
    </row>
    <row r="695" spans="7:9" ht="15.75" customHeight="1" x14ac:dyDescent="0.25">
      <c r="G695" s="11"/>
      <c r="H695" s="11"/>
      <c r="I695" s="11"/>
    </row>
    <row r="696" spans="7:9" ht="15.75" customHeight="1" x14ac:dyDescent="0.25">
      <c r="G696" s="11"/>
      <c r="H696" s="11"/>
      <c r="I696" s="11"/>
    </row>
    <row r="697" spans="7:9" ht="15.75" customHeight="1" x14ac:dyDescent="0.25">
      <c r="G697" s="11"/>
      <c r="H697" s="11"/>
      <c r="I697" s="11"/>
    </row>
    <row r="698" spans="7:9" ht="15.75" customHeight="1" x14ac:dyDescent="0.25">
      <c r="G698" s="11"/>
      <c r="H698" s="11"/>
      <c r="I698" s="11"/>
    </row>
    <row r="699" spans="7:9" ht="15.75" customHeight="1" x14ac:dyDescent="0.25">
      <c r="G699" s="11"/>
      <c r="H699" s="11"/>
      <c r="I699" s="11"/>
    </row>
    <row r="700" spans="7:9" ht="15.75" customHeight="1" x14ac:dyDescent="0.25">
      <c r="G700" s="11"/>
      <c r="H700" s="11"/>
      <c r="I700" s="11"/>
    </row>
    <row r="701" spans="7:9" ht="15.75" customHeight="1" x14ac:dyDescent="0.25">
      <c r="G701" s="11"/>
      <c r="H701" s="11"/>
      <c r="I701" s="11"/>
    </row>
    <row r="702" spans="7:9" ht="15.75" customHeight="1" x14ac:dyDescent="0.25">
      <c r="G702" s="11"/>
      <c r="H702" s="11"/>
      <c r="I702" s="11"/>
    </row>
    <row r="703" spans="7:9" ht="15.75" customHeight="1" x14ac:dyDescent="0.25">
      <c r="G703" s="11"/>
      <c r="H703" s="11"/>
      <c r="I703" s="11"/>
    </row>
    <row r="704" spans="7:9" ht="15.75" customHeight="1" x14ac:dyDescent="0.25">
      <c r="G704" s="11"/>
      <c r="H704" s="11"/>
      <c r="I704" s="11"/>
    </row>
    <row r="705" spans="7:9" ht="15.75" customHeight="1" x14ac:dyDescent="0.25">
      <c r="G705" s="11"/>
      <c r="H705" s="11"/>
      <c r="I705" s="11"/>
    </row>
    <row r="706" spans="7:9" ht="15.75" customHeight="1" x14ac:dyDescent="0.25">
      <c r="G706" s="11"/>
      <c r="H706" s="11"/>
      <c r="I706" s="11"/>
    </row>
    <row r="707" spans="7:9" ht="15.75" customHeight="1" x14ac:dyDescent="0.25">
      <c r="G707" s="11"/>
      <c r="H707" s="11"/>
      <c r="I707" s="11"/>
    </row>
    <row r="708" spans="7:9" ht="15.75" customHeight="1" x14ac:dyDescent="0.25">
      <c r="G708" s="11"/>
      <c r="H708" s="11"/>
      <c r="I708" s="11"/>
    </row>
    <row r="709" spans="7:9" ht="15.75" customHeight="1" x14ac:dyDescent="0.25">
      <c r="G709" s="11"/>
      <c r="H709" s="11"/>
      <c r="I709" s="11"/>
    </row>
    <row r="710" spans="7:9" ht="15.75" customHeight="1" x14ac:dyDescent="0.25">
      <c r="G710" s="11"/>
      <c r="H710" s="11"/>
      <c r="I710" s="11"/>
    </row>
    <row r="711" spans="7:9" ht="15.75" customHeight="1" x14ac:dyDescent="0.25">
      <c r="G711" s="11"/>
      <c r="H711" s="11"/>
      <c r="I711" s="11"/>
    </row>
    <row r="712" spans="7:9" ht="15.75" customHeight="1" x14ac:dyDescent="0.25">
      <c r="G712" s="11"/>
      <c r="H712" s="11"/>
      <c r="I712" s="11"/>
    </row>
    <row r="713" spans="7:9" ht="15.75" customHeight="1" x14ac:dyDescent="0.25">
      <c r="G713" s="11"/>
      <c r="H713" s="11"/>
      <c r="I713" s="11"/>
    </row>
    <row r="714" spans="7:9" ht="15.75" customHeight="1" x14ac:dyDescent="0.25">
      <c r="G714" s="11"/>
      <c r="H714" s="11"/>
      <c r="I714" s="11"/>
    </row>
    <row r="715" spans="7:9" ht="15.75" customHeight="1" x14ac:dyDescent="0.25">
      <c r="G715" s="11"/>
      <c r="H715" s="11"/>
      <c r="I715" s="11"/>
    </row>
    <row r="716" spans="7:9" ht="15.75" customHeight="1" x14ac:dyDescent="0.25">
      <c r="G716" s="11"/>
      <c r="H716" s="11"/>
      <c r="I716" s="11"/>
    </row>
    <row r="717" spans="7:9" ht="15.75" customHeight="1" x14ac:dyDescent="0.25">
      <c r="G717" s="11"/>
      <c r="H717" s="11"/>
      <c r="I717" s="11"/>
    </row>
    <row r="718" spans="7:9" ht="15.75" customHeight="1" x14ac:dyDescent="0.25">
      <c r="G718" s="11"/>
      <c r="H718" s="11"/>
      <c r="I718" s="11"/>
    </row>
    <row r="719" spans="7:9" ht="15.75" customHeight="1" x14ac:dyDescent="0.25">
      <c r="G719" s="11"/>
      <c r="H719" s="11"/>
      <c r="I719" s="11"/>
    </row>
    <row r="720" spans="7:9" ht="15.75" customHeight="1" x14ac:dyDescent="0.25">
      <c r="G720" s="11"/>
      <c r="H720" s="11"/>
      <c r="I720" s="11"/>
    </row>
    <row r="721" spans="7:9" ht="15.75" customHeight="1" x14ac:dyDescent="0.25">
      <c r="G721" s="11"/>
      <c r="H721" s="11"/>
      <c r="I721" s="11"/>
    </row>
    <row r="722" spans="7:9" ht="15.75" customHeight="1" x14ac:dyDescent="0.25">
      <c r="G722" s="11"/>
      <c r="H722" s="11"/>
      <c r="I722" s="11"/>
    </row>
    <row r="723" spans="7:9" ht="15.75" customHeight="1" x14ac:dyDescent="0.25">
      <c r="G723" s="11"/>
      <c r="H723" s="11"/>
      <c r="I723" s="11"/>
    </row>
    <row r="724" spans="7:9" ht="15.75" customHeight="1" x14ac:dyDescent="0.25">
      <c r="G724" s="11"/>
      <c r="H724" s="11"/>
      <c r="I724" s="11"/>
    </row>
    <row r="725" spans="7:9" ht="15.75" customHeight="1" x14ac:dyDescent="0.25">
      <c r="G725" s="11"/>
      <c r="H725" s="11"/>
      <c r="I725" s="11"/>
    </row>
    <row r="726" spans="7:9" ht="15.75" customHeight="1" x14ac:dyDescent="0.25">
      <c r="G726" s="11"/>
      <c r="H726" s="11"/>
      <c r="I726" s="11"/>
    </row>
    <row r="727" spans="7:9" ht="15.75" customHeight="1" x14ac:dyDescent="0.25">
      <c r="G727" s="11"/>
      <c r="H727" s="11"/>
      <c r="I727" s="11"/>
    </row>
    <row r="728" spans="7:9" ht="15.75" customHeight="1" x14ac:dyDescent="0.25">
      <c r="G728" s="11"/>
      <c r="H728" s="11"/>
      <c r="I728" s="11"/>
    </row>
    <row r="729" spans="7:9" ht="15.75" customHeight="1" x14ac:dyDescent="0.25">
      <c r="G729" s="11"/>
      <c r="H729" s="11"/>
      <c r="I729" s="11"/>
    </row>
    <row r="730" spans="7:9" ht="15.75" customHeight="1" x14ac:dyDescent="0.25">
      <c r="G730" s="11"/>
      <c r="H730" s="11"/>
      <c r="I730" s="11"/>
    </row>
    <row r="731" spans="7:9" ht="15.75" customHeight="1" x14ac:dyDescent="0.25">
      <c r="G731" s="11"/>
      <c r="H731" s="11"/>
      <c r="I731" s="11"/>
    </row>
    <row r="732" spans="7:9" ht="15.75" customHeight="1" x14ac:dyDescent="0.25">
      <c r="G732" s="11"/>
      <c r="H732" s="11"/>
      <c r="I732" s="11"/>
    </row>
    <row r="733" spans="7:9" ht="15.75" customHeight="1" x14ac:dyDescent="0.25">
      <c r="G733" s="11"/>
      <c r="H733" s="11"/>
      <c r="I733" s="11"/>
    </row>
    <row r="734" spans="7:9" ht="15.75" customHeight="1" x14ac:dyDescent="0.25">
      <c r="G734" s="11"/>
      <c r="H734" s="11"/>
      <c r="I734" s="11"/>
    </row>
    <row r="735" spans="7:9" ht="15.75" customHeight="1" x14ac:dyDescent="0.25">
      <c r="G735" s="11"/>
      <c r="H735" s="11"/>
      <c r="I735" s="11"/>
    </row>
    <row r="736" spans="7:9" ht="15.75" customHeight="1" x14ac:dyDescent="0.25">
      <c r="G736" s="11"/>
      <c r="H736" s="11"/>
      <c r="I736" s="11"/>
    </row>
    <row r="737" spans="7:9" ht="15.75" customHeight="1" x14ac:dyDescent="0.25">
      <c r="G737" s="11"/>
      <c r="H737" s="11"/>
      <c r="I737" s="11"/>
    </row>
    <row r="738" spans="7:9" ht="15.75" customHeight="1" x14ac:dyDescent="0.25">
      <c r="G738" s="11"/>
      <c r="H738" s="11"/>
      <c r="I738" s="11"/>
    </row>
    <row r="739" spans="7:9" ht="15.75" customHeight="1" x14ac:dyDescent="0.25">
      <c r="G739" s="11"/>
      <c r="H739" s="11"/>
      <c r="I739" s="11"/>
    </row>
    <row r="740" spans="7:9" ht="15.75" customHeight="1" x14ac:dyDescent="0.25">
      <c r="G740" s="11"/>
      <c r="H740" s="11"/>
      <c r="I740" s="11"/>
    </row>
    <row r="741" spans="7:9" ht="15.75" customHeight="1" x14ac:dyDescent="0.25">
      <c r="G741" s="11"/>
      <c r="H741" s="11"/>
      <c r="I741" s="11"/>
    </row>
    <row r="742" spans="7:9" ht="15.75" customHeight="1" x14ac:dyDescent="0.25">
      <c r="G742" s="11"/>
      <c r="H742" s="11"/>
      <c r="I742" s="11"/>
    </row>
    <row r="743" spans="7:9" ht="15.75" customHeight="1" x14ac:dyDescent="0.25">
      <c r="G743" s="11"/>
      <c r="H743" s="11"/>
      <c r="I743" s="11"/>
    </row>
    <row r="744" spans="7:9" ht="15.75" customHeight="1" x14ac:dyDescent="0.25">
      <c r="G744" s="11"/>
      <c r="H744" s="11"/>
      <c r="I744" s="11"/>
    </row>
    <row r="745" spans="7:9" ht="15.75" customHeight="1" x14ac:dyDescent="0.25">
      <c r="G745" s="11"/>
      <c r="H745" s="11"/>
      <c r="I745" s="11"/>
    </row>
    <row r="746" spans="7:9" ht="15.75" customHeight="1" x14ac:dyDescent="0.25">
      <c r="G746" s="11"/>
      <c r="H746" s="11"/>
      <c r="I746" s="11"/>
    </row>
    <row r="747" spans="7:9" ht="15.75" customHeight="1" x14ac:dyDescent="0.25">
      <c r="G747" s="11"/>
      <c r="H747" s="11"/>
      <c r="I747" s="11"/>
    </row>
    <row r="748" spans="7:9" ht="15.75" customHeight="1" x14ac:dyDescent="0.25">
      <c r="G748" s="11"/>
      <c r="H748" s="11"/>
      <c r="I748" s="11"/>
    </row>
    <row r="749" spans="7:9" ht="15.75" customHeight="1" x14ac:dyDescent="0.25">
      <c r="G749" s="11"/>
      <c r="H749" s="11"/>
      <c r="I749" s="11"/>
    </row>
    <row r="750" spans="7:9" ht="15.75" customHeight="1" x14ac:dyDescent="0.25">
      <c r="G750" s="11"/>
      <c r="H750" s="11"/>
      <c r="I750" s="11"/>
    </row>
    <row r="751" spans="7:9" ht="15.75" customHeight="1" x14ac:dyDescent="0.25">
      <c r="G751" s="11"/>
      <c r="H751" s="11"/>
      <c r="I751" s="11"/>
    </row>
    <row r="752" spans="7:9" ht="15.75" customHeight="1" x14ac:dyDescent="0.25">
      <c r="G752" s="11"/>
      <c r="H752" s="11"/>
      <c r="I752" s="11"/>
    </row>
    <row r="753" spans="7:9" ht="15.75" customHeight="1" x14ac:dyDescent="0.25">
      <c r="G753" s="11"/>
      <c r="H753" s="11"/>
      <c r="I753" s="11"/>
    </row>
    <row r="754" spans="7:9" ht="15.75" customHeight="1" x14ac:dyDescent="0.25">
      <c r="G754" s="11"/>
      <c r="H754" s="11"/>
      <c r="I754" s="11"/>
    </row>
    <row r="755" spans="7:9" ht="15.75" customHeight="1" x14ac:dyDescent="0.25">
      <c r="G755" s="11"/>
      <c r="H755" s="11"/>
      <c r="I755" s="11"/>
    </row>
    <row r="756" spans="7:9" ht="15.75" customHeight="1" x14ac:dyDescent="0.25">
      <c r="G756" s="11"/>
      <c r="H756" s="11"/>
      <c r="I756" s="11"/>
    </row>
    <row r="757" spans="7:9" ht="15.75" customHeight="1" x14ac:dyDescent="0.25">
      <c r="G757" s="11"/>
      <c r="H757" s="11"/>
      <c r="I757" s="11"/>
    </row>
    <row r="758" spans="7:9" ht="15.75" customHeight="1" x14ac:dyDescent="0.25">
      <c r="G758" s="11"/>
      <c r="H758" s="11"/>
      <c r="I758" s="11"/>
    </row>
    <row r="759" spans="7:9" ht="15.75" customHeight="1" x14ac:dyDescent="0.25">
      <c r="G759" s="11"/>
      <c r="H759" s="11"/>
      <c r="I759" s="11"/>
    </row>
    <row r="760" spans="7:9" ht="15.75" customHeight="1" x14ac:dyDescent="0.25">
      <c r="G760" s="11"/>
      <c r="H760" s="11"/>
      <c r="I760" s="11"/>
    </row>
    <row r="761" spans="7:9" ht="15.75" customHeight="1" x14ac:dyDescent="0.25">
      <c r="G761" s="11"/>
      <c r="H761" s="11"/>
      <c r="I761" s="11"/>
    </row>
    <row r="762" spans="7:9" ht="15.75" customHeight="1" x14ac:dyDescent="0.25">
      <c r="G762" s="11"/>
      <c r="H762" s="11"/>
      <c r="I762" s="11"/>
    </row>
    <row r="763" spans="7:9" ht="15.75" customHeight="1" x14ac:dyDescent="0.25">
      <c r="G763" s="11"/>
      <c r="H763" s="11"/>
      <c r="I763" s="11"/>
    </row>
    <row r="764" spans="7:9" ht="15.75" customHeight="1" x14ac:dyDescent="0.25">
      <c r="G764" s="11"/>
      <c r="H764" s="11"/>
      <c r="I764" s="11"/>
    </row>
    <row r="765" spans="7:9" ht="15.75" customHeight="1" x14ac:dyDescent="0.25">
      <c r="G765" s="11"/>
      <c r="H765" s="11"/>
      <c r="I765" s="11"/>
    </row>
    <row r="766" spans="7:9" ht="15.75" customHeight="1" x14ac:dyDescent="0.25">
      <c r="G766" s="11"/>
      <c r="H766" s="11"/>
      <c r="I766" s="11"/>
    </row>
    <row r="767" spans="7:9" ht="15.75" customHeight="1" x14ac:dyDescent="0.25">
      <c r="G767" s="11"/>
      <c r="H767" s="11"/>
      <c r="I767" s="11"/>
    </row>
    <row r="768" spans="7:9" ht="15.75" customHeight="1" x14ac:dyDescent="0.25">
      <c r="G768" s="11"/>
      <c r="H768" s="11"/>
      <c r="I768" s="11"/>
    </row>
    <row r="769" spans="7:9" ht="15.75" customHeight="1" x14ac:dyDescent="0.25">
      <c r="G769" s="11"/>
      <c r="H769" s="11"/>
      <c r="I769" s="11"/>
    </row>
    <row r="770" spans="7:9" ht="15.75" customHeight="1" x14ac:dyDescent="0.25">
      <c r="G770" s="11"/>
      <c r="H770" s="11"/>
      <c r="I770" s="11"/>
    </row>
    <row r="771" spans="7:9" ht="15.75" customHeight="1" x14ac:dyDescent="0.25">
      <c r="G771" s="11"/>
      <c r="H771" s="11"/>
      <c r="I771" s="11"/>
    </row>
    <row r="772" spans="7:9" ht="15.75" customHeight="1" x14ac:dyDescent="0.25">
      <c r="G772" s="11"/>
      <c r="H772" s="11"/>
      <c r="I772" s="11"/>
    </row>
    <row r="773" spans="7:9" ht="15.75" customHeight="1" x14ac:dyDescent="0.25">
      <c r="G773" s="11"/>
      <c r="H773" s="11"/>
      <c r="I773" s="11"/>
    </row>
    <row r="774" spans="7:9" ht="15.75" customHeight="1" x14ac:dyDescent="0.25">
      <c r="G774" s="11"/>
      <c r="H774" s="11"/>
      <c r="I774" s="11"/>
    </row>
    <row r="775" spans="7:9" ht="15.75" customHeight="1" x14ac:dyDescent="0.25">
      <c r="G775" s="11"/>
      <c r="H775" s="11"/>
      <c r="I775" s="11"/>
    </row>
    <row r="776" spans="7:9" ht="15.75" customHeight="1" x14ac:dyDescent="0.25">
      <c r="G776" s="11"/>
      <c r="H776" s="11"/>
      <c r="I776" s="11"/>
    </row>
    <row r="777" spans="7:9" ht="15.75" customHeight="1" x14ac:dyDescent="0.25">
      <c r="G777" s="11"/>
      <c r="H777" s="11"/>
      <c r="I777" s="11"/>
    </row>
    <row r="778" spans="7:9" ht="15.75" customHeight="1" x14ac:dyDescent="0.25">
      <c r="G778" s="11"/>
      <c r="H778" s="11"/>
      <c r="I778" s="11"/>
    </row>
    <row r="779" spans="7:9" ht="15.75" customHeight="1" x14ac:dyDescent="0.25">
      <c r="G779" s="11"/>
      <c r="H779" s="11"/>
      <c r="I779" s="11"/>
    </row>
    <row r="780" spans="7:9" ht="15.75" customHeight="1" x14ac:dyDescent="0.25">
      <c r="G780" s="11"/>
      <c r="H780" s="11"/>
      <c r="I780" s="11"/>
    </row>
    <row r="781" spans="7:9" ht="15.75" customHeight="1" x14ac:dyDescent="0.25">
      <c r="G781" s="11"/>
      <c r="H781" s="11"/>
      <c r="I781" s="11"/>
    </row>
    <row r="782" spans="7:9" ht="15.75" customHeight="1" x14ac:dyDescent="0.25">
      <c r="G782" s="11"/>
      <c r="H782" s="11"/>
      <c r="I782" s="11"/>
    </row>
    <row r="783" spans="7:9" ht="15.75" customHeight="1" x14ac:dyDescent="0.25">
      <c r="G783" s="11"/>
      <c r="H783" s="11"/>
      <c r="I783" s="11"/>
    </row>
    <row r="784" spans="7:9" ht="15.75" customHeight="1" x14ac:dyDescent="0.25">
      <c r="G784" s="11"/>
      <c r="H784" s="11"/>
      <c r="I784" s="11"/>
    </row>
    <row r="785" spans="7:9" ht="15.75" customHeight="1" x14ac:dyDescent="0.25">
      <c r="G785" s="11"/>
      <c r="H785" s="11"/>
      <c r="I785" s="11"/>
    </row>
    <row r="786" spans="7:9" ht="15.75" customHeight="1" x14ac:dyDescent="0.25">
      <c r="G786" s="11"/>
      <c r="H786" s="11"/>
      <c r="I786" s="11"/>
    </row>
    <row r="787" spans="7:9" ht="15.75" customHeight="1" x14ac:dyDescent="0.25">
      <c r="G787" s="11"/>
      <c r="H787" s="11"/>
      <c r="I787" s="11"/>
    </row>
    <row r="788" spans="7:9" ht="15.75" customHeight="1" x14ac:dyDescent="0.25">
      <c r="G788" s="11"/>
      <c r="H788" s="11"/>
      <c r="I788" s="11"/>
    </row>
    <row r="789" spans="7:9" ht="15.75" customHeight="1" x14ac:dyDescent="0.25">
      <c r="G789" s="11"/>
      <c r="H789" s="11"/>
      <c r="I789" s="11"/>
    </row>
    <row r="790" spans="7:9" ht="15.75" customHeight="1" x14ac:dyDescent="0.25">
      <c r="G790" s="11"/>
      <c r="H790" s="11"/>
      <c r="I790" s="11"/>
    </row>
    <row r="791" spans="7:9" ht="15.75" customHeight="1" x14ac:dyDescent="0.25">
      <c r="G791" s="11"/>
      <c r="H791" s="11"/>
      <c r="I791" s="11"/>
    </row>
    <row r="792" spans="7:9" ht="15.75" customHeight="1" x14ac:dyDescent="0.25">
      <c r="G792" s="11"/>
      <c r="H792" s="11"/>
      <c r="I792" s="11"/>
    </row>
    <row r="793" spans="7:9" ht="15.75" customHeight="1" x14ac:dyDescent="0.25">
      <c r="G793" s="11"/>
      <c r="H793" s="11"/>
      <c r="I793" s="11"/>
    </row>
    <row r="794" spans="7:9" ht="15.75" customHeight="1" x14ac:dyDescent="0.25">
      <c r="G794" s="11"/>
      <c r="H794" s="11"/>
      <c r="I794" s="11"/>
    </row>
    <row r="795" spans="7:9" ht="15.75" customHeight="1" x14ac:dyDescent="0.25">
      <c r="G795" s="11"/>
      <c r="H795" s="11"/>
      <c r="I795" s="11"/>
    </row>
    <row r="796" spans="7:9" ht="15.75" customHeight="1" x14ac:dyDescent="0.25">
      <c r="G796" s="11"/>
      <c r="H796" s="11"/>
      <c r="I796" s="11"/>
    </row>
    <row r="797" spans="7:9" ht="15.75" customHeight="1" x14ac:dyDescent="0.25">
      <c r="G797" s="11"/>
      <c r="H797" s="11"/>
      <c r="I797" s="11"/>
    </row>
    <row r="798" spans="7:9" ht="15.75" customHeight="1" x14ac:dyDescent="0.25">
      <c r="G798" s="11"/>
      <c r="H798" s="11"/>
      <c r="I798" s="11"/>
    </row>
    <row r="799" spans="7:9" ht="15.75" customHeight="1" x14ac:dyDescent="0.25">
      <c r="G799" s="11"/>
      <c r="H799" s="11"/>
      <c r="I799" s="11"/>
    </row>
    <row r="800" spans="7:9" ht="15.75" customHeight="1" x14ac:dyDescent="0.25">
      <c r="G800" s="11"/>
      <c r="H800" s="11"/>
      <c r="I800" s="11"/>
    </row>
    <row r="801" spans="7:9" ht="15.75" customHeight="1" x14ac:dyDescent="0.25">
      <c r="G801" s="11"/>
      <c r="H801" s="11"/>
      <c r="I801" s="11"/>
    </row>
    <row r="802" spans="7:9" ht="15.75" customHeight="1" x14ac:dyDescent="0.25">
      <c r="G802" s="11"/>
      <c r="H802" s="11"/>
      <c r="I802" s="11"/>
    </row>
    <row r="803" spans="7:9" ht="15.75" customHeight="1" x14ac:dyDescent="0.25">
      <c r="G803" s="11"/>
      <c r="H803" s="11"/>
      <c r="I803" s="11"/>
    </row>
    <row r="804" spans="7:9" ht="15.75" customHeight="1" x14ac:dyDescent="0.25">
      <c r="G804" s="11"/>
      <c r="H804" s="11"/>
      <c r="I804" s="11"/>
    </row>
    <row r="805" spans="7:9" ht="15.75" customHeight="1" x14ac:dyDescent="0.25">
      <c r="G805" s="11"/>
      <c r="H805" s="11"/>
      <c r="I805" s="11"/>
    </row>
    <row r="806" spans="7:9" ht="15.75" customHeight="1" x14ac:dyDescent="0.25">
      <c r="G806" s="11"/>
      <c r="H806" s="11"/>
      <c r="I806" s="11"/>
    </row>
    <row r="807" spans="7:9" ht="15.75" customHeight="1" x14ac:dyDescent="0.25">
      <c r="G807" s="11"/>
      <c r="H807" s="11"/>
      <c r="I807" s="11"/>
    </row>
    <row r="808" spans="7:9" ht="15.75" customHeight="1" x14ac:dyDescent="0.25">
      <c r="G808" s="11"/>
      <c r="H808" s="11"/>
      <c r="I808" s="11"/>
    </row>
    <row r="809" spans="7:9" ht="15.75" customHeight="1" x14ac:dyDescent="0.25">
      <c r="G809" s="11"/>
      <c r="H809" s="11"/>
      <c r="I809" s="11"/>
    </row>
    <row r="810" spans="7:9" ht="15.75" customHeight="1" x14ac:dyDescent="0.25">
      <c r="G810" s="11"/>
      <c r="H810" s="11"/>
      <c r="I810" s="11"/>
    </row>
    <row r="811" spans="7:9" ht="15.75" customHeight="1" x14ac:dyDescent="0.25">
      <c r="G811" s="11"/>
      <c r="H811" s="11"/>
      <c r="I811" s="11"/>
    </row>
    <row r="812" spans="7:9" ht="15.75" customHeight="1" x14ac:dyDescent="0.25">
      <c r="G812" s="11"/>
      <c r="H812" s="11"/>
      <c r="I812" s="11"/>
    </row>
    <row r="813" spans="7:9" ht="15.75" customHeight="1" x14ac:dyDescent="0.25">
      <c r="G813" s="11"/>
      <c r="H813" s="11"/>
      <c r="I813" s="11"/>
    </row>
    <row r="814" spans="7:9" ht="15.75" customHeight="1" x14ac:dyDescent="0.25">
      <c r="G814" s="11"/>
      <c r="H814" s="11"/>
      <c r="I814" s="11"/>
    </row>
    <row r="815" spans="7:9" ht="15.75" customHeight="1" x14ac:dyDescent="0.25">
      <c r="G815" s="11"/>
      <c r="H815" s="11"/>
      <c r="I815" s="11"/>
    </row>
    <row r="816" spans="7:9" ht="15.75" customHeight="1" x14ac:dyDescent="0.25">
      <c r="G816" s="11"/>
      <c r="H816" s="11"/>
      <c r="I816" s="11"/>
    </row>
    <row r="817" spans="7:9" ht="15.75" customHeight="1" x14ac:dyDescent="0.25">
      <c r="G817" s="11"/>
      <c r="H817" s="11"/>
      <c r="I817" s="11"/>
    </row>
    <row r="818" spans="7:9" ht="15.75" customHeight="1" x14ac:dyDescent="0.25">
      <c r="G818" s="11"/>
      <c r="H818" s="11"/>
      <c r="I818" s="11"/>
    </row>
    <row r="819" spans="7:9" ht="15.75" customHeight="1" x14ac:dyDescent="0.25">
      <c r="G819" s="11"/>
      <c r="H819" s="11"/>
      <c r="I819" s="11"/>
    </row>
    <row r="820" spans="7:9" ht="15.75" customHeight="1" x14ac:dyDescent="0.25">
      <c r="G820" s="11"/>
      <c r="H820" s="11"/>
      <c r="I820" s="11"/>
    </row>
    <row r="821" spans="7:9" ht="15.75" customHeight="1" x14ac:dyDescent="0.25">
      <c r="G821" s="11"/>
      <c r="H821" s="11"/>
      <c r="I821" s="11"/>
    </row>
    <row r="822" spans="7:9" ht="15.75" customHeight="1" x14ac:dyDescent="0.25">
      <c r="G822" s="11"/>
      <c r="H822" s="11"/>
      <c r="I822" s="11"/>
    </row>
    <row r="823" spans="7:9" ht="15.75" customHeight="1" x14ac:dyDescent="0.25">
      <c r="G823" s="11"/>
      <c r="H823" s="11"/>
      <c r="I823" s="11"/>
    </row>
    <row r="824" spans="7:9" ht="15.75" customHeight="1" x14ac:dyDescent="0.25">
      <c r="G824" s="11"/>
      <c r="H824" s="11"/>
      <c r="I824" s="11"/>
    </row>
    <row r="825" spans="7:9" ht="15.75" customHeight="1" x14ac:dyDescent="0.25">
      <c r="G825" s="11"/>
      <c r="H825" s="11"/>
      <c r="I825" s="11"/>
    </row>
    <row r="826" spans="7:9" ht="15.75" customHeight="1" x14ac:dyDescent="0.25">
      <c r="G826" s="11"/>
      <c r="H826" s="11"/>
      <c r="I826" s="11"/>
    </row>
    <row r="827" spans="7:9" ht="15.75" customHeight="1" x14ac:dyDescent="0.25">
      <c r="G827" s="11"/>
      <c r="H827" s="11"/>
      <c r="I827" s="11"/>
    </row>
    <row r="828" spans="7:9" ht="15.75" customHeight="1" x14ac:dyDescent="0.25">
      <c r="G828" s="11"/>
      <c r="H828" s="11"/>
      <c r="I828" s="11"/>
    </row>
    <row r="829" spans="7:9" ht="15.75" customHeight="1" x14ac:dyDescent="0.25">
      <c r="G829" s="11"/>
      <c r="H829" s="11"/>
      <c r="I829" s="11"/>
    </row>
    <row r="830" spans="7:9" ht="15.75" customHeight="1" x14ac:dyDescent="0.25">
      <c r="G830" s="11"/>
      <c r="H830" s="11"/>
      <c r="I830" s="11"/>
    </row>
    <row r="831" spans="7:9" ht="15.75" customHeight="1" x14ac:dyDescent="0.25">
      <c r="G831" s="11"/>
      <c r="H831" s="11"/>
      <c r="I831" s="11"/>
    </row>
    <row r="832" spans="7:9" ht="15.75" customHeight="1" x14ac:dyDescent="0.25">
      <c r="G832" s="11"/>
      <c r="H832" s="11"/>
      <c r="I832" s="11"/>
    </row>
    <row r="833" spans="7:9" ht="15.75" customHeight="1" x14ac:dyDescent="0.25">
      <c r="G833" s="11"/>
      <c r="H833" s="11"/>
      <c r="I833" s="11"/>
    </row>
    <row r="834" spans="7:9" ht="15.75" customHeight="1" x14ac:dyDescent="0.25">
      <c r="G834" s="11"/>
      <c r="H834" s="11"/>
      <c r="I834" s="11"/>
    </row>
    <row r="835" spans="7:9" ht="15.75" customHeight="1" x14ac:dyDescent="0.25">
      <c r="G835" s="11"/>
      <c r="H835" s="11"/>
      <c r="I835" s="11"/>
    </row>
    <row r="836" spans="7:9" ht="15.75" customHeight="1" x14ac:dyDescent="0.25">
      <c r="G836" s="11"/>
      <c r="H836" s="11"/>
      <c r="I836" s="11"/>
    </row>
    <row r="837" spans="7:9" ht="15.75" customHeight="1" x14ac:dyDescent="0.25">
      <c r="G837" s="11"/>
      <c r="H837" s="11"/>
      <c r="I837" s="11"/>
    </row>
    <row r="838" spans="7:9" ht="15.75" customHeight="1" x14ac:dyDescent="0.25">
      <c r="G838" s="11"/>
      <c r="H838" s="11"/>
      <c r="I838" s="11"/>
    </row>
    <row r="839" spans="7:9" ht="15.75" customHeight="1" x14ac:dyDescent="0.25">
      <c r="G839" s="11"/>
      <c r="H839" s="11"/>
      <c r="I839" s="11"/>
    </row>
    <row r="840" spans="7:9" ht="15.75" customHeight="1" x14ac:dyDescent="0.25">
      <c r="G840" s="11"/>
      <c r="H840" s="11"/>
      <c r="I840" s="11"/>
    </row>
    <row r="841" spans="7:9" ht="15.75" customHeight="1" x14ac:dyDescent="0.25">
      <c r="G841" s="11"/>
      <c r="H841" s="11"/>
      <c r="I841" s="11"/>
    </row>
    <row r="842" spans="7:9" ht="15.75" customHeight="1" x14ac:dyDescent="0.25">
      <c r="G842" s="11"/>
      <c r="H842" s="11"/>
      <c r="I842" s="11"/>
    </row>
    <row r="843" spans="7:9" ht="15.75" customHeight="1" x14ac:dyDescent="0.25">
      <c r="G843" s="11"/>
      <c r="H843" s="11"/>
      <c r="I843" s="11"/>
    </row>
    <row r="844" spans="7:9" ht="15.75" customHeight="1" x14ac:dyDescent="0.25">
      <c r="G844" s="11"/>
      <c r="H844" s="11"/>
      <c r="I844" s="11"/>
    </row>
    <row r="845" spans="7:9" ht="15.75" customHeight="1" x14ac:dyDescent="0.25">
      <c r="G845" s="11"/>
      <c r="H845" s="11"/>
      <c r="I845" s="11"/>
    </row>
    <row r="846" spans="7:9" ht="15.75" customHeight="1" x14ac:dyDescent="0.25">
      <c r="G846" s="11"/>
      <c r="H846" s="11"/>
      <c r="I846" s="11"/>
    </row>
    <row r="847" spans="7:9" ht="15.75" customHeight="1" x14ac:dyDescent="0.25">
      <c r="G847" s="11"/>
      <c r="H847" s="11"/>
      <c r="I847" s="11"/>
    </row>
    <row r="848" spans="7:9" ht="15.75" customHeight="1" x14ac:dyDescent="0.25">
      <c r="G848" s="11"/>
      <c r="H848" s="11"/>
      <c r="I848" s="11"/>
    </row>
    <row r="849" spans="7:9" ht="15.75" customHeight="1" x14ac:dyDescent="0.25">
      <c r="G849" s="11"/>
      <c r="H849" s="11"/>
      <c r="I849" s="11"/>
    </row>
    <row r="850" spans="7:9" ht="15.75" customHeight="1" x14ac:dyDescent="0.25">
      <c r="G850" s="11"/>
      <c r="H850" s="11"/>
      <c r="I850" s="11"/>
    </row>
    <row r="851" spans="7:9" ht="15.75" customHeight="1" x14ac:dyDescent="0.25">
      <c r="G851" s="11"/>
      <c r="H851" s="11"/>
      <c r="I851" s="11"/>
    </row>
    <row r="852" spans="7:9" ht="15.75" customHeight="1" x14ac:dyDescent="0.25">
      <c r="G852" s="11"/>
      <c r="H852" s="11"/>
      <c r="I852" s="11"/>
    </row>
    <row r="853" spans="7:9" ht="15.75" customHeight="1" x14ac:dyDescent="0.25">
      <c r="G853" s="11"/>
      <c r="H853" s="11"/>
      <c r="I853" s="11"/>
    </row>
    <row r="854" spans="7:9" ht="15.75" customHeight="1" x14ac:dyDescent="0.25">
      <c r="G854" s="11"/>
      <c r="H854" s="11"/>
      <c r="I854" s="11"/>
    </row>
    <row r="855" spans="7:9" ht="15.75" customHeight="1" x14ac:dyDescent="0.25">
      <c r="G855" s="11"/>
      <c r="H855" s="11"/>
      <c r="I855" s="11"/>
    </row>
    <row r="856" spans="7:9" ht="15.75" customHeight="1" x14ac:dyDescent="0.25">
      <c r="G856" s="11"/>
      <c r="H856" s="11"/>
      <c r="I856" s="11"/>
    </row>
    <row r="857" spans="7:9" ht="15.75" customHeight="1" x14ac:dyDescent="0.25">
      <c r="G857" s="11"/>
      <c r="H857" s="11"/>
      <c r="I857" s="11"/>
    </row>
    <row r="858" spans="7:9" ht="15.75" customHeight="1" x14ac:dyDescent="0.25">
      <c r="G858" s="11"/>
      <c r="H858" s="11"/>
      <c r="I858" s="11"/>
    </row>
    <row r="859" spans="7:9" ht="15.75" customHeight="1" x14ac:dyDescent="0.25">
      <c r="G859" s="11"/>
      <c r="H859" s="11"/>
      <c r="I859" s="11"/>
    </row>
    <row r="860" spans="7:9" ht="15.75" customHeight="1" x14ac:dyDescent="0.25">
      <c r="G860" s="11"/>
      <c r="H860" s="11"/>
      <c r="I860" s="11"/>
    </row>
    <row r="861" spans="7:9" ht="15.75" customHeight="1" x14ac:dyDescent="0.25">
      <c r="G861" s="11"/>
      <c r="H861" s="11"/>
      <c r="I861" s="11"/>
    </row>
    <row r="862" spans="7:9" ht="15.75" customHeight="1" x14ac:dyDescent="0.25">
      <c r="G862" s="11"/>
      <c r="H862" s="11"/>
      <c r="I862" s="11"/>
    </row>
    <row r="863" spans="7:9" ht="15.75" customHeight="1" x14ac:dyDescent="0.25">
      <c r="G863" s="11"/>
      <c r="H863" s="11"/>
      <c r="I863" s="11"/>
    </row>
    <row r="864" spans="7:9" ht="15.75" customHeight="1" x14ac:dyDescent="0.25">
      <c r="G864" s="11"/>
      <c r="H864" s="11"/>
      <c r="I864" s="11"/>
    </row>
    <row r="865" spans="7:9" ht="15.75" customHeight="1" x14ac:dyDescent="0.25">
      <c r="G865" s="11"/>
      <c r="H865" s="11"/>
      <c r="I865" s="11"/>
    </row>
    <row r="866" spans="7:9" ht="15.75" customHeight="1" x14ac:dyDescent="0.25">
      <c r="G866" s="11"/>
      <c r="H866" s="11"/>
      <c r="I866" s="11"/>
    </row>
    <row r="867" spans="7:9" ht="15.75" customHeight="1" x14ac:dyDescent="0.25">
      <c r="G867" s="11"/>
      <c r="H867" s="11"/>
      <c r="I867" s="11"/>
    </row>
    <row r="868" spans="7:9" ht="15.75" customHeight="1" x14ac:dyDescent="0.25">
      <c r="G868" s="11"/>
      <c r="H868" s="11"/>
      <c r="I868" s="11"/>
    </row>
    <row r="869" spans="7:9" ht="15.75" customHeight="1" x14ac:dyDescent="0.25">
      <c r="G869" s="11"/>
      <c r="H869" s="11"/>
      <c r="I869" s="11"/>
    </row>
    <row r="870" spans="7:9" ht="15.75" customHeight="1" x14ac:dyDescent="0.25">
      <c r="G870" s="11"/>
      <c r="H870" s="11"/>
      <c r="I870" s="11"/>
    </row>
    <row r="871" spans="7:9" ht="15.75" customHeight="1" x14ac:dyDescent="0.25">
      <c r="G871" s="11"/>
      <c r="H871" s="11"/>
      <c r="I871" s="11"/>
    </row>
    <row r="872" spans="7:9" ht="15.75" customHeight="1" x14ac:dyDescent="0.25">
      <c r="G872" s="11"/>
      <c r="H872" s="11"/>
      <c r="I872" s="11"/>
    </row>
    <row r="873" spans="7:9" ht="15.75" customHeight="1" x14ac:dyDescent="0.25">
      <c r="G873" s="11"/>
      <c r="H873" s="11"/>
      <c r="I873" s="11"/>
    </row>
    <row r="874" spans="7:9" ht="15.75" customHeight="1" x14ac:dyDescent="0.25">
      <c r="G874" s="11"/>
      <c r="H874" s="11"/>
      <c r="I874" s="11"/>
    </row>
    <row r="875" spans="7:9" ht="15.75" customHeight="1" x14ac:dyDescent="0.25">
      <c r="G875" s="11"/>
      <c r="H875" s="11"/>
      <c r="I875" s="11"/>
    </row>
    <row r="876" spans="7:9" ht="15.75" customHeight="1" x14ac:dyDescent="0.25">
      <c r="G876" s="11"/>
      <c r="H876" s="11"/>
      <c r="I876" s="11"/>
    </row>
    <row r="877" spans="7:9" ht="15.75" customHeight="1" x14ac:dyDescent="0.25">
      <c r="G877" s="11"/>
      <c r="H877" s="11"/>
      <c r="I877" s="11"/>
    </row>
    <row r="878" spans="7:9" ht="15.75" customHeight="1" x14ac:dyDescent="0.25">
      <c r="G878" s="11"/>
      <c r="H878" s="11"/>
      <c r="I878" s="11"/>
    </row>
    <row r="879" spans="7:9" ht="15.75" customHeight="1" x14ac:dyDescent="0.25">
      <c r="G879" s="11"/>
      <c r="H879" s="11"/>
      <c r="I879" s="11"/>
    </row>
    <row r="880" spans="7:9" ht="15.75" customHeight="1" x14ac:dyDescent="0.25">
      <c r="G880" s="11"/>
      <c r="H880" s="11"/>
      <c r="I880" s="11"/>
    </row>
    <row r="881" spans="7:9" ht="15.75" customHeight="1" x14ac:dyDescent="0.25">
      <c r="G881" s="11"/>
      <c r="H881" s="11"/>
      <c r="I881" s="11"/>
    </row>
    <row r="882" spans="7:9" ht="15.75" customHeight="1" x14ac:dyDescent="0.25">
      <c r="G882" s="11"/>
      <c r="H882" s="11"/>
      <c r="I882" s="11"/>
    </row>
    <row r="883" spans="7:9" ht="15.75" customHeight="1" x14ac:dyDescent="0.25">
      <c r="G883" s="11"/>
      <c r="H883" s="11"/>
      <c r="I883" s="11"/>
    </row>
    <row r="884" spans="7:9" ht="15.75" customHeight="1" x14ac:dyDescent="0.25">
      <c r="G884" s="11"/>
      <c r="H884" s="11"/>
      <c r="I884" s="11"/>
    </row>
    <row r="885" spans="7:9" ht="15.75" customHeight="1" x14ac:dyDescent="0.25">
      <c r="G885" s="11"/>
      <c r="H885" s="11"/>
      <c r="I885" s="11"/>
    </row>
    <row r="886" spans="7:9" ht="15.75" customHeight="1" x14ac:dyDescent="0.25">
      <c r="G886" s="11"/>
      <c r="H886" s="11"/>
      <c r="I886" s="11"/>
    </row>
    <row r="887" spans="7:9" ht="15.75" customHeight="1" x14ac:dyDescent="0.25">
      <c r="G887" s="11"/>
      <c r="H887" s="11"/>
      <c r="I887" s="11"/>
    </row>
    <row r="888" spans="7:9" ht="15.75" customHeight="1" x14ac:dyDescent="0.25">
      <c r="G888" s="11"/>
      <c r="H888" s="11"/>
      <c r="I888" s="11"/>
    </row>
    <row r="889" spans="7:9" ht="15.75" customHeight="1" x14ac:dyDescent="0.25">
      <c r="G889" s="11"/>
      <c r="H889" s="11"/>
      <c r="I889" s="11"/>
    </row>
    <row r="890" spans="7:9" ht="15.75" customHeight="1" x14ac:dyDescent="0.25">
      <c r="G890" s="11"/>
      <c r="H890" s="11"/>
      <c r="I890" s="11"/>
    </row>
    <row r="891" spans="7:9" ht="15.75" customHeight="1" x14ac:dyDescent="0.25">
      <c r="G891" s="11"/>
      <c r="H891" s="11"/>
      <c r="I891" s="11"/>
    </row>
    <row r="892" spans="7:9" ht="15.75" customHeight="1" x14ac:dyDescent="0.25">
      <c r="G892" s="11"/>
      <c r="H892" s="11"/>
      <c r="I892" s="11"/>
    </row>
    <row r="893" spans="7:9" ht="15.75" customHeight="1" x14ac:dyDescent="0.25">
      <c r="G893" s="11"/>
      <c r="H893" s="11"/>
      <c r="I893" s="11"/>
    </row>
    <row r="894" spans="7:9" ht="15.75" customHeight="1" x14ac:dyDescent="0.25">
      <c r="G894" s="11"/>
      <c r="H894" s="11"/>
      <c r="I894" s="11"/>
    </row>
    <row r="895" spans="7:9" ht="15.75" customHeight="1" x14ac:dyDescent="0.25">
      <c r="G895" s="11"/>
      <c r="H895" s="11"/>
      <c r="I895" s="11"/>
    </row>
    <row r="896" spans="7:9" ht="15.75" customHeight="1" x14ac:dyDescent="0.25">
      <c r="G896" s="11"/>
      <c r="H896" s="11"/>
      <c r="I896" s="11"/>
    </row>
    <row r="897" spans="7:9" ht="15.75" customHeight="1" x14ac:dyDescent="0.25">
      <c r="G897" s="11"/>
      <c r="H897" s="11"/>
      <c r="I897" s="11"/>
    </row>
    <row r="898" spans="7:9" ht="15.75" customHeight="1" x14ac:dyDescent="0.25">
      <c r="G898" s="11"/>
      <c r="H898" s="11"/>
      <c r="I898" s="11"/>
    </row>
    <row r="899" spans="7:9" ht="15.75" customHeight="1" x14ac:dyDescent="0.25">
      <c r="G899" s="11"/>
      <c r="H899" s="11"/>
      <c r="I899" s="11"/>
    </row>
    <row r="900" spans="7:9" ht="15.75" customHeight="1" x14ac:dyDescent="0.25">
      <c r="G900" s="11"/>
      <c r="H900" s="11"/>
      <c r="I900" s="11"/>
    </row>
    <row r="901" spans="7:9" ht="15.75" customHeight="1" x14ac:dyDescent="0.25">
      <c r="G901" s="11"/>
      <c r="H901" s="11"/>
      <c r="I901" s="11"/>
    </row>
    <row r="902" spans="7:9" ht="15.75" customHeight="1" x14ac:dyDescent="0.25">
      <c r="G902" s="11"/>
      <c r="H902" s="11"/>
      <c r="I902" s="11"/>
    </row>
    <row r="903" spans="7:9" ht="15.75" customHeight="1" x14ac:dyDescent="0.25">
      <c r="G903" s="11"/>
      <c r="H903" s="11"/>
      <c r="I903" s="11"/>
    </row>
    <row r="904" spans="7:9" ht="15.75" customHeight="1" x14ac:dyDescent="0.25">
      <c r="G904" s="11"/>
      <c r="H904" s="11"/>
      <c r="I904" s="11"/>
    </row>
    <row r="905" spans="7:9" ht="15.75" customHeight="1" x14ac:dyDescent="0.25">
      <c r="G905" s="11"/>
      <c r="H905" s="11"/>
      <c r="I905" s="11"/>
    </row>
    <row r="906" spans="7:9" ht="15.75" customHeight="1" x14ac:dyDescent="0.25">
      <c r="G906" s="11"/>
      <c r="H906" s="11"/>
      <c r="I906" s="11"/>
    </row>
    <row r="907" spans="7:9" ht="15.75" customHeight="1" x14ac:dyDescent="0.25">
      <c r="G907" s="11"/>
      <c r="H907" s="11"/>
      <c r="I907" s="11"/>
    </row>
    <row r="908" spans="7:9" ht="15.75" customHeight="1" x14ac:dyDescent="0.25">
      <c r="G908" s="11"/>
      <c r="H908" s="11"/>
      <c r="I908" s="11"/>
    </row>
    <row r="909" spans="7:9" ht="15.75" customHeight="1" x14ac:dyDescent="0.25">
      <c r="G909" s="11"/>
      <c r="H909" s="11"/>
      <c r="I909" s="11"/>
    </row>
    <row r="910" spans="7:9" ht="15.75" customHeight="1" x14ac:dyDescent="0.25">
      <c r="G910" s="11"/>
      <c r="H910" s="11"/>
      <c r="I910" s="11"/>
    </row>
    <row r="911" spans="7:9" ht="15.75" customHeight="1" x14ac:dyDescent="0.25">
      <c r="G911" s="11"/>
      <c r="H911" s="11"/>
      <c r="I911" s="11"/>
    </row>
    <row r="912" spans="7:9" ht="15.75" customHeight="1" x14ac:dyDescent="0.25">
      <c r="G912" s="11"/>
      <c r="H912" s="11"/>
      <c r="I912" s="11"/>
    </row>
    <row r="913" spans="7:9" ht="15.75" customHeight="1" x14ac:dyDescent="0.25">
      <c r="G913" s="11"/>
      <c r="H913" s="11"/>
      <c r="I913" s="11"/>
    </row>
    <row r="914" spans="7:9" ht="15.75" customHeight="1" x14ac:dyDescent="0.25">
      <c r="G914" s="11"/>
      <c r="H914" s="11"/>
      <c r="I914" s="11"/>
    </row>
    <row r="915" spans="7:9" ht="15.75" customHeight="1" x14ac:dyDescent="0.25">
      <c r="G915" s="11"/>
      <c r="H915" s="11"/>
      <c r="I915" s="11"/>
    </row>
    <row r="916" spans="7:9" ht="15.75" customHeight="1" x14ac:dyDescent="0.25">
      <c r="G916" s="11"/>
      <c r="H916" s="11"/>
      <c r="I916" s="11"/>
    </row>
    <row r="917" spans="7:9" ht="15.75" customHeight="1" x14ac:dyDescent="0.25">
      <c r="G917" s="11"/>
      <c r="H917" s="11"/>
      <c r="I917" s="11"/>
    </row>
    <row r="918" spans="7:9" ht="15.75" customHeight="1" x14ac:dyDescent="0.25">
      <c r="G918" s="11"/>
      <c r="H918" s="11"/>
      <c r="I918" s="11"/>
    </row>
    <row r="919" spans="7:9" ht="15.75" customHeight="1" x14ac:dyDescent="0.25">
      <c r="G919" s="11"/>
      <c r="H919" s="11"/>
      <c r="I919" s="11"/>
    </row>
    <row r="920" spans="7:9" ht="15.75" customHeight="1" x14ac:dyDescent="0.25">
      <c r="G920" s="11"/>
      <c r="H920" s="11"/>
      <c r="I920" s="11"/>
    </row>
    <row r="921" spans="7:9" ht="15.75" customHeight="1" x14ac:dyDescent="0.25">
      <c r="G921" s="11"/>
      <c r="H921" s="11"/>
      <c r="I921" s="11"/>
    </row>
    <row r="922" spans="7:9" ht="15.75" customHeight="1" x14ac:dyDescent="0.25">
      <c r="G922" s="11"/>
      <c r="H922" s="11"/>
      <c r="I922" s="11"/>
    </row>
    <row r="923" spans="7:9" ht="15.75" customHeight="1" x14ac:dyDescent="0.25">
      <c r="G923" s="11"/>
      <c r="H923" s="11"/>
      <c r="I923" s="11"/>
    </row>
    <row r="924" spans="7:9" ht="15.75" customHeight="1" x14ac:dyDescent="0.25">
      <c r="G924" s="11"/>
      <c r="H924" s="11"/>
      <c r="I924" s="11"/>
    </row>
    <row r="925" spans="7:9" ht="15.75" customHeight="1" x14ac:dyDescent="0.25">
      <c r="G925" s="11"/>
      <c r="H925" s="11"/>
      <c r="I925" s="11"/>
    </row>
    <row r="926" spans="7:9" ht="15.75" customHeight="1" x14ac:dyDescent="0.25">
      <c r="G926" s="11"/>
      <c r="H926" s="11"/>
      <c r="I926" s="11"/>
    </row>
    <row r="927" spans="7:9" ht="15.75" customHeight="1" x14ac:dyDescent="0.25">
      <c r="G927" s="11"/>
      <c r="H927" s="11"/>
      <c r="I927" s="11"/>
    </row>
    <row r="928" spans="7:9" ht="15.75" customHeight="1" x14ac:dyDescent="0.25">
      <c r="G928" s="11"/>
      <c r="H928" s="11"/>
      <c r="I928" s="11"/>
    </row>
    <row r="929" spans="7:9" ht="15.75" customHeight="1" x14ac:dyDescent="0.25">
      <c r="G929" s="11"/>
      <c r="H929" s="11"/>
      <c r="I929" s="11"/>
    </row>
    <row r="930" spans="7:9" ht="15.75" customHeight="1" x14ac:dyDescent="0.25">
      <c r="G930" s="11"/>
      <c r="H930" s="11"/>
      <c r="I930" s="11"/>
    </row>
    <row r="931" spans="7:9" ht="15.75" customHeight="1" x14ac:dyDescent="0.25">
      <c r="G931" s="11"/>
      <c r="H931" s="11"/>
      <c r="I931" s="11"/>
    </row>
    <row r="932" spans="7:9" ht="15.75" customHeight="1" x14ac:dyDescent="0.25">
      <c r="G932" s="11"/>
      <c r="H932" s="11"/>
      <c r="I932" s="11"/>
    </row>
    <row r="933" spans="7:9" ht="15.75" customHeight="1" x14ac:dyDescent="0.25">
      <c r="G933" s="11"/>
      <c r="H933" s="11"/>
      <c r="I933" s="11"/>
    </row>
    <row r="934" spans="7:9" ht="15.75" customHeight="1" x14ac:dyDescent="0.25">
      <c r="G934" s="11"/>
      <c r="H934" s="11"/>
      <c r="I934" s="11"/>
    </row>
    <row r="935" spans="7:9" ht="15.75" customHeight="1" x14ac:dyDescent="0.25">
      <c r="G935" s="11"/>
      <c r="H935" s="11"/>
      <c r="I935" s="11"/>
    </row>
    <row r="936" spans="7:9" ht="15.75" customHeight="1" x14ac:dyDescent="0.25">
      <c r="G936" s="11"/>
      <c r="H936" s="11"/>
      <c r="I936" s="11"/>
    </row>
    <row r="937" spans="7:9" ht="15.75" customHeight="1" x14ac:dyDescent="0.25">
      <c r="G937" s="11"/>
      <c r="H937" s="11"/>
      <c r="I937" s="11"/>
    </row>
    <row r="938" spans="7:9" ht="15.75" customHeight="1" x14ac:dyDescent="0.25">
      <c r="G938" s="11"/>
      <c r="H938" s="11"/>
      <c r="I938" s="11"/>
    </row>
    <row r="939" spans="7:9" ht="15.75" customHeight="1" x14ac:dyDescent="0.25">
      <c r="G939" s="11"/>
      <c r="H939" s="11"/>
      <c r="I939" s="11"/>
    </row>
    <row r="940" spans="7:9" ht="15.75" customHeight="1" x14ac:dyDescent="0.25">
      <c r="G940" s="11"/>
      <c r="H940" s="11"/>
      <c r="I940" s="11"/>
    </row>
    <row r="941" spans="7:9" ht="15.75" customHeight="1" x14ac:dyDescent="0.25">
      <c r="G941" s="11"/>
      <c r="H941" s="11"/>
      <c r="I941" s="11"/>
    </row>
    <row r="942" spans="7:9" ht="15.75" customHeight="1" x14ac:dyDescent="0.25">
      <c r="G942" s="11"/>
      <c r="H942" s="11"/>
      <c r="I942" s="11"/>
    </row>
    <row r="943" spans="7:9" ht="15.75" customHeight="1" x14ac:dyDescent="0.25">
      <c r="G943" s="11"/>
      <c r="H943" s="11"/>
      <c r="I943" s="11"/>
    </row>
    <row r="944" spans="7:9" ht="15.75" customHeight="1" x14ac:dyDescent="0.25">
      <c r="G944" s="11"/>
      <c r="H944" s="11"/>
      <c r="I944" s="11"/>
    </row>
    <row r="945" spans="7:9" ht="15.75" customHeight="1" x14ac:dyDescent="0.25">
      <c r="G945" s="11"/>
      <c r="H945" s="11"/>
      <c r="I945" s="11"/>
    </row>
    <row r="946" spans="7:9" ht="15.75" customHeight="1" x14ac:dyDescent="0.25">
      <c r="G946" s="11"/>
      <c r="H946" s="11"/>
      <c r="I946" s="11"/>
    </row>
    <row r="947" spans="7:9" ht="15.75" customHeight="1" x14ac:dyDescent="0.25">
      <c r="G947" s="11"/>
      <c r="H947" s="11"/>
      <c r="I947" s="11"/>
    </row>
    <row r="948" spans="7:9" ht="15.75" customHeight="1" x14ac:dyDescent="0.25">
      <c r="G948" s="11"/>
      <c r="H948" s="11"/>
      <c r="I948" s="11"/>
    </row>
    <row r="949" spans="7:9" ht="15.75" customHeight="1" x14ac:dyDescent="0.25">
      <c r="G949" s="11"/>
      <c r="H949" s="11"/>
      <c r="I949" s="11"/>
    </row>
    <row r="950" spans="7:9" ht="15.75" customHeight="1" x14ac:dyDescent="0.25">
      <c r="G950" s="11"/>
      <c r="H950" s="11"/>
      <c r="I950" s="11"/>
    </row>
    <row r="951" spans="7:9" ht="15.75" customHeight="1" x14ac:dyDescent="0.25">
      <c r="G951" s="11"/>
      <c r="H951" s="11"/>
      <c r="I951" s="11"/>
    </row>
    <row r="952" spans="7:9" ht="15.75" customHeight="1" x14ac:dyDescent="0.25">
      <c r="G952" s="11"/>
      <c r="H952" s="11"/>
      <c r="I952" s="11"/>
    </row>
    <row r="953" spans="7:9" ht="15.75" customHeight="1" x14ac:dyDescent="0.25">
      <c r="G953" s="11"/>
      <c r="H953" s="11"/>
      <c r="I953" s="11"/>
    </row>
    <row r="954" spans="7:9" ht="15.75" customHeight="1" x14ac:dyDescent="0.25">
      <c r="G954" s="11"/>
      <c r="H954" s="11"/>
      <c r="I954" s="11"/>
    </row>
    <row r="955" spans="7:9" ht="15.75" customHeight="1" x14ac:dyDescent="0.25">
      <c r="G955" s="11"/>
      <c r="H955" s="11"/>
      <c r="I955" s="11"/>
    </row>
    <row r="956" spans="7:9" ht="15.75" customHeight="1" x14ac:dyDescent="0.25">
      <c r="G956" s="11"/>
      <c r="H956" s="11"/>
      <c r="I956" s="11"/>
    </row>
    <row r="957" spans="7:9" ht="15.75" customHeight="1" x14ac:dyDescent="0.25">
      <c r="G957" s="11"/>
      <c r="H957" s="11"/>
      <c r="I957" s="11"/>
    </row>
    <row r="958" spans="7:9" ht="15.75" customHeight="1" x14ac:dyDescent="0.25">
      <c r="G958" s="11"/>
      <c r="H958" s="11"/>
      <c r="I958" s="11"/>
    </row>
    <row r="959" spans="7:9" ht="15.75" customHeight="1" x14ac:dyDescent="0.25">
      <c r="G959" s="11"/>
      <c r="H959" s="11"/>
      <c r="I959" s="11"/>
    </row>
    <row r="960" spans="7:9" ht="15.75" customHeight="1" x14ac:dyDescent="0.25">
      <c r="G960" s="11"/>
      <c r="H960" s="11"/>
      <c r="I960" s="11"/>
    </row>
    <row r="961" spans="7:9" ht="15.75" customHeight="1" x14ac:dyDescent="0.25">
      <c r="G961" s="11"/>
      <c r="H961" s="11"/>
      <c r="I961" s="11"/>
    </row>
    <row r="962" spans="7:9" ht="15.75" customHeight="1" x14ac:dyDescent="0.25">
      <c r="G962" s="11"/>
      <c r="H962" s="11"/>
      <c r="I962" s="11"/>
    </row>
    <row r="963" spans="7:9" ht="15.75" customHeight="1" x14ac:dyDescent="0.25">
      <c r="G963" s="11"/>
      <c r="H963" s="11"/>
      <c r="I963" s="11"/>
    </row>
    <row r="964" spans="7:9" ht="15.75" customHeight="1" x14ac:dyDescent="0.25">
      <c r="G964" s="11"/>
      <c r="H964" s="11"/>
      <c r="I964" s="11"/>
    </row>
    <row r="965" spans="7:9" ht="15.75" customHeight="1" x14ac:dyDescent="0.25">
      <c r="G965" s="11"/>
      <c r="H965" s="11"/>
      <c r="I965" s="11"/>
    </row>
    <row r="966" spans="7:9" ht="15.75" customHeight="1" x14ac:dyDescent="0.25">
      <c r="G966" s="11"/>
      <c r="H966" s="11"/>
      <c r="I966" s="11"/>
    </row>
    <row r="967" spans="7:9" ht="15.75" customHeight="1" x14ac:dyDescent="0.25">
      <c r="G967" s="11"/>
      <c r="H967" s="11"/>
      <c r="I967" s="11"/>
    </row>
    <row r="968" spans="7:9" ht="15.75" customHeight="1" x14ac:dyDescent="0.25">
      <c r="G968" s="11"/>
      <c r="H968" s="11"/>
      <c r="I968" s="11"/>
    </row>
    <row r="969" spans="7:9" ht="15.75" customHeight="1" x14ac:dyDescent="0.25">
      <c r="G969" s="11"/>
      <c r="H969" s="11"/>
      <c r="I969" s="11"/>
    </row>
    <row r="970" spans="7:9" ht="15.75" customHeight="1" x14ac:dyDescent="0.25">
      <c r="G970" s="11"/>
      <c r="H970" s="11"/>
      <c r="I970" s="11"/>
    </row>
    <row r="971" spans="7:9" ht="15.75" customHeight="1" x14ac:dyDescent="0.25">
      <c r="G971" s="11"/>
      <c r="H971" s="11"/>
      <c r="I971" s="11"/>
    </row>
    <row r="972" spans="7:9" ht="15.75" customHeight="1" x14ac:dyDescent="0.25">
      <c r="G972" s="11"/>
      <c r="H972" s="11"/>
      <c r="I972" s="11"/>
    </row>
    <row r="973" spans="7:9" ht="15.75" customHeight="1" x14ac:dyDescent="0.25">
      <c r="G973" s="11"/>
      <c r="H973" s="11"/>
      <c r="I973" s="11"/>
    </row>
    <row r="974" spans="7:9" ht="15.75" customHeight="1" x14ac:dyDescent="0.25">
      <c r="G974" s="11"/>
      <c r="H974" s="11"/>
      <c r="I974" s="11"/>
    </row>
    <row r="975" spans="7:9" ht="15.75" customHeight="1" x14ac:dyDescent="0.25">
      <c r="G975" s="11"/>
      <c r="H975" s="11"/>
      <c r="I975" s="11"/>
    </row>
    <row r="976" spans="7:9" ht="15.75" customHeight="1" x14ac:dyDescent="0.25">
      <c r="G976" s="11"/>
      <c r="H976" s="11"/>
      <c r="I976" s="11"/>
    </row>
    <row r="977" spans="7:9" ht="15.75" customHeight="1" x14ac:dyDescent="0.25">
      <c r="G977" s="11"/>
      <c r="H977" s="11"/>
      <c r="I977" s="11"/>
    </row>
    <row r="978" spans="7:9" ht="15.75" customHeight="1" x14ac:dyDescent="0.25">
      <c r="G978" s="11"/>
      <c r="H978" s="11"/>
      <c r="I978" s="11"/>
    </row>
    <row r="979" spans="7:9" ht="15.75" customHeight="1" x14ac:dyDescent="0.25">
      <c r="G979" s="11"/>
      <c r="H979" s="11"/>
      <c r="I979" s="11"/>
    </row>
    <row r="980" spans="7:9" ht="15.75" customHeight="1" x14ac:dyDescent="0.25">
      <c r="G980" s="11"/>
      <c r="H980" s="11"/>
      <c r="I980" s="11"/>
    </row>
    <row r="981" spans="7:9" ht="15.75" customHeight="1" x14ac:dyDescent="0.25">
      <c r="G981" s="11"/>
      <c r="H981" s="11"/>
      <c r="I981" s="11"/>
    </row>
    <row r="982" spans="7:9" ht="15.75" customHeight="1" x14ac:dyDescent="0.25">
      <c r="G982" s="11"/>
      <c r="H982" s="11"/>
      <c r="I982" s="11"/>
    </row>
    <row r="983" spans="7:9" ht="15.75" customHeight="1" x14ac:dyDescent="0.25">
      <c r="G983" s="11"/>
      <c r="H983" s="11"/>
      <c r="I983" s="11"/>
    </row>
    <row r="984" spans="7:9" ht="15.75" customHeight="1" x14ac:dyDescent="0.25">
      <c r="G984" s="11"/>
      <c r="H984" s="11"/>
      <c r="I984" s="11"/>
    </row>
    <row r="985" spans="7:9" ht="15.75" customHeight="1" x14ac:dyDescent="0.25">
      <c r="G985" s="11"/>
      <c r="H985" s="11"/>
      <c r="I985" s="11"/>
    </row>
    <row r="986" spans="7:9" ht="15.75" customHeight="1" x14ac:dyDescent="0.25">
      <c r="G986" s="11"/>
      <c r="H986" s="11"/>
      <c r="I986" s="11"/>
    </row>
    <row r="987" spans="7:9" ht="15.75" customHeight="1" x14ac:dyDescent="0.25">
      <c r="G987" s="11"/>
      <c r="H987" s="11"/>
      <c r="I987" s="11"/>
    </row>
    <row r="988" spans="7:9" ht="15.75" customHeight="1" x14ac:dyDescent="0.25">
      <c r="G988" s="11"/>
      <c r="H988" s="11"/>
      <c r="I988" s="11"/>
    </row>
    <row r="989" spans="7:9" ht="15.75" customHeight="1" x14ac:dyDescent="0.25">
      <c r="G989" s="11"/>
      <c r="H989" s="11"/>
      <c r="I989" s="11"/>
    </row>
    <row r="990" spans="7:9" ht="15.75" customHeight="1" x14ac:dyDescent="0.25">
      <c r="G990" s="11"/>
      <c r="H990" s="11"/>
      <c r="I990" s="11"/>
    </row>
    <row r="991" spans="7:9" ht="15.75" customHeight="1" x14ac:dyDescent="0.25">
      <c r="G991" s="11"/>
      <c r="H991" s="11"/>
      <c r="I991" s="11"/>
    </row>
    <row r="992" spans="7:9" ht="15.75" customHeight="1" x14ac:dyDescent="0.25">
      <c r="G992" s="11"/>
      <c r="H992" s="11"/>
      <c r="I992" s="11"/>
    </row>
    <row r="993" spans="7:9" ht="15.75" customHeight="1" x14ac:dyDescent="0.25">
      <c r="G993" s="11"/>
      <c r="H993" s="11"/>
      <c r="I993" s="11"/>
    </row>
    <row r="994" spans="7:9" ht="15.75" customHeight="1" x14ac:dyDescent="0.25">
      <c r="G994" s="11"/>
      <c r="H994" s="11"/>
      <c r="I994" s="11"/>
    </row>
    <row r="995" spans="7:9" ht="15.75" customHeight="1" x14ac:dyDescent="0.25">
      <c r="G995" s="11"/>
      <c r="H995" s="11"/>
      <c r="I995" s="11"/>
    </row>
    <row r="996" spans="7:9" ht="15.75" customHeight="1" x14ac:dyDescent="0.25">
      <c r="G996" s="11"/>
      <c r="H996" s="11"/>
      <c r="I996" s="11"/>
    </row>
    <row r="997" spans="7:9" ht="15.75" customHeight="1" x14ac:dyDescent="0.25">
      <c r="G997" s="11"/>
      <c r="H997" s="11"/>
      <c r="I997" s="11"/>
    </row>
    <row r="998" spans="7:9" ht="15.75" customHeight="1" x14ac:dyDescent="0.25">
      <c r="G998" s="11"/>
      <c r="H998" s="11"/>
      <c r="I998" s="11"/>
    </row>
    <row r="999" spans="7:9" ht="15.75" customHeight="1" x14ac:dyDescent="0.25">
      <c r="G999" s="11"/>
      <c r="H999" s="11"/>
      <c r="I999" s="11"/>
    </row>
    <row r="1000" spans="7:9" ht="15.75" customHeight="1" x14ac:dyDescent="0.25">
      <c r="G1000" s="11"/>
      <c r="H1000" s="11"/>
      <c r="I1000" s="11"/>
    </row>
  </sheetData>
  <mergeCells count="3">
    <mergeCell ref="A1:I1"/>
    <mergeCell ref="A2:I2"/>
    <mergeCell ref="A52:G52"/>
  </mergeCells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6" workbookViewId="0">
      <selection sqref="A1:G1"/>
    </sheetView>
  </sheetViews>
  <sheetFormatPr defaultColWidth="14.42578125" defaultRowHeight="15" customHeight="1" x14ac:dyDescent="0.25"/>
  <cols>
    <col min="1" max="1" width="17.140625" customWidth="1"/>
    <col min="2" max="2" width="18.28515625" customWidth="1"/>
    <col min="3" max="3" width="43.5703125" customWidth="1"/>
    <col min="4" max="4" width="42.7109375" customWidth="1"/>
    <col min="5" max="5" width="27.7109375" customWidth="1"/>
    <col min="6" max="6" width="29.7109375" customWidth="1"/>
    <col min="7" max="7" width="22.7109375" customWidth="1"/>
    <col min="8" max="26" width="8.7109375" customWidth="1"/>
  </cols>
  <sheetData>
    <row r="1" spans="1:26" x14ac:dyDescent="0.25">
      <c r="A1" s="242" t="s">
        <v>431</v>
      </c>
      <c r="B1" s="182"/>
      <c r="C1" s="182"/>
      <c r="D1" s="182"/>
      <c r="E1" s="182"/>
      <c r="F1" s="182"/>
      <c r="G1" s="183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235" t="s">
        <v>1</v>
      </c>
      <c r="B2" s="182"/>
      <c r="C2" s="182"/>
      <c r="D2" s="182"/>
      <c r="E2" s="182"/>
      <c r="F2" s="182"/>
      <c r="G2" s="183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64.5" customHeight="1" x14ac:dyDescent="0.25">
      <c r="A3" s="57" t="s">
        <v>3</v>
      </c>
      <c r="B3" s="57" t="s">
        <v>4</v>
      </c>
      <c r="C3" s="57" t="s">
        <v>5</v>
      </c>
      <c r="D3" s="58" t="s">
        <v>6</v>
      </c>
      <c r="E3" s="59" t="s">
        <v>423</v>
      </c>
      <c r="F3" s="57" t="s">
        <v>424</v>
      </c>
      <c r="G3" s="57" t="s">
        <v>425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7" customHeight="1" x14ac:dyDescent="0.25">
      <c r="A4" s="60" t="s">
        <v>20</v>
      </c>
      <c r="B4" s="61">
        <v>121</v>
      </c>
      <c r="C4" s="62" t="s">
        <v>21</v>
      </c>
      <c r="D4" s="62" t="s">
        <v>22</v>
      </c>
      <c r="E4" s="63" t="s">
        <v>278</v>
      </c>
      <c r="F4" s="61" t="s">
        <v>432</v>
      </c>
      <c r="G4" s="61" t="s">
        <v>432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21" t="s">
        <v>26</v>
      </c>
      <c r="B5" s="23">
        <v>127</v>
      </c>
      <c r="C5" s="22" t="s">
        <v>27</v>
      </c>
      <c r="D5" s="22" t="s">
        <v>229</v>
      </c>
      <c r="E5" s="64" t="s">
        <v>433</v>
      </c>
      <c r="F5" s="23" t="s">
        <v>432</v>
      </c>
      <c r="G5" s="23" t="s">
        <v>434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" customHeight="1" x14ac:dyDescent="0.25">
      <c r="A6" s="21" t="s">
        <v>31</v>
      </c>
      <c r="B6" s="23">
        <v>67</v>
      </c>
      <c r="C6" s="22" t="s">
        <v>21</v>
      </c>
      <c r="D6" s="22" t="s">
        <v>32</v>
      </c>
      <c r="E6" s="64" t="s">
        <v>278</v>
      </c>
      <c r="F6" s="23" t="s">
        <v>432</v>
      </c>
      <c r="G6" s="23" t="s">
        <v>432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21" t="s">
        <v>35</v>
      </c>
      <c r="B7" s="23">
        <v>102</v>
      </c>
      <c r="C7" s="22" t="s">
        <v>36</v>
      </c>
      <c r="D7" s="22" t="s">
        <v>37</v>
      </c>
      <c r="E7" s="64" t="s">
        <v>278</v>
      </c>
      <c r="F7" s="23" t="s">
        <v>432</v>
      </c>
      <c r="G7" s="23" t="s">
        <v>432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7" customHeight="1" x14ac:dyDescent="0.25">
      <c r="A8" s="21" t="s">
        <v>40</v>
      </c>
      <c r="B8" s="23">
        <v>91</v>
      </c>
      <c r="C8" s="22" t="s">
        <v>21</v>
      </c>
      <c r="D8" s="22" t="s">
        <v>41</v>
      </c>
      <c r="E8" s="64" t="s">
        <v>278</v>
      </c>
      <c r="F8" s="23" t="s">
        <v>432</v>
      </c>
      <c r="G8" s="23" t="s">
        <v>432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 x14ac:dyDescent="0.25">
      <c r="A9" s="21" t="s">
        <v>44</v>
      </c>
      <c r="B9" s="23">
        <v>33</v>
      </c>
      <c r="C9" s="22" t="s">
        <v>21</v>
      </c>
      <c r="D9" s="22" t="s">
        <v>32</v>
      </c>
      <c r="E9" s="65">
        <v>1144.04</v>
      </c>
      <c r="F9" s="23" t="s">
        <v>435</v>
      </c>
      <c r="G9" s="23" t="s">
        <v>436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21" t="s">
        <v>47</v>
      </c>
      <c r="B10" s="23">
        <v>83</v>
      </c>
      <c r="C10" s="22" t="s">
        <v>48</v>
      </c>
      <c r="D10" s="22" t="s">
        <v>233</v>
      </c>
      <c r="E10" s="65">
        <v>1350</v>
      </c>
      <c r="F10" s="23" t="s">
        <v>432</v>
      </c>
      <c r="G10" s="23" t="s">
        <v>437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21" t="s">
        <v>52</v>
      </c>
      <c r="B11" s="23">
        <v>97</v>
      </c>
      <c r="C11" s="22" t="s">
        <v>53</v>
      </c>
      <c r="D11" s="22" t="s">
        <v>54</v>
      </c>
      <c r="E11" s="65">
        <v>1350</v>
      </c>
      <c r="F11" s="23" t="s">
        <v>432</v>
      </c>
      <c r="G11" s="23" t="s">
        <v>437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21" t="s">
        <v>56</v>
      </c>
      <c r="B12" s="23">
        <v>28</v>
      </c>
      <c r="C12" s="22" t="s">
        <v>21</v>
      </c>
      <c r="D12" s="22" t="s">
        <v>22</v>
      </c>
      <c r="E12" s="65">
        <v>1500</v>
      </c>
      <c r="F12" s="23" t="s">
        <v>432</v>
      </c>
      <c r="G12" s="23" t="s">
        <v>438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21" t="s">
        <v>58</v>
      </c>
      <c r="B13" s="23">
        <v>134</v>
      </c>
      <c r="C13" s="22" t="s">
        <v>260</v>
      </c>
      <c r="D13" s="22" t="s">
        <v>60</v>
      </c>
      <c r="E13" s="65" t="s">
        <v>439</v>
      </c>
      <c r="F13" s="23" t="s">
        <v>432</v>
      </c>
      <c r="G13" s="23" t="s">
        <v>440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21" t="s">
        <v>63</v>
      </c>
      <c r="B14" s="23">
        <v>87</v>
      </c>
      <c r="C14" s="22" t="s">
        <v>59</v>
      </c>
      <c r="D14" s="22" t="s">
        <v>64</v>
      </c>
      <c r="E14" s="64" t="s">
        <v>441</v>
      </c>
      <c r="F14" s="23" t="s">
        <v>432</v>
      </c>
      <c r="G14" s="23" t="s">
        <v>442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21" t="s">
        <v>67</v>
      </c>
      <c r="B15" s="23">
        <v>110</v>
      </c>
      <c r="C15" s="22" t="s">
        <v>68</v>
      </c>
      <c r="D15" s="22" t="s">
        <v>60</v>
      </c>
      <c r="E15" s="64" t="s">
        <v>443</v>
      </c>
      <c r="F15" s="23" t="s">
        <v>432</v>
      </c>
      <c r="G15" s="23" t="s">
        <v>444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21" t="s">
        <v>194</v>
      </c>
      <c r="B16" s="23">
        <v>139</v>
      </c>
      <c r="C16" s="22" t="s">
        <v>27</v>
      </c>
      <c r="D16" s="22" t="s">
        <v>229</v>
      </c>
      <c r="E16" s="64" t="s">
        <v>278</v>
      </c>
      <c r="F16" s="23" t="s">
        <v>432</v>
      </c>
      <c r="G16" s="23" t="s">
        <v>432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21" t="s">
        <v>73</v>
      </c>
      <c r="B17" s="23">
        <v>107</v>
      </c>
      <c r="C17" s="22" t="s">
        <v>59</v>
      </c>
      <c r="D17" s="22" t="s">
        <v>74</v>
      </c>
      <c r="E17" s="64" t="s">
        <v>445</v>
      </c>
      <c r="F17" s="23" t="s">
        <v>432</v>
      </c>
      <c r="G17" s="23" t="s">
        <v>446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21" t="s">
        <v>76</v>
      </c>
      <c r="B18" s="23">
        <v>118</v>
      </c>
      <c r="C18" s="22" t="s">
        <v>36</v>
      </c>
      <c r="D18" s="22" t="s">
        <v>77</v>
      </c>
      <c r="E18" s="64" t="s">
        <v>447</v>
      </c>
      <c r="F18" s="23" t="s">
        <v>448</v>
      </c>
      <c r="G18" s="23" t="s">
        <v>449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21" t="s">
        <v>79</v>
      </c>
      <c r="B19" s="23">
        <v>76</v>
      </c>
      <c r="C19" s="22" t="s">
        <v>36</v>
      </c>
      <c r="D19" s="22" t="s">
        <v>32</v>
      </c>
      <c r="E19" s="64" t="s">
        <v>450</v>
      </c>
      <c r="F19" s="23" t="s">
        <v>432</v>
      </c>
      <c r="G19" s="23" t="s">
        <v>437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21" t="s">
        <v>81</v>
      </c>
      <c r="B20" s="23">
        <v>101</v>
      </c>
      <c r="C20" s="22" t="s">
        <v>199</v>
      </c>
      <c r="D20" s="22" t="s">
        <v>148</v>
      </c>
      <c r="E20" s="64" t="s">
        <v>450</v>
      </c>
      <c r="F20" s="23" t="s">
        <v>432</v>
      </c>
      <c r="G20" s="23" t="s">
        <v>437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7" customHeight="1" x14ac:dyDescent="0.25">
      <c r="A21" s="21" t="s">
        <v>83</v>
      </c>
      <c r="B21" s="23">
        <v>48</v>
      </c>
      <c r="C21" s="22" t="s">
        <v>36</v>
      </c>
      <c r="D21" s="22" t="s">
        <v>22</v>
      </c>
      <c r="E21" s="64" t="s">
        <v>278</v>
      </c>
      <c r="F21" s="23" t="s">
        <v>432</v>
      </c>
      <c r="G21" s="23" t="s">
        <v>432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21" t="s">
        <v>85</v>
      </c>
      <c r="B22" s="23">
        <v>125</v>
      </c>
      <c r="C22" s="22" t="s">
        <v>86</v>
      </c>
      <c r="D22" s="22" t="s">
        <v>87</v>
      </c>
      <c r="E22" s="64" t="s">
        <v>278</v>
      </c>
      <c r="F22" s="23" t="s">
        <v>278</v>
      </c>
      <c r="G22" s="23" t="s">
        <v>278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21" t="s">
        <v>90</v>
      </c>
      <c r="B23" s="23">
        <v>137</v>
      </c>
      <c r="C23" s="22" t="s">
        <v>91</v>
      </c>
      <c r="D23" s="22" t="s">
        <v>92</v>
      </c>
      <c r="E23" s="64" t="s">
        <v>451</v>
      </c>
      <c r="F23" s="23" t="s">
        <v>432</v>
      </c>
      <c r="G23" s="23" t="s">
        <v>452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21" t="s">
        <v>94</v>
      </c>
      <c r="B24" s="23">
        <v>50</v>
      </c>
      <c r="C24" s="22" t="s">
        <v>36</v>
      </c>
      <c r="D24" s="22" t="s">
        <v>41</v>
      </c>
      <c r="E24" s="64" t="s">
        <v>450</v>
      </c>
      <c r="F24" s="23" t="s">
        <v>432</v>
      </c>
      <c r="G24" s="23" t="s">
        <v>437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21" t="s">
        <v>97</v>
      </c>
      <c r="B25" s="23">
        <v>27</v>
      </c>
      <c r="C25" s="22" t="s">
        <v>36</v>
      </c>
      <c r="D25" s="22" t="s">
        <v>41</v>
      </c>
      <c r="E25" s="64" t="s">
        <v>450</v>
      </c>
      <c r="F25" s="23" t="s">
        <v>432</v>
      </c>
      <c r="G25" s="23" t="s">
        <v>437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21" t="s">
        <v>99</v>
      </c>
      <c r="B26" s="23">
        <v>65</v>
      </c>
      <c r="C26" s="22" t="s">
        <v>14</v>
      </c>
      <c r="D26" s="22" t="s">
        <v>15</v>
      </c>
      <c r="E26" s="64" t="s">
        <v>453</v>
      </c>
      <c r="F26" s="23" t="s">
        <v>432</v>
      </c>
      <c r="G26" s="23" t="s">
        <v>454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21" t="s">
        <v>101</v>
      </c>
      <c r="B27" s="23">
        <v>129</v>
      </c>
      <c r="C27" s="22" t="s">
        <v>91</v>
      </c>
      <c r="D27" s="22" t="s">
        <v>92</v>
      </c>
      <c r="E27" s="64" t="s">
        <v>278</v>
      </c>
      <c r="F27" s="23" t="s">
        <v>432</v>
      </c>
      <c r="G27" s="23" t="s">
        <v>432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21" t="s">
        <v>103</v>
      </c>
      <c r="B28" s="23">
        <v>106</v>
      </c>
      <c r="C28" s="22" t="s">
        <v>36</v>
      </c>
      <c r="D28" s="22" t="s">
        <v>32</v>
      </c>
      <c r="E28" s="64" t="s">
        <v>278</v>
      </c>
      <c r="F28" s="23" t="s">
        <v>432</v>
      </c>
      <c r="G28" s="23" t="s">
        <v>432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21" t="s">
        <v>120</v>
      </c>
      <c r="B29" s="23">
        <v>135</v>
      </c>
      <c r="C29" s="22" t="s">
        <v>121</v>
      </c>
      <c r="D29" s="22" t="s">
        <v>122</v>
      </c>
      <c r="E29" s="64" t="s">
        <v>455</v>
      </c>
      <c r="F29" s="23" t="s">
        <v>432</v>
      </c>
      <c r="G29" s="23" t="s">
        <v>456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21" t="s">
        <v>124</v>
      </c>
      <c r="B30" s="23">
        <v>53</v>
      </c>
      <c r="C30" s="22" t="s">
        <v>53</v>
      </c>
      <c r="D30" s="22" t="s">
        <v>125</v>
      </c>
      <c r="E30" s="64" t="s">
        <v>457</v>
      </c>
      <c r="F30" s="23" t="s">
        <v>432</v>
      </c>
      <c r="G30" s="23" t="s">
        <v>458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21" t="s">
        <v>127</v>
      </c>
      <c r="B31" s="23">
        <v>14</v>
      </c>
      <c r="C31" s="22" t="s">
        <v>36</v>
      </c>
      <c r="D31" s="22" t="s">
        <v>22</v>
      </c>
      <c r="E31" s="64" t="s">
        <v>459</v>
      </c>
      <c r="F31" s="23" t="s">
        <v>432</v>
      </c>
      <c r="G31" s="23" t="s">
        <v>460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21" t="s">
        <v>129</v>
      </c>
      <c r="B32" s="23">
        <v>89</v>
      </c>
      <c r="C32" s="22" t="s">
        <v>14</v>
      </c>
      <c r="D32" s="22" t="s">
        <v>130</v>
      </c>
      <c r="E32" s="64" t="s">
        <v>450</v>
      </c>
      <c r="F32" s="23" t="s">
        <v>432</v>
      </c>
      <c r="G32" s="23" t="s">
        <v>437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7" customHeight="1" x14ac:dyDescent="0.25">
      <c r="A33" s="21" t="s">
        <v>132</v>
      </c>
      <c r="B33" s="23">
        <v>120</v>
      </c>
      <c r="C33" s="22" t="s">
        <v>68</v>
      </c>
      <c r="D33" s="22" t="s">
        <v>64</v>
      </c>
      <c r="E33" s="64" t="s">
        <v>461</v>
      </c>
      <c r="F33" s="23" t="s">
        <v>432</v>
      </c>
      <c r="G33" s="23" t="s">
        <v>462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 x14ac:dyDescent="0.25">
      <c r="A34" s="21" t="s">
        <v>139</v>
      </c>
      <c r="B34" s="23">
        <v>49</v>
      </c>
      <c r="C34" s="22" t="s">
        <v>36</v>
      </c>
      <c r="D34" s="22" t="s">
        <v>41</v>
      </c>
      <c r="E34" s="64" t="s">
        <v>278</v>
      </c>
      <c r="F34" s="23" t="s">
        <v>463</v>
      </c>
      <c r="G34" s="23" t="s">
        <v>463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21" t="s">
        <v>208</v>
      </c>
      <c r="B35" s="23">
        <v>142</v>
      </c>
      <c r="C35" s="22" t="s">
        <v>209</v>
      </c>
      <c r="D35" s="22" t="s">
        <v>137</v>
      </c>
      <c r="E35" s="64" t="s">
        <v>278</v>
      </c>
      <c r="F35" s="23" t="s">
        <v>432</v>
      </c>
      <c r="G35" s="23" t="s">
        <v>432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 x14ac:dyDescent="0.25">
      <c r="A36" s="21" t="s">
        <v>198</v>
      </c>
      <c r="B36" s="23">
        <v>140</v>
      </c>
      <c r="C36" s="22" t="s">
        <v>199</v>
      </c>
      <c r="D36" s="22" t="s">
        <v>200</v>
      </c>
      <c r="E36" s="64" t="s">
        <v>450</v>
      </c>
      <c r="F36" s="23" t="s">
        <v>432</v>
      </c>
      <c r="G36" s="23" t="s">
        <v>437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21" t="s">
        <v>141</v>
      </c>
      <c r="B37" s="23">
        <v>128</v>
      </c>
      <c r="C37" s="22" t="s">
        <v>86</v>
      </c>
      <c r="D37" s="22" t="s">
        <v>87</v>
      </c>
      <c r="E37" s="64" t="s">
        <v>278</v>
      </c>
      <c r="F37" s="23" t="s">
        <v>278</v>
      </c>
      <c r="G37" s="23" t="s">
        <v>278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45" t="s">
        <v>220</v>
      </c>
      <c r="B38" s="23">
        <v>146</v>
      </c>
      <c r="C38" s="22" t="s">
        <v>27</v>
      </c>
      <c r="D38" s="22" t="s">
        <v>229</v>
      </c>
      <c r="E38" s="64" t="s">
        <v>278</v>
      </c>
      <c r="F38" s="23" t="s">
        <v>432</v>
      </c>
      <c r="G38" s="23" t="s">
        <v>432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21" t="s">
        <v>143</v>
      </c>
      <c r="B39" s="23">
        <v>138</v>
      </c>
      <c r="C39" s="22" t="s">
        <v>144</v>
      </c>
      <c r="D39" s="22" t="s">
        <v>145</v>
      </c>
      <c r="E39" s="64" t="s">
        <v>464</v>
      </c>
      <c r="F39" s="23" t="s">
        <v>432</v>
      </c>
      <c r="G39" s="23" t="s">
        <v>465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21" t="s">
        <v>147</v>
      </c>
      <c r="B40" s="23">
        <v>80</v>
      </c>
      <c r="C40" s="22" t="s">
        <v>246</v>
      </c>
      <c r="D40" s="22" t="s">
        <v>246</v>
      </c>
      <c r="E40" s="64" t="s">
        <v>450</v>
      </c>
      <c r="F40" s="23" t="s">
        <v>435</v>
      </c>
      <c r="G40" s="23" t="s">
        <v>466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21" t="s">
        <v>150</v>
      </c>
      <c r="B41" s="23">
        <v>36</v>
      </c>
      <c r="C41" s="22" t="s">
        <v>36</v>
      </c>
      <c r="D41" s="22" t="s">
        <v>41</v>
      </c>
      <c r="E41" s="64" t="s">
        <v>467</v>
      </c>
      <c r="F41" s="23" t="s">
        <v>432</v>
      </c>
      <c r="G41" s="23" t="s">
        <v>468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21" t="s">
        <v>152</v>
      </c>
      <c r="B42" s="23">
        <v>109</v>
      </c>
      <c r="C42" s="22" t="s">
        <v>36</v>
      </c>
      <c r="D42" s="22" t="s">
        <v>153</v>
      </c>
      <c r="E42" s="64" t="s">
        <v>469</v>
      </c>
      <c r="F42" s="23" t="s">
        <v>470</v>
      </c>
      <c r="G42" s="23" t="s">
        <v>471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21" t="s">
        <v>155</v>
      </c>
      <c r="B43" s="23">
        <v>42</v>
      </c>
      <c r="C43" s="22" t="s">
        <v>36</v>
      </c>
      <c r="D43" s="22" t="s">
        <v>41</v>
      </c>
      <c r="E43" s="64" t="s">
        <v>432</v>
      </c>
      <c r="F43" s="23" t="s">
        <v>472</v>
      </c>
      <c r="G43" s="23" t="s">
        <v>473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21" t="s">
        <v>157</v>
      </c>
      <c r="B44" s="23">
        <v>122</v>
      </c>
      <c r="C44" s="22" t="s">
        <v>53</v>
      </c>
      <c r="D44" s="22" t="s">
        <v>158</v>
      </c>
      <c r="E44" s="64" t="s">
        <v>450</v>
      </c>
      <c r="F44" s="23" t="s">
        <v>432</v>
      </c>
      <c r="G44" s="23" t="s">
        <v>437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21" t="s">
        <v>160</v>
      </c>
      <c r="B45" s="23">
        <v>136</v>
      </c>
      <c r="C45" s="22" t="s">
        <v>161</v>
      </c>
      <c r="D45" s="22" t="s">
        <v>137</v>
      </c>
      <c r="E45" s="64" t="s">
        <v>474</v>
      </c>
      <c r="F45" s="23" t="s">
        <v>432</v>
      </c>
      <c r="G45" s="23" t="s">
        <v>475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7" customHeight="1" x14ac:dyDescent="0.25">
      <c r="A46" s="21" t="s">
        <v>225</v>
      </c>
      <c r="B46" s="23">
        <v>145</v>
      </c>
      <c r="C46" s="22" t="s">
        <v>27</v>
      </c>
      <c r="D46" s="22" t="s">
        <v>229</v>
      </c>
      <c r="E46" s="64" t="s">
        <v>476</v>
      </c>
      <c r="F46" s="23" t="s">
        <v>432</v>
      </c>
      <c r="G46" s="23" t="s">
        <v>477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7" customHeight="1" x14ac:dyDescent="0.25">
      <c r="A47" s="21" t="s">
        <v>165</v>
      </c>
      <c r="B47" s="23">
        <v>58</v>
      </c>
      <c r="C47" s="22" t="s">
        <v>36</v>
      </c>
      <c r="D47" s="22" t="s">
        <v>32</v>
      </c>
      <c r="E47" s="64" t="s">
        <v>478</v>
      </c>
      <c r="F47" s="23" t="s">
        <v>479</v>
      </c>
      <c r="G47" s="23" t="s">
        <v>480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45" t="s">
        <v>202</v>
      </c>
      <c r="B48" s="23">
        <v>141</v>
      </c>
      <c r="C48" s="22" t="s">
        <v>36</v>
      </c>
      <c r="D48" s="22" t="s">
        <v>32</v>
      </c>
      <c r="E48" s="64" t="s">
        <v>278</v>
      </c>
      <c r="F48" s="23" t="s">
        <v>432</v>
      </c>
      <c r="G48" s="23" t="s">
        <v>432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7" customHeight="1" x14ac:dyDescent="0.25">
      <c r="A49" s="21" t="s">
        <v>167</v>
      </c>
      <c r="B49" s="23">
        <v>133</v>
      </c>
      <c r="C49" s="22" t="s">
        <v>168</v>
      </c>
      <c r="D49" s="22" t="s">
        <v>169</v>
      </c>
      <c r="E49" s="64" t="s">
        <v>481</v>
      </c>
      <c r="F49" s="23" t="s">
        <v>432</v>
      </c>
      <c r="G49" s="23" t="s">
        <v>482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7" customHeight="1" x14ac:dyDescent="0.25">
      <c r="A50" s="21" t="s">
        <v>171</v>
      </c>
      <c r="B50" s="23">
        <v>43</v>
      </c>
      <c r="C50" s="22" t="s">
        <v>36</v>
      </c>
      <c r="D50" s="22" t="s">
        <v>137</v>
      </c>
      <c r="E50" s="64" t="s">
        <v>483</v>
      </c>
      <c r="F50" s="23" t="s">
        <v>432</v>
      </c>
      <c r="G50" s="23" t="s">
        <v>484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7" customHeight="1" x14ac:dyDescent="0.25">
      <c r="A51" s="21" t="s">
        <v>173</v>
      </c>
      <c r="B51" s="23">
        <v>73</v>
      </c>
      <c r="C51" s="22" t="s">
        <v>36</v>
      </c>
      <c r="D51" s="22" t="s">
        <v>32</v>
      </c>
      <c r="E51" s="64" t="s">
        <v>485</v>
      </c>
      <c r="F51" s="23" t="s">
        <v>432</v>
      </c>
      <c r="G51" s="23" t="s">
        <v>486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5.75" customHeight="1" x14ac:dyDescent="0.25">
      <c r="A52" s="29"/>
      <c r="B52" s="29"/>
      <c r="C52" s="29"/>
      <c r="D52" s="29"/>
      <c r="E52" s="66"/>
      <c r="F52" s="29"/>
      <c r="G52" s="67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5.75" customHeight="1" x14ac:dyDescent="0.25">
      <c r="A53" s="235" t="s">
        <v>253</v>
      </c>
      <c r="B53" s="182"/>
      <c r="C53" s="182"/>
      <c r="D53" s="182"/>
      <c r="E53" s="182"/>
      <c r="F53" s="183"/>
      <c r="G53" s="67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63" customHeight="1" x14ac:dyDescent="0.25">
      <c r="A54" s="241" t="s">
        <v>3</v>
      </c>
      <c r="B54" s="241" t="s">
        <v>4</v>
      </c>
      <c r="C54" s="241" t="s">
        <v>5</v>
      </c>
      <c r="D54" s="241" t="s">
        <v>423</v>
      </c>
      <c r="E54" s="240" t="s">
        <v>424</v>
      </c>
      <c r="F54" s="241" t="s">
        <v>425</v>
      </c>
      <c r="G54" s="67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5.75" customHeight="1" x14ac:dyDescent="0.25">
      <c r="A55" s="207"/>
      <c r="B55" s="207"/>
      <c r="C55" s="207"/>
      <c r="D55" s="207"/>
      <c r="E55" s="207"/>
      <c r="F55" s="207"/>
      <c r="G55" s="6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7" customHeight="1" x14ac:dyDescent="0.25">
      <c r="A56" s="21" t="s">
        <v>177</v>
      </c>
      <c r="B56" s="23">
        <v>75</v>
      </c>
      <c r="C56" s="22" t="s">
        <v>178</v>
      </c>
      <c r="D56" s="65">
        <v>1350</v>
      </c>
      <c r="E56" s="64" t="s">
        <v>432</v>
      </c>
      <c r="F56" s="46" t="s">
        <v>437</v>
      </c>
      <c r="G56" s="67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7" customHeight="1" x14ac:dyDescent="0.25">
      <c r="A57" s="21" t="s">
        <v>181</v>
      </c>
      <c r="B57" s="23" t="s">
        <v>24</v>
      </c>
      <c r="C57" s="22" t="s">
        <v>426</v>
      </c>
      <c r="D57" s="23" t="s">
        <v>270</v>
      </c>
      <c r="E57" s="64" t="s">
        <v>270</v>
      </c>
      <c r="F57" s="23" t="s">
        <v>270</v>
      </c>
      <c r="G57" s="67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7" customHeight="1" x14ac:dyDescent="0.25">
      <c r="A58" s="21" t="s">
        <v>186</v>
      </c>
      <c r="B58" s="23">
        <v>132</v>
      </c>
      <c r="C58" s="22" t="s">
        <v>187</v>
      </c>
      <c r="D58" s="23" t="s">
        <v>450</v>
      </c>
      <c r="E58" s="64" t="s">
        <v>432</v>
      </c>
      <c r="F58" s="46" t="s">
        <v>437</v>
      </c>
      <c r="G58" s="67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7" customHeight="1" x14ac:dyDescent="0.25">
      <c r="A59" s="21" t="s">
        <v>189</v>
      </c>
      <c r="B59" s="23">
        <v>131</v>
      </c>
      <c r="C59" s="22" t="s">
        <v>190</v>
      </c>
      <c r="D59" s="23" t="s">
        <v>487</v>
      </c>
      <c r="E59" s="64" t="s">
        <v>432</v>
      </c>
      <c r="F59" s="46" t="s">
        <v>488</v>
      </c>
      <c r="G59" s="6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 x14ac:dyDescent="0.25">
      <c r="A60" s="18"/>
      <c r="B60" s="18"/>
      <c r="C60" s="18"/>
      <c r="D60" s="18"/>
      <c r="E60" s="68"/>
      <c r="F60" s="18"/>
      <c r="G60" s="6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68"/>
      <c r="F61" s="18"/>
      <c r="G61" s="6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68"/>
      <c r="F62" s="18"/>
      <c r="G62" s="6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68"/>
      <c r="F63" s="18"/>
      <c r="G63" s="6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68"/>
      <c r="F64" s="18"/>
      <c r="G64" s="6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68"/>
      <c r="F65" s="18"/>
      <c r="G65" s="67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68"/>
      <c r="F66" s="18"/>
      <c r="G66" s="6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68"/>
      <c r="F67" s="18"/>
      <c r="G67" s="67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68"/>
      <c r="F68" s="18"/>
      <c r="G68" s="6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68"/>
      <c r="F69" s="18"/>
      <c r="G69" s="6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68"/>
      <c r="F70" s="18"/>
      <c r="G70" s="67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68"/>
      <c r="F71" s="18"/>
      <c r="G71" s="67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68"/>
      <c r="F72" s="18"/>
      <c r="G72" s="67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68"/>
      <c r="F73" s="18"/>
      <c r="G73" s="67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68"/>
      <c r="F74" s="18"/>
      <c r="G74" s="67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68"/>
      <c r="F75" s="18"/>
      <c r="G75" s="6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68"/>
      <c r="F76" s="18"/>
      <c r="G76" s="67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68"/>
      <c r="F77" s="18"/>
      <c r="G77" s="67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68"/>
      <c r="F78" s="18"/>
      <c r="G78" s="67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68"/>
      <c r="F79" s="18"/>
      <c r="G79" s="67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68"/>
      <c r="F80" s="18"/>
      <c r="G80" s="67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68"/>
      <c r="F81" s="18"/>
      <c r="G81" s="67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68"/>
      <c r="F82" s="18"/>
      <c r="G82" s="67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68"/>
      <c r="F83" s="18"/>
      <c r="G83" s="67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68"/>
      <c r="F84" s="18"/>
      <c r="G84" s="67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68"/>
      <c r="F85" s="18"/>
      <c r="G85" s="67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68"/>
      <c r="F86" s="18"/>
      <c r="G86" s="67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68"/>
      <c r="F87" s="18"/>
      <c r="G87" s="67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68"/>
      <c r="F88" s="18"/>
      <c r="G88" s="67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68"/>
      <c r="F89" s="18"/>
      <c r="G89" s="67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68"/>
      <c r="F90" s="18"/>
      <c r="G90" s="67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68"/>
      <c r="F91" s="18"/>
      <c r="G91" s="67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68"/>
      <c r="F92" s="18"/>
      <c r="G92" s="67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68"/>
      <c r="F93" s="18"/>
      <c r="G93" s="67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68"/>
      <c r="F94" s="18"/>
      <c r="G94" s="67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68"/>
      <c r="F95" s="18"/>
      <c r="G95" s="67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68"/>
      <c r="F96" s="18"/>
      <c r="G96" s="67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68"/>
      <c r="F97" s="18"/>
      <c r="G97" s="67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68"/>
      <c r="F98" s="18"/>
      <c r="G98" s="67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68"/>
      <c r="F99" s="18"/>
      <c r="G99" s="67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68"/>
      <c r="F100" s="18"/>
      <c r="G100" s="67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68"/>
      <c r="F101" s="18"/>
      <c r="G101" s="67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68"/>
      <c r="F102" s="18"/>
      <c r="G102" s="67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68"/>
      <c r="F103" s="18"/>
      <c r="G103" s="67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68"/>
      <c r="F104" s="18"/>
      <c r="G104" s="67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68"/>
      <c r="F105" s="18"/>
      <c r="G105" s="67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68"/>
      <c r="F106" s="18"/>
      <c r="G106" s="67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68"/>
      <c r="F107" s="18"/>
      <c r="G107" s="67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68"/>
      <c r="F108" s="18"/>
      <c r="G108" s="67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68"/>
      <c r="F109" s="18"/>
      <c r="G109" s="67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68"/>
      <c r="F110" s="18"/>
      <c r="G110" s="67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68"/>
      <c r="F111" s="18"/>
      <c r="G111" s="67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68"/>
      <c r="F112" s="18"/>
      <c r="G112" s="67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68"/>
      <c r="F113" s="18"/>
      <c r="G113" s="67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68"/>
      <c r="F114" s="18"/>
      <c r="G114" s="67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68"/>
      <c r="F115" s="18"/>
      <c r="G115" s="67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68"/>
      <c r="F116" s="18"/>
      <c r="G116" s="67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68"/>
      <c r="F117" s="18"/>
      <c r="G117" s="67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68"/>
      <c r="F118" s="18"/>
      <c r="G118" s="67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68"/>
      <c r="F119" s="18"/>
      <c r="G119" s="67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68"/>
      <c r="F120" s="18"/>
      <c r="G120" s="67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68"/>
      <c r="F121" s="18"/>
      <c r="G121" s="67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68"/>
      <c r="F122" s="18"/>
      <c r="G122" s="67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68"/>
      <c r="F123" s="18"/>
      <c r="G123" s="67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68"/>
      <c r="F124" s="18"/>
      <c r="G124" s="67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68"/>
      <c r="F125" s="18"/>
      <c r="G125" s="67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68"/>
      <c r="F126" s="18"/>
      <c r="G126" s="67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68"/>
      <c r="F127" s="18"/>
      <c r="G127" s="67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68"/>
      <c r="F128" s="18"/>
      <c r="G128" s="67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68"/>
      <c r="F129" s="18"/>
      <c r="G129" s="67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68"/>
      <c r="F130" s="18"/>
      <c r="G130" s="67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68"/>
      <c r="F131" s="18"/>
      <c r="G131" s="67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68"/>
      <c r="F132" s="18"/>
      <c r="G132" s="67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68"/>
      <c r="F133" s="18"/>
      <c r="G133" s="67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68"/>
      <c r="F134" s="18"/>
      <c r="G134" s="67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68"/>
      <c r="F135" s="18"/>
      <c r="G135" s="67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68"/>
      <c r="F136" s="18"/>
      <c r="G136" s="67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68"/>
      <c r="F137" s="18"/>
      <c r="G137" s="67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68"/>
      <c r="F138" s="18"/>
      <c r="G138" s="67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68"/>
      <c r="F139" s="18"/>
      <c r="G139" s="67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68"/>
      <c r="F140" s="18"/>
      <c r="G140" s="67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68"/>
      <c r="F141" s="18"/>
      <c r="G141" s="67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68"/>
      <c r="F142" s="18"/>
      <c r="G142" s="67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68"/>
      <c r="F143" s="18"/>
      <c r="G143" s="67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68"/>
      <c r="F144" s="18"/>
      <c r="G144" s="67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68"/>
      <c r="F145" s="18"/>
      <c r="G145" s="67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68"/>
      <c r="F146" s="18"/>
      <c r="G146" s="67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68"/>
      <c r="F147" s="18"/>
      <c r="G147" s="67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68"/>
      <c r="F148" s="18"/>
      <c r="G148" s="67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68"/>
      <c r="F149" s="18"/>
      <c r="G149" s="67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68"/>
      <c r="F150" s="18"/>
      <c r="G150" s="67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68"/>
      <c r="F151" s="18"/>
      <c r="G151" s="67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68"/>
      <c r="F152" s="18"/>
      <c r="G152" s="67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68"/>
      <c r="F153" s="18"/>
      <c r="G153" s="67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68"/>
      <c r="F154" s="18"/>
      <c r="G154" s="67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68"/>
      <c r="F155" s="18"/>
      <c r="G155" s="67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68"/>
      <c r="F156" s="18"/>
      <c r="G156" s="67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68"/>
      <c r="F157" s="18"/>
      <c r="G157" s="67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68"/>
      <c r="F158" s="18"/>
      <c r="G158" s="67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68"/>
      <c r="F159" s="18"/>
      <c r="G159" s="67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68"/>
      <c r="F160" s="18"/>
      <c r="G160" s="67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68"/>
      <c r="F161" s="18"/>
      <c r="G161" s="67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68"/>
      <c r="F162" s="18"/>
      <c r="G162" s="67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68"/>
      <c r="F163" s="18"/>
      <c r="G163" s="67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68"/>
      <c r="F164" s="18"/>
      <c r="G164" s="67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68"/>
      <c r="F165" s="18"/>
      <c r="G165" s="67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68"/>
      <c r="F166" s="18"/>
      <c r="G166" s="67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68"/>
      <c r="F167" s="18"/>
      <c r="G167" s="67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68"/>
      <c r="F168" s="18"/>
      <c r="G168" s="67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68"/>
      <c r="F169" s="18"/>
      <c r="G169" s="67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68"/>
      <c r="F170" s="18"/>
      <c r="G170" s="67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68"/>
      <c r="F171" s="18"/>
      <c r="G171" s="67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68"/>
      <c r="F172" s="18"/>
      <c r="G172" s="67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68"/>
      <c r="F173" s="18"/>
      <c r="G173" s="67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68"/>
      <c r="F174" s="18"/>
      <c r="G174" s="67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68"/>
      <c r="F175" s="18"/>
      <c r="G175" s="67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68"/>
      <c r="F176" s="18"/>
      <c r="G176" s="67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68"/>
      <c r="F177" s="18"/>
      <c r="G177" s="67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68"/>
      <c r="F178" s="18"/>
      <c r="G178" s="67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68"/>
      <c r="F179" s="18"/>
      <c r="G179" s="67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68"/>
      <c r="F180" s="18"/>
      <c r="G180" s="67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68"/>
      <c r="F181" s="18"/>
      <c r="G181" s="67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68"/>
      <c r="F182" s="18"/>
      <c r="G182" s="67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68"/>
      <c r="F183" s="18"/>
      <c r="G183" s="67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68"/>
      <c r="F184" s="18"/>
      <c r="G184" s="67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68"/>
      <c r="F185" s="18"/>
      <c r="G185" s="67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68"/>
      <c r="F186" s="18"/>
      <c r="G186" s="67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68"/>
      <c r="F187" s="18"/>
      <c r="G187" s="67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68"/>
      <c r="F188" s="18"/>
      <c r="G188" s="67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68"/>
      <c r="F189" s="18"/>
      <c r="G189" s="67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68"/>
      <c r="F190" s="18"/>
      <c r="G190" s="67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68"/>
      <c r="F191" s="18"/>
      <c r="G191" s="67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68"/>
      <c r="F192" s="18"/>
      <c r="G192" s="67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68"/>
      <c r="F193" s="18"/>
      <c r="G193" s="67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68"/>
      <c r="F194" s="18"/>
      <c r="G194" s="67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68"/>
      <c r="F195" s="18"/>
      <c r="G195" s="67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68"/>
      <c r="F196" s="18"/>
      <c r="G196" s="67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68"/>
      <c r="F197" s="18"/>
      <c r="G197" s="67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68"/>
      <c r="F198" s="18"/>
      <c r="G198" s="67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68"/>
      <c r="F199" s="18"/>
      <c r="G199" s="67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68"/>
      <c r="F200" s="18"/>
      <c r="G200" s="67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68"/>
      <c r="F201" s="18"/>
      <c r="G201" s="67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68"/>
      <c r="F202" s="18"/>
      <c r="G202" s="67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68"/>
      <c r="F203" s="18"/>
      <c r="G203" s="67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68"/>
      <c r="F204" s="18"/>
      <c r="G204" s="67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68"/>
      <c r="F205" s="18"/>
      <c r="G205" s="67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68"/>
      <c r="F206" s="18"/>
      <c r="G206" s="67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68"/>
      <c r="F207" s="18"/>
      <c r="G207" s="67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68"/>
      <c r="F208" s="18"/>
      <c r="G208" s="67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68"/>
      <c r="F209" s="18"/>
      <c r="G209" s="67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68"/>
      <c r="F210" s="18"/>
      <c r="G210" s="67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68"/>
      <c r="F211" s="18"/>
      <c r="G211" s="67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68"/>
      <c r="F212" s="18"/>
      <c r="G212" s="67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68"/>
      <c r="F213" s="18"/>
      <c r="G213" s="67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68"/>
      <c r="F214" s="18"/>
      <c r="G214" s="67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68"/>
      <c r="F215" s="18"/>
      <c r="G215" s="67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68"/>
      <c r="F216" s="18"/>
      <c r="G216" s="67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68"/>
      <c r="F217" s="18"/>
      <c r="G217" s="67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68"/>
      <c r="F218" s="18"/>
      <c r="G218" s="67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68"/>
      <c r="F219" s="18"/>
      <c r="G219" s="67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68"/>
      <c r="F220" s="18"/>
      <c r="G220" s="67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68"/>
      <c r="F221" s="18"/>
      <c r="G221" s="67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68"/>
      <c r="F222" s="18"/>
      <c r="G222" s="67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68"/>
      <c r="F223" s="18"/>
      <c r="G223" s="67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68"/>
      <c r="F224" s="18"/>
      <c r="G224" s="67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68"/>
      <c r="F225" s="18"/>
      <c r="G225" s="67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68"/>
      <c r="F226" s="18"/>
      <c r="G226" s="67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68"/>
      <c r="F227" s="18"/>
      <c r="G227" s="67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68"/>
      <c r="F228" s="18"/>
      <c r="G228" s="67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68"/>
      <c r="F229" s="18"/>
      <c r="G229" s="67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68"/>
      <c r="F230" s="18"/>
      <c r="G230" s="67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68"/>
      <c r="F231" s="18"/>
      <c r="G231" s="67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68"/>
      <c r="F232" s="18"/>
      <c r="G232" s="67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68"/>
      <c r="F233" s="18"/>
      <c r="G233" s="67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68"/>
      <c r="F234" s="18"/>
      <c r="G234" s="67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68"/>
      <c r="F235" s="18"/>
      <c r="G235" s="67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68"/>
      <c r="F236" s="18"/>
      <c r="G236" s="67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68"/>
      <c r="F237" s="18"/>
      <c r="G237" s="67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68"/>
      <c r="F238" s="18"/>
      <c r="G238" s="67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68"/>
      <c r="F239" s="18"/>
      <c r="G239" s="67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68"/>
      <c r="F240" s="18"/>
      <c r="G240" s="67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68"/>
      <c r="F241" s="18"/>
      <c r="G241" s="67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68"/>
      <c r="F242" s="18"/>
      <c r="G242" s="67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68"/>
      <c r="F243" s="18"/>
      <c r="G243" s="67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68"/>
      <c r="F244" s="18"/>
      <c r="G244" s="67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68"/>
      <c r="F245" s="18"/>
      <c r="G245" s="67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68"/>
      <c r="F246" s="18"/>
      <c r="G246" s="67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68"/>
      <c r="F247" s="18"/>
      <c r="G247" s="67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68"/>
      <c r="F248" s="18"/>
      <c r="G248" s="67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68"/>
      <c r="F249" s="18"/>
      <c r="G249" s="67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68"/>
      <c r="F250" s="18"/>
      <c r="G250" s="67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68"/>
      <c r="F251" s="18"/>
      <c r="G251" s="67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68"/>
      <c r="F252" s="18"/>
      <c r="G252" s="67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68"/>
      <c r="F253" s="18"/>
      <c r="G253" s="67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68"/>
      <c r="F254" s="18"/>
      <c r="G254" s="67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68"/>
      <c r="F255" s="18"/>
      <c r="G255" s="67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68"/>
      <c r="F256" s="18"/>
      <c r="G256" s="67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 x14ac:dyDescent="0.25">
      <c r="A257" s="18"/>
      <c r="B257" s="18"/>
      <c r="C257" s="18"/>
      <c r="D257" s="18"/>
      <c r="E257" s="68"/>
      <c r="F257" s="18"/>
      <c r="G257" s="67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 x14ac:dyDescent="0.25">
      <c r="A258" s="18"/>
      <c r="B258" s="18"/>
      <c r="C258" s="18"/>
      <c r="D258" s="18"/>
      <c r="E258" s="68"/>
      <c r="F258" s="18"/>
      <c r="G258" s="67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75" customHeight="1" x14ac:dyDescent="0.25">
      <c r="A259" s="18"/>
      <c r="B259" s="18"/>
      <c r="C259" s="18"/>
      <c r="D259" s="18"/>
      <c r="E259" s="68"/>
      <c r="F259" s="18"/>
      <c r="G259" s="67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.75" customHeight="1" x14ac:dyDescent="0.25">
      <c r="E260" s="69"/>
      <c r="G260" s="11"/>
    </row>
    <row r="261" spans="1:26" ht="15.75" customHeight="1" x14ac:dyDescent="0.25">
      <c r="E261" s="69"/>
      <c r="G261" s="11"/>
    </row>
    <row r="262" spans="1:26" ht="15.75" customHeight="1" x14ac:dyDescent="0.25">
      <c r="E262" s="69"/>
      <c r="G262" s="11"/>
    </row>
    <row r="263" spans="1:26" ht="15.75" customHeight="1" x14ac:dyDescent="0.25">
      <c r="E263" s="69"/>
      <c r="G263" s="11"/>
    </row>
    <row r="264" spans="1:26" ht="15.75" customHeight="1" x14ac:dyDescent="0.25">
      <c r="E264" s="69"/>
      <c r="G264" s="11"/>
    </row>
    <row r="265" spans="1:26" ht="15.75" customHeight="1" x14ac:dyDescent="0.25">
      <c r="E265" s="69"/>
      <c r="G265" s="11"/>
    </row>
    <row r="266" spans="1:26" ht="15.75" customHeight="1" x14ac:dyDescent="0.25">
      <c r="E266" s="69"/>
      <c r="G266" s="11"/>
    </row>
    <row r="267" spans="1:26" ht="15.75" customHeight="1" x14ac:dyDescent="0.25">
      <c r="E267" s="69"/>
      <c r="G267" s="11"/>
    </row>
    <row r="268" spans="1:26" ht="15.75" customHeight="1" x14ac:dyDescent="0.25">
      <c r="E268" s="69"/>
      <c r="G268" s="11"/>
    </row>
    <row r="269" spans="1:26" ht="15.75" customHeight="1" x14ac:dyDescent="0.25">
      <c r="E269" s="69"/>
      <c r="G269" s="11"/>
    </row>
    <row r="270" spans="1:26" ht="15.75" customHeight="1" x14ac:dyDescent="0.25">
      <c r="E270" s="69"/>
      <c r="G270" s="11"/>
    </row>
    <row r="271" spans="1:26" ht="15.75" customHeight="1" x14ac:dyDescent="0.25">
      <c r="E271" s="69"/>
      <c r="G271" s="11"/>
    </row>
    <row r="272" spans="1:26" ht="15.75" customHeight="1" x14ac:dyDescent="0.25">
      <c r="E272" s="69"/>
      <c r="G272" s="11"/>
    </row>
    <row r="273" spans="5:7" ht="15.75" customHeight="1" x14ac:dyDescent="0.25">
      <c r="E273" s="69"/>
      <c r="G273" s="11"/>
    </row>
    <row r="274" spans="5:7" ht="15.75" customHeight="1" x14ac:dyDescent="0.25">
      <c r="E274" s="69"/>
      <c r="G274" s="11"/>
    </row>
    <row r="275" spans="5:7" ht="15.75" customHeight="1" x14ac:dyDescent="0.25">
      <c r="E275" s="69"/>
      <c r="G275" s="11"/>
    </row>
    <row r="276" spans="5:7" ht="15.75" customHeight="1" x14ac:dyDescent="0.25">
      <c r="E276" s="69"/>
      <c r="G276" s="11"/>
    </row>
    <row r="277" spans="5:7" ht="15.75" customHeight="1" x14ac:dyDescent="0.25">
      <c r="E277" s="69"/>
      <c r="G277" s="11"/>
    </row>
    <row r="278" spans="5:7" ht="15.75" customHeight="1" x14ac:dyDescent="0.25">
      <c r="E278" s="69"/>
      <c r="G278" s="11"/>
    </row>
    <row r="279" spans="5:7" ht="15.75" customHeight="1" x14ac:dyDescent="0.25">
      <c r="E279" s="69"/>
      <c r="G279" s="11"/>
    </row>
    <row r="280" spans="5:7" ht="15.75" customHeight="1" x14ac:dyDescent="0.25">
      <c r="E280" s="69"/>
      <c r="G280" s="11"/>
    </row>
    <row r="281" spans="5:7" ht="15.75" customHeight="1" x14ac:dyDescent="0.25">
      <c r="E281" s="69"/>
      <c r="G281" s="11"/>
    </row>
    <row r="282" spans="5:7" ht="15.75" customHeight="1" x14ac:dyDescent="0.25">
      <c r="E282" s="69"/>
      <c r="G282" s="11"/>
    </row>
    <row r="283" spans="5:7" ht="15.75" customHeight="1" x14ac:dyDescent="0.25">
      <c r="E283" s="69"/>
      <c r="G283" s="11"/>
    </row>
    <row r="284" spans="5:7" ht="15.75" customHeight="1" x14ac:dyDescent="0.25">
      <c r="E284" s="69"/>
      <c r="G284" s="11"/>
    </row>
    <row r="285" spans="5:7" ht="15.75" customHeight="1" x14ac:dyDescent="0.25">
      <c r="E285" s="69"/>
      <c r="G285" s="11"/>
    </row>
    <row r="286" spans="5:7" ht="15.75" customHeight="1" x14ac:dyDescent="0.25">
      <c r="E286" s="69"/>
      <c r="G286" s="11"/>
    </row>
    <row r="287" spans="5:7" ht="15.75" customHeight="1" x14ac:dyDescent="0.25">
      <c r="E287" s="69"/>
      <c r="G287" s="11"/>
    </row>
    <row r="288" spans="5:7" ht="15.75" customHeight="1" x14ac:dyDescent="0.25">
      <c r="E288" s="69"/>
      <c r="G288" s="11"/>
    </row>
    <row r="289" spans="5:7" ht="15.75" customHeight="1" x14ac:dyDescent="0.25">
      <c r="E289" s="69"/>
      <c r="G289" s="11"/>
    </row>
    <row r="290" spans="5:7" ht="15.75" customHeight="1" x14ac:dyDescent="0.25">
      <c r="E290" s="69"/>
      <c r="G290" s="11"/>
    </row>
    <row r="291" spans="5:7" ht="15.75" customHeight="1" x14ac:dyDescent="0.25">
      <c r="E291" s="69"/>
      <c r="G291" s="11"/>
    </row>
    <row r="292" spans="5:7" ht="15.75" customHeight="1" x14ac:dyDescent="0.25">
      <c r="E292" s="69"/>
      <c r="G292" s="11"/>
    </row>
    <row r="293" spans="5:7" ht="15.75" customHeight="1" x14ac:dyDescent="0.25">
      <c r="E293" s="69"/>
      <c r="G293" s="11"/>
    </row>
    <row r="294" spans="5:7" ht="15.75" customHeight="1" x14ac:dyDescent="0.25">
      <c r="E294" s="69"/>
      <c r="G294" s="11"/>
    </row>
    <row r="295" spans="5:7" ht="15.75" customHeight="1" x14ac:dyDescent="0.25">
      <c r="E295" s="69"/>
      <c r="G295" s="11"/>
    </row>
    <row r="296" spans="5:7" ht="15.75" customHeight="1" x14ac:dyDescent="0.25">
      <c r="E296" s="69"/>
      <c r="G296" s="11"/>
    </row>
    <row r="297" spans="5:7" ht="15.75" customHeight="1" x14ac:dyDescent="0.25">
      <c r="E297" s="69"/>
      <c r="G297" s="11"/>
    </row>
    <row r="298" spans="5:7" ht="15.75" customHeight="1" x14ac:dyDescent="0.25">
      <c r="E298" s="69"/>
      <c r="G298" s="11"/>
    </row>
    <row r="299" spans="5:7" ht="15.75" customHeight="1" x14ac:dyDescent="0.25">
      <c r="E299" s="69"/>
      <c r="G299" s="11"/>
    </row>
    <row r="300" spans="5:7" ht="15.75" customHeight="1" x14ac:dyDescent="0.25">
      <c r="E300" s="69"/>
      <c r="G300" s="11"/>
    </row>
    <row r="301" spans="5:7" ht="15.75" customHeight="1" x14ac:dyDescent="0.25">
      <c r="E301" s="69"/>
      <c r="G301" s="11"/>
    </row>
    <row r="302" spans="5:7" ht="15.75" customHeight="1" x14ac:dyDescent="0.25">
      <c r="E302" s="69"/>
      <c r="G302" s="11"/>
    </row>
    <row r="303" spans="5:7" ht="15.75" customHeight="1" x14ac:dyDescent="0.25">
      <c r="E303" s="69"/>
      <c r="G303" s="11"/>
    </row>
    <row r="304" spans="5:7" ht="15.75" customHeight="1" x14ac:dyDescent="0.25">
      <c r="E304" s="69"/>
      <c r="G304" s="11"/>
    </row>
    <row r="305" spans="5:7" ht="15.75" customHeight="1" x14ac:dyDescent="0.25">
      <c r="E305" s="69"/>
      <c r="G305" s="11"/>
    </row>
    <row r="306" spans="5:7" ht="15.75" customHeight="1" x14ac:dyDescent="0.25">
      <c r="E306" s="69"/>
      <c r="G306" s="11"/>
    </row>
    <row r="307" spans="5:7" ht="15.75" customHeight="1" x14ac:dyDescent="0.25">
      <c r="E307" s="69"/>
      <c r="G307" s="11"/>
    </row>
    <row r="308" spans="5:7" ht="15.75" customHeight="1" x14ac:dyDescent="0.25">
      <c r="E308" s="69"/>
      <c r="G308" s="11"/>
    </row>
    <row r="309" spans="5:7" ht="15.75" customHeight="1" x14ac:dyDescent="0.25">
      <c r="E309" s="69"/>
      <c r="G309" s="11"/>
    </row>
    <row r="310" spans="5:7" ht="15.75" customHeight="1" x14ac:dyDescent="0.25">
      <c r="E310" s="69"/>
      <c r="G310" s="11"/>
    </row>
    <row r="311" spans="5:7" ht="15.75" customHeight="1" x14ac:dyDescent="0.25">
      <c r="E311" s="69"/>
      <c r="G311" s="11"/>
    </row>
    <row r="312" spans="5:7" ht="15.75" customHeight="1" x14ac:dyDescent="0.25">
      <c r="E312" s="69"/>
      <c r="G312" s="11"/>
    </row>
    <row r="313" spans="5:7" ht="15.75" customHeight="1" x14ac:dyDescent="0.25">
      <c r="E313" s="69"/>
      <c r="G313" s="11"/>
    </row>
    <row r="314" spans="5:7" ht="15.75" customHeight="1" x14ac:dyDescent="0.25">
      <c r="E314" s="69"/>
      <c r="G314" s="11"/>
    </row>
    <row r="315" spans="5:7" ht="15.75" customHeight="1" x14ac:dyDescent="0.25">
      <c r="E315" s="69"/>
      <c r="G315" s="11"/>
    </row>
    <row r="316" spans="5:7" ht="15.75" customHeight="1" x14ac:dyDescent="0.25">
      <c r="E316" s="69"/>
      <c r="G316" s="11"/>
    </row>
    <row r="317" spans="5:7" ht="15.75" customHeight="1" x14ac:dyDescent="0.25">
      <c r="E317" s="69"/>
      <c r="G317" s="11"/>
    </row>
    <row r="318" spans="5:7" ht="15.75" customHeight="1" x14ac:dyDescent="0.25">
      <c r="E318" s="69"/>
      <c r="G318" s="11"/>
    </row>
    <row r="319" spans="5:7" ht="15.75" customHeight="1" x14ac:dyDescent="0.25">
      <c r="E319" s="69"/>
      <c r="G319" s="11"/>
    </row>
    <row r="320" spans="5:7" ht="15.75" customHeight="1" x14ac:dyDescent="0.25">
      <c r="E320" s="69"/>
      <c r="G320" s="11"/>
    </row>
    <row r="321" spans="5:7" ht="15.75" customHeight="1" x14ac:dyDescent="0.25">
      <c r="E321" s="69"/>
      <c r="G321" s="11"/>
    </row>
    <row r="322" spans="5:7" ht="15.75" customHeight="1" x14ac:dyDescent="0.25">
      <c r="E322" s="69"/>
      <c r="G322" s="11"/>
    </row>
    <row r="323" spans="5:7" ht="15.75" customHeight="1" x14ac:dyDescent="0.25">
      <c r="E323" s="69"/>
      <c r="G323" s="11"/>
    </row>
    <row r="324" spans="5:7" ht="15.75" customHeight="1" x14ac:dyDescent="0.25">
      <c r="E324" s="69"/>
      <c r="G324" s="11"/>
    </row>
    <row r="325" spans="5:7" ht="15.75" customHeight="1" x14ac:dyDescent="0.25">
      <c r="E325" s="69"/>
      <c r="G325" s="11"/>
    </row>
    <row r="326" spans="5:7" ht="15.75" customHeight="1" x14ac:dyDescent="0.25">
      <c r="E326" s="69"/>
      <c r="G326" s="11"/>
    </row>
    <row r="327" spans="5:7" ht="15.75" customHeight="1" x14ac:dyDescent="0.25">
      <c r="E327" s="69"/>
      <c r="G327" s="11"/>
    </row>
    <row r="328" spans="5:7" ht="15.75" customHeight="1" x14ac:dyDescent="0.25">
      <c r="E328" s="69"/>
      <c r="G328" s="11"/>
    </row>
    <row r="329" spans="5:7" ht="15.75" customHeight="1" x14ac:dyDescent="0.25">
      <c r="E329" s="69"/>
      <c r="G329" s="11"/>
    </row>
    <row r="330" spans="5:7" ht="15.75" customHeight="1" x14ac:dyDescent="0.25">
      <c r="E330" s="69"/>
      <c r="G330" s="11"/>
    </row>
    <row r="331" spans="5:7" ht="15.75" customHeight="1" x14ac:dyDescent="0.25">
      <c r="E331" s="69"/>
      <c r="G331" s="11"/>
    </row>
    <row r="332" spans="5:7" ht="15.75" customHeight="1" x14ac:dyDescent="0.25">
      <c r="E332" s="69"/>
      <c r="G332" s="11"/>
    </row>
    <row r="333" spans="5:7" ht="15.75" customHeight="1" x14ac:dyDescent="0.25">
      <c r="E333" s="69"/>
      <c r="G333" s="11"/>
    </row>
    <row r="334" spans="5:7" ht="15.75" customHeight="1" x14ac:dyDescent="0.25">
      <c r="E334" s="69"/>
      <c r="G334" s="11"/>
    </row>
    <row r="335" spans="5:7" ht="15.75" customHeight="1" x14ac:dyDescent="0.25">
      <c r="E335" s="69"/>
      <c r="G335" s="11"/>
    </row>
    <row r="336" spans="5:7" ht="15.75" customHeight="1" x14ac:dyDescent="0.25">
      <c r="E336" s="69"/>
      <c r="G336" s="11"/>
    </row>
    <row r="337" spans="5:7" ht="15.75" customHeight="1" x14ac:dyDescent="0.25">
      <c r="E337" s="69"/>
      <c r="G337" s="11"/>
    </row>
    <row r="338" spans="5:7" ht="15.75" customHeight="1" x14ac:dyDescent="0.25">
      <c r="E338" s="69"/>
      <c r="G338" s="11"/>
    </row>
    <row r="339" spans="5:7" ht="15.75" customHeight="1" x14ac:dyDescent="0.25">
      <c r="E339" s="69"/>
      <c r="G339" s="11"/>
    </row>
    <row r="340" spans="5:7" ht="15.75" customHeight="1" x14ac:dyDescent="0.25">
      <c r="E340" s="69"/>
      <c r="G340" s="11"/>
    </row>
    <row r="341" spans="5:7" ht="15.75" customHeight="1" x14ac:dyDescent="0.25">
      <c r="E341" s="69"/>
      <c r="G341" s="11"/>
    </row>
    <row r="342" spans="5:7" ht="15.75" customHeight="1" x14ac:dyDescent="0.25">
      <c r="E342" s="69"/>
      <c r="G342" s="11"/>
    </row>
    <row r="343" spans="5:7" ht="15.75" customHeight="1" x14ac:dyDescent="0.25">
      <c r="E343" s="69"/>
      <c r="G343" s="11"/>
    </row>
    <row r="344" spans="5:7" ht="15.75" customHeight="1" x14ac:dyDescent="0.25">
      <c r="E344" s="69"/>
      <c r="G344" s="11"/>
    </row>
    <row r="345" spans="5:7" ht="15.75" customHeight="1" x14ac:dyDescent="0.25">
      <c r="E345" s="69"/>
      <c r="G345" s="11"/>
    </row>
    <row r="346" spans="5:7" ht="15.75" customHeight="1" x14ac:dyDescent="0.25">
      <c r="E346" s="69"/>
      <c r="G346" s="11"/>
    </row>
    <row r="347" spans="5:7" ht="15.75" customHeight="1" x14ac:dyDescent="0.25">
      <c r="E347" s="69"/>
      <c r="G347" s="11"/>
    </row>
    <row r="348" spans="5:7" ht="15.75" customHeight="1" x14ac:dyDescent="0.25">
      <c r="E348" s="69"/>
      <c r="G348" s="11"/>
    </row>
    <row r="349" spans="5:7" ht="15.75" customHeight="1" x14ac:dyDescent="0.25">
      <c r="E349" s="69"/>
      <c r="G349" s="11"/>
    </row>
    <row r="350" spans="5:7" ht="15.75" customHeight="1" x14ac:dyDescent="0.25">
      <c r="E350" s="69"/>
      <c r="G350" s="11"/>
    </row>
    <row r="351" spans="5:7" ht="15.75" customHeight="1" x14ac:dyDescent="0.25">
      <c r="E351" s="69"/>
      <c r="G351" s="11"/>
    </row>
    <row r="352" spans="5:7" ht="15.75" customHeight="1" x14ac:dyDescent="0.25">
      <c r="E352" s="69"/>
      <c r="G352" s="11"/>
    </row>
    <row r="353" spans="5:7" ht="15.75" customHeight="1" x14ac:dyDescent="0.25">
      <c r="E353" s="69"/>
      <c r="G353" s="11"/>
    </row>
    <row r="354" spans="5:7" ht="15.75" customHeight="1" x14ac:dyDescent="0.25">
      <c r="E354" s="69"/>
      <c r="G354" s="11"/>
    </row>
    <row r="355" spans="5:7" ht="15.75" customHeight="1" x14ac:dyDescent="0.25">
      <c r="E355" s="69"/>
      <c r="G355" s="11"/>
    </row>
    <row r="356" spans="5:7" ht="15.75" customHeight="1" x14ac:dyDescent="0.25">
      <c r="E356" s="69"/>
      <c r="G356" s="11"/>
    </row>
    <row r="357" spans="5:7" ht="15.75" customHeight="1" x14ac:dyDescent="0.25">
      <c r="E357" s="69"/>
      <c r="G357" s="11"/>
    </row>
    <row r="358" spans="5:7" ht="15.75" customHeight="1" x14ac:dyDescent="0.25">
      <c r="E358" s="69"/>
      <c r="G358" s="11"/>
    </row>
    <row r="359" spans="5:7" ht="15.75" customHeight="1" x14ac:dyDescent="0.25">
      <c r="E359" s="69"/>
      <c r="G359" s="11"/>
    </row>
    <row r="360" spans="5:7" ht="15.75" customHeight="1" x14ac:dyDescent="0.25">
      <c r="E360" s="69"/>
      <c r="G360" s="11"/>
    </row>
    <row r="361" spans="5:7" ht="15.75" customHeight="1" x14ac:dyDescent="0.25">
      <c r="E361" s="69"/>
      <c r="G361" s="11"/>
    </row>
    <row r="362" spans="5:7" ht="15.75" customHeight="1" x14ac:dyDescent="0.25">
      <c r="E362" s="69"/>
      <c r="G362" s="11"/>
    </row>
    <row r="363" spans="5:7" ht="15.75" customHeight="1" x14ac:dyDescent="0.25">
      <c r="E363" s="69"/>
      <c r="G363" s="11"/>
    </row>
    <row r="364" spans="5:7" ht="15.75" customHeight="1" x14ac:dyDescent="0.25">
      <c r="E364" s="69"/>
      <c r="G364" s="11"/>
    </row>
    <row r="365" spans="5:7" ht="15.75" customHeight="1" x14ac:dyDescent="0.25">
      <c r="E365" s="69"/>
      <c r="G365" s="11"/>
    </row>
    <row r="366" spans="5:7" ht="15.75" customHeight="1" x14ac:dyDescent="0.25">
      <c r="E366" s="69"/>
      <c r="G366" s="11"/>
    </row>
    <row r="367" spans="5:7" ht="15.75" customHeight="1" x14ac:dyDescent="0.25">
      <c r="E367" s="69"/>
      <c r="G367" s="11"/>
    </row>
    <row r="368" spans="5:7" ht="15.75" customHeight="1" x14ac:dyDescent="0.25">
      <c r="E368" s="69"/>
      <c r="G368" s="11"/>
    </row>
    <row r="369" spans="5:7" ht="15.75" customHeight="1" x14ac:dyDescent="0.25">
      <c r="E369" s="69"/>
      <c r="G369" s="11"/>
    </row>
    <row r="370" spans="5:7" ht="15.75" customHeight="1" x14ac:dyDescent="0.25">
      <c r="E370" s="69"/>
      <c r="G370" s="11"/>
    </row>
    <row r="371" spans="5:7" ht="15.75" customHeight="1" x14ac:dyDescent="0.25">
      <c r="E371" s="69"/>
      <c r="G371" s="11"/>
    </row>
    <row r="372" spans="5:7" ht="15.75" customHeight="1" x14ac:dyDescent="0.25">
      <c r="E372" s="69"/>
      <c r="G372" s="11"/>
    </row>
    <row r="373" spans="5:7" ht="15.75" customHeight="1" x14ac:dyDescent="0.25">
      <c r="E373" s="69"/>
      <c r="G373" s="11"/>
    </row>
    <row r="374" spans="5:7" ht="15.75" customHeight="1" x14ac:dyDescent="0.25">
      <c r="E374" s="69"/>
      <c r="G374" s="11"/>
    </row>
    <row r="375" spans="5:7" ht="15.75" customHeight="1" x14ac:dyDescent="0.25">
      <c r="E375" s="69"/>
      <c r="G375" s="11"/>
    </row>
    <row r="376" spans="5:7" ht="15.75" customHeight="1" x14ac:dyDescent="0.25">
      <c r="E376" s="69"/>
      <c r="G376" s="11"/>
    </row>
    <row r="377" spans="5:7" ht="15.75" customHeight="1" x14ac:dyDescent="0.25">
      <c r="E377" s="69"/>
      <c r="G377" s="11"/>
    </row>
    <row r="378" spans="5:7" ht="15.75" customHeight="1" x14ac:dyDescent="0.25">
      <c r="E378" s="69"/>
      <c r="G378" s="11"/>
    </row>
    <row r="379" spans="5:7" ht="15.75" customHeight="1" x14ac:dyDescent="0.25">
      <c r="E379" s="69"/>
      <c r="G379" s="11"/>
    </row>
    <row r="380" spans="5:7" ht="15.75" customHeight="1" x14ac:dyDescent="0.25">
      <c r="E380" s="69"/>
      <c r="G380" s="11"/>
    </row>
    <row r="381" spans="5:7" ht="15.75" customHeight="1" x14ac:dyDescent="0.25">
      <c r="E381" s="69"/>
      <c r="G381" s="11"/>
    </row>
    <row r="382" spans="5:7" ht="15.75" customHeight="1" x14ac:dyDescent="0.25">
      <c r="E382" s="69"/>
      <c r="G382" s="11"/>
    </row>
    <row r="383" spans="5:7" ht="15.75" customHeight="1" x14ac:dyDescent="0.25">
      <c r="E383" s="69"/>
      <c r="G383" s="11"/>
    </row>
    <row r="384" spans="5:7" ht="15.75" customHeight="1" x14ac:dyDescent="0.25">
      <c r="E384" s="69"/>
      <c r="G384" s="11"/>
    </row>
    <row r="385" spans="5:7" ht="15.75" customHeight="1" x14ac:dyDescent="0.25">
      <c r="E385" s="69"/>
      <c r="G385" s="11"/>
    </row>
    <row r="386" spans="5:7" ht="15.75" customHeight="1" x14ac:dyDescent="0.25">
      <c r="E386" s="69"/>
      <c r="G386" s="11"/>
    </row>
    <row r="387" spans="5:7" ht="15.75" customHeight="1" x14ac:dyDescent="0.25">
      <c r="E387" s="69"/>
      <c r="G387" s="11"/>
    </row>
    <row r="388" spans="5:7" ht="15.75" customHeight="1" x14ac:dyDescent="0.25">
      <c r="E388" s="69"/>
      <c r="G388" s="11"/>
    </row>
    <row r="389" spans="5:7" ht="15.75" customHeight="1" x14ac:dyDescent="0.25">
      <c r="E389" s="69"/>
      <c r="G389" s="11"/>
    </row>
    <row r="390" spans="5:7" ht="15.75" customHeight="1" x14ac:dyDescent="0.25">
      <c r="E390" s="69"/>
      <c r="G390" s="11"/>
    </row>
    <row r="391" spans="5:7" ht="15.75" customHeight="1" x14ac:dyDescent="0.25">
      <c r="E391" s="69"/>
      <c r="G391" s="11"/>
    </row>
    <row r="392" spans="5:7" ht="15.75" customHeight="1" x14ac:dyDescent="0.25">
      <c r="E392" s="69"/>
      <c r="G392" s="11"/>
    </row>
    <row r="393" spans="5:7" ht="15.75" customHeight="1" x14ac:dyDescent="0.25">
      <c r="E393" s="69"/>
      <c r="G393" s="11"/>
    </row>
    <row r="394" spans="5:7" ht="15.75" customHeight="1" x14ac:dyDescent="0.25">
      <c r="E394" s="69"/>
      <c r="G394" s="11"/>
    </row>
    <row r="395" spans="5:7" ht="15.75" customHeight="1" x14ac:dyDescent="0.25">
      <c r="E395" s="69"/>
      <c r="G395" s="11"/>
    </row>
    <row r="396" spans="5:7" ht="15.75" customHeight="1" x14ac:dyDescent="0.25">
      <c r="E396" s="69"/>
      <c r="G396" s="11"/>
    </row>
    <row r="397" spans="5:7" ht="15.75" customHeight="1" x14ac:dyDescent="0.25">
      <c r="E397" s="69"/>
      <c r="G397" s="11"/>
    </row>
    <row r="398" spans="5:7" ht="15.75" customHeight="1" x14ac:dyDescent="0.25">
      <c r="E398" s="69"/>
      <c r="G398" s="11"/>
    </row>
    <row r="399" spans="5:7" ht="15.75" customHeight="1" x14ac:dyDescent="0.25">
      <c r="E399" s="69"/>
      <c r="G399" s="11"/>
    </row>
    <row r="400" spans="5:7" ht="15.75" customHeight="1" x14ac:dyDescent="0.25">
      <c r="E400" s="69"/>
      <c r="G400" s="11"/>
    </row>
    <row r="401" spans="5:7" ht="15.75" customHeight="1" x14ac:dyDescent="0.25">
      <c r="E401" s="69"/>
      <c r="G401" s="11"/>
    </row>
    <row r="402" spans="5:7" ht="15.75" customHeight="1" x14ac:dyDescent="0.25">
      <c r="E402" s="69"/>
      <c r="G402" s="11"/>
    </row>
    <row r="403" spans="5:7" ht="15.75" customHeight="1" x14ac:dyDescent="0.25">
      <c r="E403" s="69"/>
      <c r="G403" s="11"/>
    </row>
    <row r="404" spans="5:7" ht="15.75" customHeight="1" x14ac:dyDescent="0.25">
      <c r="E404" s="69"/>
      <c r="G404" s="11"/>
    </row>
    <row r="405" spans="5:7" ht="15.75" customHeight="1" x14ac:dyDescent="0.25">
      <c r="E405" s="69"/>
      <c r="G405" s="11"/>
    </row>
    <row r="406" spans="5:7" ht="15.75" customHeight="1" x14ac:dyDescent="0.25">
      <c r="E406" s="69"/>
      <c r="G406" s="11"/>
    </row>
    <row r="407" spans="5:7" ht="15.75" customHeight="1" x14ac:dyDescent="0.25">
      <c r="E407" s="69"/>
      <c r="G407" s="11"/>
    </row>
    <row r="408" spans="5:7" ht="15.75" customHeight="1" x14ac:dyDescent="0.25">
      <c r="E408" s="69"/>
      <c r="G408" s="11"/>
    </row>
    <row r="409" spans="5:7" ht="15.75" customHeight="1" x14ac:dyDescent="0.25">
      <c r="E409" s="69"/>
      <c r="G409" s="11"/>
    </row>
    <row r="410" spans="5:7" ht="15.75" customHeight="1" x14ac:dyDescent="0.25">
      <c r="E410" s="69"/>
      <c r="G410" s="11"/>
    </row>
    <row r="411" spans="5:7" ht="15.75" customHeight="1" x14ac:dyDescent="0.25">
      <c r="E411" s="69"/>
      <c r="G411" s="11"/>
    </row>
    <row r="412" spans="5:7" ht="15.75" customHeight="1" x14ac:dyDescent="0.25">
      <c r="E412" s="69"/>
      <c r="G412" s="11"/>
    </row>
    <row r="413" spans="5:7" ht="15.75" customHeight="1" x14ac:dyDescent="0.25">
      <c r="E413" s="69"/>
      <c r="G413" s="11"/>
    </row>
    <row r="414" spans="5:7" ht="15.75" customHeight="1" x14ac:dyDescent="0.25">
      <c r="E414" s="69"/>
      <c r="G414" s="11"/>
    </row>
    <row r="415" spans="5:7" ht="15.75" customHeight="1" x14ac:dyDescent="0.25">
      <c r="E415" s="69"/>
      <c r="G415" s="11"/>
    </row>
    <row r="416" spans="5:7" ht="15.75" customHeight="1" x14ac:dyDescent="0.25">
      <c r="E416" s="69"/>
      <c r="G416" s="11"/>
    </row>
    <row r="417" spans="5:7" ht="15.75" customHeight="1" x14ac:dyDescent="0.25">
      <c r="E417" s="69"/>
      <c r="G417" s="11"/>
    </row>
    <row r="418" spans="5:7" ht="15.75" customHeight="1" x14ac:dyDescent="0.25">
      <c r="E418" s="69"/>
      <c r="G418" s="11"/>
    </row>
    <row r="419" spans="5:7" ht="15.75" customHeight="1" x14ac:dyDescent="0.25">
      <c r="E419" s="69"/>
      <c r="G419" s="11"/>
    </row>
    <row r="420" spans="5:7" ht="15.75" customHeight="1" x14ac:dyDescent="0.25">
      <c r="E420" s="69"/>
      <c r="G420" s="11"/>
    </row>
    <row r="421" spans="5:7" ht="15.75" customHeight="1" x14ac:dyDescent="0.25">
      <c r="E421" s="69"/>
      <c r="G421" s="11"/>
    </row>
    <row r="422" spans="5:7" ht="15.75" customHeight="1" x14ac:dyDescent="0.25">
      <c r="E422" s="69"/>
      <c r="G422" s="11"/>
    </row>
    <row r="423" spans="5:7" ht="15.75" customHeight="1" x14ac:dyDescent="0.25">
      <c r="E423" s="69"/>
      <c r="G423" s="11"/>
    </row>
    <row r="424" spans="5:7" ht="15.75" customHeight="1" x14ac:dyDescent="0.25">
      <c r="E424" s="69"/>
      <c r="G424" s="11"/>
    </row>
    <row r="425" spans="5:7" ht="15.75" customHeight="1" x14ac:dyDescent="0.25">
      <c r="E425" s="69"/>
      <c r="G425" s="11"/>
    </row>
    <row r="426" spans="5:7" ht="15.75" customHeight="1" x14ac:dyDescent="0.25">
      <c r="E426" s="69"/>
      <c r="G426" s="11"/>
    </row>
    <row r="427" spans="5:7" ht="15.75" customHeight="1" x14ac:dyDescent="0.25">
      <c r="E427" s="69"/>
      <c r="G427" s="11"/>
    </row>
    <row r="428" spans="5:7" ht="15.75" customHeight="1" x14ac:dyDescent="0.25">
      <c r="E428" s="69"/>
      <c r="G428" s="11"/>
    </row>
    <row r="429" spans="5:7" ht="15.75" customHeight="1" x14ac:dyDescent="0.25">
      <c r="E429" s="69"/>
      <c r="G429" s="11"/>
    </row>
    <row r="430" spans="5:7" ht="15.75" customHeight="1" x14ac:dyDescent="0.25">
      <c r="E430" s="69"/>
      <c r="G430" s="11"/>
    </row>
    <row r="431" spans="5:7" ht="15.75" customHeight="1" x14ac:dyDescent="0.25">
      <c r="E431" s="69"/>
      <c r="G431" s="11"/>
    </row>
    <row r="432" spans="5:7" ht="15.75" customHeight="1" x14ac:dyDescent="0.25">
      <c r="E432" s="69"/>
      <c r="G432" s="11"/>
    </row>
    <row r="433" spans="5:7" ht="15.75" customHeight="1" x14ac:dyDescent="0.25">
      <c r="E433" s="69"/>
      <c r="G433" s="11"/>
    </row>
    <row r="434" spans="5:7" ht="15.75" customHeight="1" x14ac:dyDescent="0.25">
      <c r="E434" s="69"/>
      <c r="G434" s="11"/>
    </row>
    <row r="435" spans="5:7" ht="15.75" customHeight="1" x14ac:dyDescent="0.25">
      <c r="E435" s="69"/>
      <c r="G435" s="11"/>
    </row>
    <row r="436" spans="5:7" ht="15.75" customHeight="1" x14ac:dyDescent="0.25">
      <c r="E436" s="69"/>
      <c r="G436" s="11"/>
    </row>
    <row r="437" spans="5:7" ht="15.75" customHeight="1" x14ac:dyDescent="0.25">
      <c r="E437" s="69"/>
      <c r="G437" s="11"/>
    </row>
    <row r="438" spans="5:7" ht="15.75" customHeight="1" x14ac:dyDescent="0.25">
      <c r="E438" s="69"/>
      <c r="G438" s="11"/>
    </row>
    <row r="439" spans="5:7" ht="15.75" customHeight="1" x14ac:dyDescent="0.25">
      <c r="E439" s="69"/>
      <c r="G439" s="11"/>
    </row>
    <row r="440" spans="5:7" ht="15.75" customHeight="1" x14ac:dyDescent="0.25">
      <c r="E440" s="69"/>
      <c r="G440" s="11"/>
    </row>
    <row r="441" spans="5:7" ht="15.75" customHeight="1" x14ac:dyDescent="0.25">
      <c r="E441" s="69"/>
      <c r="G441" s="11"/>
    </row>
    <row r="442" spans="5:7" ht="15.75" customHeight="1" x14ac:dyDescent="0.25">
      <c r="E442" s="69"/>
      <c r="G442" s="11"/>
    </row>
    <row r="443" spans="5:7" ht="15.75" customHeight="1" x14ac:dyDescent="0.25">
      <c r="E443" s="69"/>
      <c r="G443" s="11"/>
    </row>
    <row r="444" spans="5:7" ht="15.75" customHeight="1" x14ac:dyDescent="0.25">
      <c r="E444" s="69"/>
      <c r="G444" s="11"/>
    </row>
    <row r="445" spans="5:7" ht="15.75" customHeight="1" x14ac:dyDescent="0.25">
      <c r="E445" s="69"/>
      <c r="G445" s="11"/>
    </row>
    <row r="446" spans="5:7" ht="15.75" customHeight="1" x14ac:dyDescent="0.25">
      <c r="E446" s="69"/>
      <c r="G446" s="11"/>
    </row>
    <row r="447" spans="5:7" ht="15.75" customHeight="1" x14ac:dyDescent="0.25">
      <c r="E447" s="69"/>
      <c r="G447" s="11"/>
    </row>
    <row r="448" spans="5:7" ht="15.75" customHeight="1" x14ac:dyDescent="0.25">
      <c r="E448" s="69"/>
      <c r="G448" s="11"/>
    </row>
    <row r="449" spans="5:7" ht="15.75" customHeight="1" x14ac:dyDescent="0.25">
      <c r="E449" s="69"/>
      <c r="G449" s="11"/>
    </row>
    <row r="450" spans="5:7" ht="15.75" customHeight="1" x14ac:dyDescent="0.25">
      <c r="E450" s="69"/>
      <c r="G450" s="11"/>
    </row>
    <row r="451" spans="5:7" ht="15.75" customHeight="1" x14ac:dyDescent="0.25">
      <c r="E451" s="69"/>
      <c r="G451" s="11"/>
    </row>
    <row r="452" spans="5:7" ht="15.75" customHeight="1" x14ac:dyDescent="0.25">
      <c r="E452" s="69"/>
      <c r="G452" s="11"/>
    </row>
    <row r="453" spans="5:7" ht="15.75" customHeight="1" x14ac:dyDescent="0.25">
      <c r="E453" s="69"/>
      <c r="G453" s="11"/>
    </row>
    <row r="454" spans="5:7" ht="15.75" customHeight="1" x14ac:dyDescent="0.25">
      <c r="E454" s="69"/>
      <c r="G454" s="11"/>
    </row>
    <row r="455" spans="5:7" ht="15.75" customHeight="1" x14ac:dyDescent="0.25">
      <c r="E455" s="69"/>
      <c r="G455" s="11"/>
    </row>
    <row r="456" spans="5:7" ht="15.75" customHeight="1" x14ac:dyDescent="0.25">
      <c r="E456" s="69"/>
      <c r="G456" s="11"/>
    </row>
    <row r="457" spans="5:7" ht="15.75" customHeight="1" x14ac:dyDescent="0.25">
      <c r="E457" s="69"/>
      <c r="G457" s="11"/>
    </row>
    <row r="458" spans="5:7" ht="15.75" customHeight="1" x14ac:dyDescent="0.25">
      <c r="E458" s="69"/>
      <c r="G458" s="11"/>
    </row>
    <row r="459" spans="5:7" ht="15.75" customHeight="1" x14ac:dyDescent="0.25">
      <c r="E459" s="69"/>
      <c r="G459" s="11"/>
    </row>
    <row r="460" spans="5:7" ht="15.75" customHeight="1" x14ac:dyDescent="0.25">
      <c r="E460" s="69"/>
      <c r="G460" s="11"/>
    </row>
    <row r="461" spans="5:7" ht="15.75" customHeight="1" x14ac:dyDescent="0.25">
      <c r="E461" s="69"/>
      <c r="G461" s="11"/>
    </row>
    <row r="462" spans="5:7" ht="15.75" customHeight="1" x14ac:dyDescent="0.25">
      <c r="E462" s="69"/>
      <c r="G462" s="11"/>
    </row>
    <row r="463" spans="5:7" ht="15.75" customHeight="1" x14ac:dyDescent="0.25">
      <c r="E463" s="69"/>
      <c r="G463" s="11"/>
    </row>
    <row r="464" spans="5:7" ht="15.75" customHeight="1" x14ac:dyDescent="0.25">
      <c r="E464" s="69"/>
      <c r="G464" s="11"/>
    </row>
    <row r="465" spans="5:7" ht="15.75" customHeight="1" x14ac:dyDescent="0.25">
      <c r="E465" s="69"/>
      <c r="G465" s="11"/>
    </row>
    <row r="466" spans="5:7" ht="15.75" customHeight="1" x14ac:dyDescent="0.25">
      <c r="E466" s="69"/>
      <c r="G466" s="11"/>
    </row>
    <row r="467" spans="5:7" ht="15.75" customHeight="1" x14ac:dyDescent="0.25">
      <c r="E467" s="69"/>
      <c r="G467" s="11"/>
    </row>
    <row r="468" spans="5:7" ht="15.75" customHeight="1" x14ac:dyDescent="0.25">
      <c r="E468" s="69"/>
      <c r="G468" s="11"/>
    </row>
    <row r="469" spans="5:7" ht="15.75" customHeight="1" x14ac:dyDescent="0.25">
      <c r="E469" s="69"/>
      <c r="G469" s="11"/>
    </row>
    <row r="470" spans="5:7" ht="15.75" customHeight="1" x14ac:dyDescent="0.25">
      <c r="E470" s="69"/>
      <c r="G470" s="11"/>
    </row>
    <row r="471" spans="5:7" ht="15.75" customHeight="1" x14ac:dyDescent="0.25">
      <c r="E471" s="69"/>
      <c r="G471" s="11"/>
    </row>
    <row r="472" spans="5:7" ht="15.75" customHeight="1" x14ac:dyDescent="0.25">
      <c r="E472" s="69"/>
      <c r="G472" s="11"/>
    </row>
    <row r="473" spans="5:7" ht="15.75" customHeight="1" x14ac:dyDescent="0.25">
      <c r="E473" s="69"/>
      <c r="G473" s="11"/>
    </row>
    <row r="474" spans="5:7" ht="15.75" customHeight="1" x14ac:dyDescent="0.25">
      <c r="E474" s="69"/>
      <c r="G474" s="11"/>
    </row>
    <row r="475" spans="5:7" ht="15.75" customHeight="1" x14ac:dyDescent="0.25">
      <c r="E475" s="69"/>
      <c r="G475" s="11"/>
    </row>
    <row r="476" spans="5:7" ht="15.75" customHeight="1" x14ac:dyDescent="0.25">
      <c r="E476" s="69"/>
      <c r="G476" s="11"/>
    </row>
    <row r="477" spans="5:7" ht="15.75" customHeight="1" x14ac:dyDescent="0.25">
      <c r="E477" s="69"/>
      <c r="G477" s="11"/>
    </row>
    <row r="478" spans="5:7" ht="15.75" customHeight="1" x14ac:dyDescent="0.25">
      <c r="E478" s="69"/>
      <c r="G478" s="11"/>
    </row>
    <row r="479" spans="5:7" ht="15.75" customHeight="1" x14ac:dyDescent="0.25">
      <c r="E479" s="69"/>
      <c r="G479" s="11"/>
    </row>
    <row r="480" spans="5:7" ht="15.75" customHeight="1" x14ac:dyDescent="0.25">
      <c r="E480" s="69"/>
      <c r="G480" s="11"/>
    </row>
    <row r="481" spans="5:7" ht="15.75" customHeight="1" x14ac:dyDescent="0.25">
      <c r="E481" s="69"/>
      <c r="G481" s="11"/>
    </row>
    <row r="482" spans="5:7" ht="15.75" customHeight="1" x14ac:dyDescent="0.25">
      <c r="E482" s="69"/>
      <c r="G482" s="11"/>
    </row>
    <row r="483" spans="5:7" ht="15.75" customHeight="1" x14ac:dyDescent="0.25">
      <c r="E483" s="69"/>
      <c r="G483" s="11"/>
    </row>
    <row r="484" spans="5:7" ht="15.75" customHeight="1" x14ac:dyDescent="0.25">
      <c r="E484" s="69"/>
      <c r="G484" s="11"/>
    </row>
    <row r="485" spans="5:7" ht="15.75" customHeight="1" x14ac:dyDescent="0.25">
      <c r="E485" s="69"/>
      <c r="G485" s="11"/>
    </row>
    <row r="486" spans="5:7" ht="15.75" customHeight="1" x14ac:dyDescent="0.25">
      <c r="E486" s="69"/>
      <c r="G486" s="11"/>
    </row>
    <row r="487" spans="5:7" ht="15.75" customHeight="1" x14ac:dyDescent="0.25">
      <c r="E487" s="69"/>
      <c r="G487" s="11"/>
    </row>
    <row r="488" spans="5:7" ht="15.75" customHeight="1" x14ac:dyDescent="0.25">
      <c r="E488" s="69"/>
      <c r="G488" s="11"/>
    </row>
    <row r="489" spans="5:7" ht="15.75" customHeight="1" x14ac:dyDescent="0.25">
      <c r="E489" s="69"/>
      <c r="G489" s="11"/>
    </row>
    <row r="490" spans="5:7" ht="15.75" customHeight="1" x14ac:dyDescent="0.25">
      <c r="E490" s="69"/>
      <c r="G490" s="11"/>
    </row>
    <row r="491" spans="5:7" ht="15.75" customHeight="1" x14ac:dyDescent="0.25">
      <c r="E491" s="69"/>
      <c r="G491" s="11"/>
    </row>
    <row r="492" spans="5:7" ht="15.75" customHeight="1" x14ac:dyDescent="0.25">
      <c r="E492" s="69"/>
      <c r="G492" s="11"/>
    </row>
    <row r="493" spans="5:7" ht="15.75" customHeight="1" x14ac:dyDescent="0.25">
      <c r="E493" s="69"/>
      <c r="G493" s="11"/>
    </row>
    <row r="494" spans="5:7" ht="15.75" customHeight="1" x14ac:dyDescent="0.25">
      <c r="E494" s="69"/>
      <c r="G494" s="11"/>
    </row>
    <row r="495" spans="5:7" ht="15.75" customHeight="1" x14ac:dyDescent="0.25">
      <c r="E495" s="69"/>
      <c r="G495" s="11"/>
    </row>
    <row r="496" spans="5:7" ht="15.75" customHeight="1" x14ac:dyDescent="0.25">
      <c r="E496" s="69"/>
      <c r="G496" s="11"/>
    </row>
    <row r="497" spans="5:7" ht="15.75" customHeight="1" x14ac:dyDescent="0.25">
      <c r="E497" s="69"/>
      <c r="G497" s="11"/>
    </row>
    <row r="498" spans="5:7" ht="15.75" customHeight="1" x14ac:dyDescent="0.25">
      <c r="E498" s="69"/>
      <c r="G498" s="11"/>
    </row>
    <row r="499" spans="5:7" ht="15.75" customHeight="1" x14ac:dyDescent="0.25">
      <c r="E499" s="69"/>
      <c r="G499" s="11"/>
    </row>
    <row r="500" spans="5:7" ht="15.75" customHeight="1" x14ac:dyDescent="0.25">
      <c r="E500" s="69"/>
      <c r="G500" s="11"/>
    </row>
    <row r="501" spans="5:7" ht="15.75" customHeight="1" x14ac:dyDescent="0.25">
      <c r="E501" s="69"/>
      <c r="G501" s="11"/>
    </row>
    <row r="502" spans="5:7" ht="15.75" customHeight="1" x14ac:dyDescent="0.25">
      <c r="E502" s="69"/>
      <c r="G502" s="11"/>
    </row>
    <row r="503" spans="5:7" ht="15.75" customHeight="1" x14ac:dyDescent="0.25">
      <c r="E503" s="69"/>
      <c r="G503" s="11"/>
    </row>
    <row r="504" spans="5:7" ht="15.75" customHeight="1" x14ac:dyDescent="0.25">
      <c r="E504" s="69"/>
      <c r="G504" s="11"/>
    </row>
    <row r="505" spans="5:7" ht="15.75" customHeight="1" x14ac:dyDescent="0.25">
      <c r="E505" s="69"/>
      <c r="G505" s="11"/>
    </row>
    <row r="506" spans="5:7" ht="15.75" customHeight="1" x14ac:dyDescent="0.25">
      <c r="E506" s="69"/>
      <c r="G506" s="11"/>
    </row>
    <row r="507" spans="5:7" ht="15.75" customHeight="1" x14ac:dyDescent="0.25">
      <c r="E507" s="69"/>
      <c r="G507" s="11"/>
    </row>
    <row r="508" spans="5:7" ht="15.75" customHeight="1" x14ac:dyDescent="0.25">
      <c r="E508" s="69"/>
      <c r="G508" s="11"/>
    </row>
    <row r="509" spans="5:7" ht="15.75" customHeight="1" x14ac:dyDescent="0.25">
      <c r="E509" s="69"/>
      <c r="G509" s="11"/>
    </row>
    <row r="510" spans="5:7" ht="15.75" customHeight="1" x14ac:dyDescent="0.25">
      <c r="E510" s="69"/>
      <c r="G510" s="11"/>
    </row>
    <row r="511" spans="5:7" ht="15.75" customHeight="1" x14ac:dyDescent="0.25">
      <c r="E511" s="69"/>
      <c r="G511" s="11"/>
    </row>
    <row r="512" spans="5:7" ht="15.75" customHeight="1" x14ac:dyDescent="0.25">
      <c r="E512" s="69"/>
      <c r="G512" s="11"/>
    </row>
    <row r="513" spans="5:7" ht="15.75" customHeight="1" x14ac:dyDescent="0.25">
      <c r="E513" s="69"/>
      <c r="G513" s="11"/>
    </row>
    <row r="514" spans="5:7" ht="15.75" customHeight="1" x14ac:dyDescent="0.25">
      <c r="E514" s="69"/>
      <c r="G514" s="11"/>
    </row>
    <row r="515" spans="5:7" ht="15.75" customHeight="1" x14ac:dyDescent="0.25">
      <c r="E515" s="69"/>
      <c r="G515" s="11"/>
    </row>
    <row r="516" spans="5:7" ht="15.75" customHeight="1" x14ac:dyDescent="0.25">
      <c r="E516" s="69"/>
      <c r="G516" s="11"/>
    </row>
    <row r="517" spans="5:7" ht="15.75" customHeight="1" x14ac:dyDescent="0.25">
      <c r="E517" s="69"/>
      <c r="G517" s="11"/>
    </row>
    <row r="518" spans="5:7" ht="15.75" customHeight="1" x14ac:dyDescent="0.25">
      <c r="E518" s="69"/>
      <c r="G518" s="11"/>
    </row>
    <row r="519" spans="5:7" ht="15.75" customHeight="1" x14ac:dyDescent="0.25">
      <c r="E519" s="69"/>
      <c r="G519" s="11"/>
    </row>
    <row r="520" spans="5:7" ht="15.75" customHeight="1" x14ac:dyDescent="0.25">
      <c r="E520" s="69"/>
      <c r="G520" s="11"/>
    </row>
    <row r="521" spans="5:7" ht="15.75" customHeight="1" x14ac:dyDescent="0.25">
      <c r="E521" s="69"/>
      <c r="G521" s="11"/>
    </row>
    <row r="522" spans="5:7" ht="15.75" customHeight="1" x14ac:dyDescent="0.25">
      <c r="E522" s="69"/>
      <c r="G522" s="11"/>
    </row>
    <row r="523" spans="5:7" ht="15.75" customHeight="1" x14ac:dyDescent="0.25">
      <c r="E523" s="69"/>
      <c r="G523" s="11"/>
    </row>
    <row r="524" spans="5:7" ht="15.75" customHeight="1" x14ac:dyDescent="0.25">
      <c r="E524" s="69"/>
      <c r="G524" s="11"/>
    </row>
    <row r="525" spans="5:7" ht="15.75" customHeight="1" x14ac:dyDescent="0.25">
      <c r="E525" s="69"/>
      <c r="G525" s="11"/>
    </row>
    <row r="526" spans="5:7" ht="15.75" customHeight="1" x14ac:dyDescent="0.25">
      <c r="E526" s="69"/>
      <c r="G526" s="11"/>
    </row>
    <row r="527" spans="5:7" ht="15.75" customHeight="1" x14ac:dyDescent="0.25">
      <c r="E527" s="69"/>
      <c r="G527" s="11"/>
    </row>
    <row r="528" spans="5:7" ht="15.75" customHeight="1" x14ac:dyDescent="0.25">
      <c r="E528" s="69"/>
      <c r="G528" s="11"/>
    </row>
    <row r="529" spans="5:7" ht="15.75" customHeight="1" x14ac:dyDescent="0.25">
      <c r="E529" s="69"/>
      <c r="G529" s="11"/>
    </row>
    <row r="530" spans="5:7" ht="15.75" customHeight="1" x14ac:dyDescent="0.25">
      <c r="E530" s="69"/>
      <c r="G530" s="11"/>
    </row>
    <row r="531" spans="5:7" ht="15.75" customHeight="1" x14ac:dyDescent="0.25">
      <c r="E531" s="69"/>
      <c r="G531" s="11"/>
    </row>
    <row r="532" spans="5:7" ht="15.75" customHeight="1" x14ac:dyDescent="0.25">
      <c r="E532" s="69"/>
      <c r="G532" s="11"/>
    </row>
    <row r="533" spans="5:7" ht="15.75" customHeight="1" x14ac:dyDescent="0.25">
      <c r="E533" s="69"/>
      <c r="G533" s="11"/>
    </row>
    <row r="534" spans="5:7" ht="15.75" customHeight="1" x14ac:dyDescent="0.25">
      <c r="E534" s="69"/>
      <c r="G534" s="11"/>
    </row>
    <row r="535" spans="5:7" ht="15.75" customHeight="1" x14ac:dyDescent="0.25">
      <c r="E535" s="69"/>
      <c r="G535" s="11"/>
    </row>
    <row r="536" spans="5:7" ht="15.75" customHeight="1" x14ac:dyDescent="0.25">
      <c r="E536" s="69"/>
      <c r="G536" s="11"/>
    </row>
    <row r="537" spans="5:7" ht="15.75" customHeight="1" x14ac:dyDescent="0.25">
      <c r="E537" s="69"/>
      <c r="G537" s="11"/>
    </row>
    <row r="538" spans="5:7" ht="15.75" customHeight="1" x14ac:dyDescent="0.25">
      <c r="E538" s="69"/>
      <c r="G538" s="11"/>
    </row>
    <row r="539" spans="5:7" ht="15.75" customHeight="1" x14ac:dyDescent="0.25">
      <c r="E539" s="69"/>
      <c r="G539" s="11"/>
    </row>
    <row r="540" spans="5:7" ht="15.75" customHeight="1" x14ac:dyDescent="0.25">
      <c r="E540" s="69"/>
      <c r="G540" s="11"/>
    </row>
    <row r="541" spans="5:7" ht="15.75" customHeight="1" x14ac:dyDescent="0.25">
      <c r="E541" s="69"/>
      <c r="G541" s="11"/>
    </row>
    <row r="542" spans="5:7" ht="15.75" customHeight="1" x14ac:dyDescent="0.25">
      <c r="E542" s="69"/>
      <c r="G542" s="11"/>
    </row>
    <row r="543" spans="5:7" ht="15.75" customHeight="1" x14ac:dyDescent="0.25">
      <c r="E543" s="69"/>
      <c r="G543" s="11"/>
    </row>
    <row r="544" spans="5:7" ht="15.75" customHeight="1" x14ac:dyDescent="0.25">
      <c r="E544" s="69"/>
      <c r="G544" s="11"/>
    </row>
    <row r="545" spans="5:7" ht="15.75" customHeight="1" x14ac:dyDescent="0.25">
      <c r="E545" s="69"/>
      <c r="G545" s="11"/>
    </row>
    <row r="546" spans="5:7" ht="15.75" customHeight="1" x14ac:dyDescent="0.25">
      <c r="E546" s="69"/>
      <c r="G546" s="11"/>
    </row>
    <row r="547" spans="5:7" ht="15.75" customHeight="1" x14ac:dyDescent="0.25">
      <c r="E547" s="69"/>
      <c r="G547" s="11"/>
    </row>
    <row r="548" spans="5:7" ht="15.75" customHeight="1" x14ac:dyDescent="0.25">
      <c r="E548" s="69"/>
      <c r="G548" s="11"/>
    </row>
    <row r="549" spans="5:7" ht="15.75" customHeight="1" x14ac:dyDescent="0.25">
      <c r="E549" s="69"/>
      <c r="G549" s="11"/>
    </row>
    <row r="550" spans="5:7" ht="15.75" customHeight="1" x14ac:dyDescent="0.25">
      <c r="E550" s="69"/>
      <c r="G550" s="11"/>
    </row>
    <row r="551" spans="5:7" ht="15.75" customHeight="1" x14ac:dyDescent="0.25">
      <c r="E551" s="69"/>
      <c r="G551" s="11"/>
    </row>
    <row r="552" spans="5:7" ht="15.75" customHeight="1" x14ac:dyDescent="0.25">
      <c r="E552" s="69"/>
      <c r="G552" s="11"/>
    </row>
    <row r="553" spans="5:7" ht="15.75" customHeight="1" x14ac:dyDescent="0.25">
      <c r="E553" s="69"/>
      <c r="G553" s="11"/>
    </row>
    <row r="554" spans="5:7" ht="15.75" customHeight="1" x14ac:dyDescent="0.25">
      <c r="E554" s="69"/>
      <c r="G554" s="11"/>
    </row>
    <row r="555" spans="5:7" ht="15.75" customHeight="1" x14ac:dyDescent="0.25">
      <c r="E555" s="69"/>
      <c r="G555" s="11"/>
    </row>
    <row r="556" spans="5:7" ht="15.75" customHeight="1" x14ac:dyDescent="0.25">
      <c r="E556" s="69"/>
      <c r="G556" s="11"/>
    </row>
    <row r="557" spans="5:7" ht="15.75" customHeight="1" x14ac:dyDescent="0.25">
      <c r="E557" s="69"/>
      <c r="G557" s="11"/>
    </row>
    <row r="558" spans="5:7" ht="15.75" customHeight="1" x14ac:dyDescent="0.25">
      <c r="E558" s="69"/>
      <c r="G558" s="11"/>
    </row>
    <row r="559" spans="5:7" ht="15.75" customHeight="1" x14ac:dyDescent="0.25">
      <c r="E559" s="69"/>
      <c r="G559" s="11"/>
    </row>
    <row r="560" spans="5:7" ht="15.75" customHeight="1" x14ac:dyDescent="0.25">
      <c r="E560" s="69"/>
      <c r="G560" s="11"/>
    </row>
    <row r="561" spans="5:7" ht="15.75" customHeight="1" x14ac:dyDescent="0.25">
      <c r="E561" s="69"/>
      <c r="G561" s="11"/>
    </row>
    <row r="562" spans="5:7" ht="15.75" customHeight="1" x14ac:dyDescent="0.25">
      <c r="E562" s="69"/>
      <c r="G562" s="11"/>
    </row>
    <row r="563" spans="5:7" ht="15.75" customHeight="1" x14ac:dyDescent="0.25">
      <c r="E563" s="69"/>
      <c r="G563" s="11"/>
    </row>
    <row r="564" spans="5:7" ht="15.75" customHeight="1" x14ac:dyDescent="0.25">
      <c r="E564" s="69"/>
      <c r="G564" s="11"/>
    </row>
    <row r="565" spans="5:7" ht="15.75" customHeight="1" x14ac:dyDescent="0.25">
      <c r="E565" s="69"/>
      <c r="G565" s="11"/>
    </row>
    <row r="566" spans="5:7" ht="15.75" customHeight="1" x14ac:dyDescent="0.25">
      <c r="E566" s="69"/>
      <c r="G566" s="11"/>
    </row>
    <row r="567" spans="5:7" ht="15.75" customHeight="1" x14ac:dyDescent="0.25">
      <c r="E567" s="69"/>
      <c r="G567" s="11"/>
    </row>
    <row r="568" spans="5:7" ht="15.75" customHeight="1" x14ac:dyDescent="0.25">
      <c r="E568" s="69"/>
      <c r="G568" s="11"/>
    </row>
    <row r="569" spans="5:7" ht="15.75" customHeight="1" x14ac:dyDescent="0.25">
      <c r="E569" s="69"/>
      <c r="G569" s="11"/>
    </row>
    <row r="570" spans="5:7" ht="15.75" customHeight="1" x14ac:dyDescent="0.25">
      <c r="E570" s="69"/>
      <c r="G570" s="11"/>
    </row>
    <row r="571" spans="5:7" ht="15.75" customHeight="1" x14ac:dyDescent="0.25">
      <c r="E571" s="69"/>
      <c r="G571" s="11"/>
    </row>
    <row r="572" spans="5:7" ht="15.75" customHeight="1" x14ac:dyDescent="0.25">
      <c r="E572" s="69"/>
      <c r="G572" s="11"/>
    </row>
    <row r="573" spans="5:7" ht="15.75" customHeight="1" x14ac:dyDescent="0.25">
      <c r="E573" s="69"/>
      <c r="G573" s="11"/>
    </row>
    <row r="574" spans="5:7" ht="15.75" customHeight="1" x14ac:dyDescent="0.25">
      <c r="E574" s="69"/>
      <c r="G574" s="11"/>
    </row>
    <row r="575" spans="5:7" ht="15.75" customHeight="1" x14ac:dyDescent="0.25">
      <c r="E575" s="69"/>
      <c r="G575" s="11"/>
    </row>
    <row r="576" spans="5:7" ht="15.75" customHeight="1" x14ac:dyDescent="0.25">
      <c r="E576" s="69"/>
      <c r="G576" s="11"/>
    </row>
    <row r="577" spans="5:7" ht="15.75" customHeight="1" x14ac:dyDescent="0.25">
      <c r="E577" s="69"/>
      <c r="G577" s="11"/>
    </row>
    <row r="578" spans="5:7" ht="15.75" customHeight="1" x14ac:dyDescent="0.25">
      <c r="E578" s="69"/>
      <c r="G578" s="11"/>
    </row>
    <row r="579" spans="5:7" ht="15.75" customHeight="1" x14ac:dyDescent="0.25">
      <c r="E579" s="69"/>
      <c r="G579" s="11"/>
    </row>
    <row r="580" spans="5:7" ht="15.75" customHeight="1" x14ac:dyDescent="0.25">
      <c r="E580" s="69"/>
      <c r="G580" s="11"/>
    </row>
    <row r="581" spans="5:7" ht="15.75" customHeight="1" x14ac:dyDescent="0.25">
      <c r="E581" s="69"/>
      <c r="G581" s="11"/>
    </row>
    <row r="582" spans="5:7" ht="15.75" customHeight="1" x14ac:dyDescent="0.25">
      <c r="E582" s="69"/>
      <c r="G582" s="11"/>
    </row>
    <row r="583" spans="5:7" ht="15.75" customHeight="1" x14ac:dyDescent="0.25">
      <c r="E583" s="69"/>
      <c r="G583" s="11"/>
    </row>
    <row r="584" spans="5:7" ht="15.75" customHeight="1" x14ac:dyDescent="0.25">
      <c r="E584" s="69"/>
      <c r="G584" s="11"/>
    </row>
    <row r="585" spans="5:7" ht="15.75" customHeight="1" x14ac:dyDescent="0.25">
      <c r="E585" s="69"/>
      <c r="G585" s="11"/>
    </row>
    <row r="586" spans="5:7" ht="15.75" customHeight="1" x14ac:dyDescent="0.25">
      <c r="E586" s="69"/>
      <c r="G586" s="11"/>
    </row>
    <row r="587" spans="5:7" ht="15.75" customHeight="1" x14ac:dyDescent="0.25">
      <c r="E587" s="69"/>
      <c r="G587" s="11"/>
    </row>
    <row r="588" spans="5:7" ht="15.75" customHeight="1" x14ac:dyDescent="0.25">
      <c r="E588" s="69"/>
      <c r="G588" s="11"/>
    </row>
    <row r="589" spans="5:7" ht="15.75" customHeight="1" x14ac:dyDescent="0.25">
      <c r="E589" s="69"/>
      <c r="G589" s="11"/>
    </row>
    <row r="590" spans="5:7" ht="15.75" customHeight="1" x14ac:dyDescent="0.25">
      <c r="E590" s="69"/>
      <c r="G590" s="11"/>
    </row>
    <row r="591" spans="5:7" ht="15.75" customHeight="1" x14ac:dyDescent="0.25">
      <c r="E591" s="69"/>
      <c r="G591" s="11"/>
    </row>
    <row r="592" spans="5:7" ht="15.75" customHeight="1" x14ac:dyDescent="0.25">
      <c r="E592" s="69"/>
      <c r="G592" s="11"/>
    </row>
    <row r="593" spans="5:7" ht="15.75" customHeight="1" x14ac:dyDescent="0.25">
      <c r="E593" s="69"/>
      <c r="G593" s="11"/>
    </row>
    <row r="594" spans="5:7" ht="15.75" customHeight="1" x14ac:dyDescent="0.25">
      <c r="E594" s="69"/>
      <c r="G594" s="11"/>
    </row>
    <row r="595" spans="5:7" ht="15.75" customHeight="1" x14ac:dyDescent="0.25">
      <c r="E595" s="69"/>
      <c r="G595" s="11"/>
    </row>
    <row r="596" spans="5:7" ht="15.75" customHeight="1" x14ac:dyDescent="0.25">
      <c r="E596" s="69"/>
      <c r="G596" s="11"/>
    </row>
    <row r="597" spans="5:7" ht="15.75" customHeight="1" x14ac:dyDescent="0.25">
      <c r="E597" s="69"/>
      <c r="G597" s="11"/>
    </row>
    <row r="598" spans="5:7" ht="15.75" customHeight="1" x14ac:dyDescent="0.25">
      <c r="E598" s="69"/>
      <c r="G598" s="11"/>
    </row>
    <row r="599" spans="5:7" ht="15.75" customHeight="1" x14ac:dyDescent="0.25">
      <c r="E599" s="69"/>
      <c r="G599" s="11"/>
    </row>
    <row r="600" spans="5:7" ht="15.75" customHeight="1" x14ac:dyDescent="0.25">
      <c r="E600" s="69"/>
      <c r="G600" s="11"/>
    </row>
    <row r="601" spans="5:7" ht="15.75" customHeight="1" x14ac:dyDescent="0.25">
      <c r="E601" s="69"/>
      <c r="G601" s="11"/>
    </row>
    <row r="602" spans="5:7" ht="15.75" customHeight="1" x14ac:dyDescent="0.25">
      <c r="E602" s="69"/>
      <c r="G602" s="11"/>
    </row>
    <row r="603" spans="5:7" ht="15.75" customHeight="1" x14ac:dyDescent="0.25">
      <c r="E603" s="69"/>
      <c r="G603" s="11"/>
    </row>
    <row r="604" spans="5:7" ht="15.75" customHeight="1" x14ac:dyDescent="0.25">
      <c r="E604" s="69"/>
      <c r="G604" s="11"/>
    </row>
    <row r="605" spans="5:7" ht="15.75" customHeight="1" x14ac:dyDescent="0.25">
      <c r="E605" s="69"/>
      <c r="G605" s="11"/>
    </row>
    <row r="606" spans="5:7" ht="15.75" customHeight="1" x14ac:dyDescent="0.25">
      <c r="E606" s="69"/>
      <c r="G606" s="11"/>
    </row>
    <row r="607" spans="5:7" ht="15.75" customHeight="1" x14ac:dyDescent="0.25">
      <c r="E607" s="69"/>
      <c r="G607" s="11"/>
    </row>
    <row r="608" spans="5:7" ht="15.75" customHeight="1" x14ac:dyDescent="0.25">
      <c r="E608" s="69"/>
      <c r="G608" s="11"/>
    </row>
    <row r="609" spans="5:7" ht="15.75" customHeight="1" x14ac:dyDescent="0.25">
      <c r="E609" s="69"/>
      <c r="G609" s="11"/>
    </row>
    <row r="610" spans="5:7" ht="15.75" customHeight="1" x14ac:dyDescent="0.25">
      <c r="E610" s="69"/>
      <c r="G610" s="11"/>
    </row>
    <row r="611" spans="5:7" ht="15.75" customHeight="1" x14ac:dyDescent="0.25">
      <c r="E611" s="69"/>
      <c r="G611" s="11"/>
    </row>
    <row r="612" spans="5:7" ht="15.75" customHeight="1" x14ac:dyDescent="0.25">
      <c r="E612" s="69"/>
      <c r="G612" s="11"/>
    </row>
    <row r="613" spans="5:7" ht="15.75" customHeight="1" x14ac:dyDescent="0.25">
      <c r="E613" s="69"/>
      <c r="G613" s="11"/>
    </row>
    <row r="614" spans="5:7" ht="15.75" customHeight="1" x14ac:dyDescent="0.25">
      <c r="E614" s="69"/>
      <c r="G614" s="11"/>
    </row>
    <row r="615" spans="5:7" ht="15.75" customHeight="1" x14ac:dyDescent="0.25">
      <c r="E615" s="69"/>
      <c r="G615" s="11"/>
    </row>
    <row r="616" spans="5:7" ht="15.75" customHeight="1" x14ac:dyDescent="0.25">
      <c r="E616" s="69"/>
      <c r="G616" s="11"/>
    </row>
    <row r="617" spans="5:7" ht="15.75" customHeight="1" x14ac:dyDescent="0.25">
      <c r="E617" s="69"/>
      <c r="G617" s="11"/>
    </row>
    <row r="618" spans="5:7" ht="15.75" customHeight="1" x14ac:dyDescent="0.25">
      <c r="E618" s="69"/>
      <c r="G618" s="11"/>
    </row>
    <row r="619" spans="5:7" ht="15.75" customHeight="1" x14ac:dyDescent="0.25">
      <c r="E619" s="69"/>
      <c r="G619" s="11"/>
    </row>
    <row r="620" spans="5:7" ht="15.75" customHeight="1" x14ac:dyDescent="0.25">
      <c r="E620" s="69"/>
      <c r="G620" s="11"/>
    </row>
    <row r="621" spans="5:7" ht="15.75" customHeight="1" x14ac:dyDescent="0.25">
      <c r="E621" s="69"/>
      <c r="G621" s="11"/>
    </row>
    <row r="622" spans="5:7" ht="15.75" customHeight="1" x14ac:dyDescent="0.25">
      <c r="E622" s="69"/>
      <c r="G622" s="11"/>
    </row>
    <row r="623" spans="5:7" ht="15.75" customHeight="1" x14ac:dyDescent="0.25">
      <c r="E623" s="69"/>
      <c r="G623" s="11"/>
    </row>
    <row r="624" spans="5:7" ht="15.75" customHeight="1" x14ac:dyDescent="0.25">
      <c r="E624" s="69"/>
      <c r="G624" s="11"/>
    </row>
    <row r="625" spans="5:7" ht="15.75" customHeight="1" x14ac:dyDescent="0.25">
      <c r="E625" s="69"/>
      <c r="G625" s="11"/>
    </row>
    <row r="626" spans="5:7" ht="15.75" customHeight="1" x14ac:dyDescent="0.25">
      <c r="E626" s="69"/>
      <c r="G626" s="11"/>
    </row>
    <row r="627" spans="5:7" ht="15.75" customHeight="1" x14ac:dyDescent="0.25">
      <c r="E627" s="69"/>
      <c r="G627" s="11"/>
    </row>
    <row r="628" spans="5:7" ht="15.75" customHeight="1" x14ac:dyDescent="0.25">
      <c r="E628" s="69"/>
      <c r="G628" s="11"/>
    </row>
    <row r="629" spans="5:7" ht="15.75" customHeight="1" x14ac:dyDescent="0.25">
      <c r="E629" s="69"/>
      <c r="G629" s="11"/>
    </row>
    <row r="630" spans="5:7" ht="15.75" customHeight="1" x14ac:dyDescent="0.25">
      <c r="E630" s="69"/>
      <c r="G630" s="11"/>
    </row>
    <row r="631" spans="5:7" ht="15.75" customHeight="1" x14ac:dyDescent="0.25">
      <c r="E631" s="69"/>
      <c r="G631" s="11"/>
    </row>
    <row r="632" spans="5:7" ht="15.75" customHeight="1" x14ac:dyDescent="0.25">
      <c r="E632" s="69"/>
      <c r="G632" s="11"/>
    </row>
    <row r="633" spans="5:7" ht="15.75" customHeight="1" x14ac:dyDescent="0.25">
      <c r="E633" s="69"/>
      <c r="G633" s="11"/>
    </row>
    <row r="634" spans="5:7" ht="15.75" customHeight="1" x14ac:dyDescent="0.25">
      <c r="E634" s="69"/>
      <c r="G634" s="11"/>
    </row>
    <row r="635" spans="5:7" ht="15.75" customHeight="1" x14ac:dyDescent="0.25">
      <c r="E635" s="69"/>
      <c r="G635" s="11"/>
    </row>
    <row r="636" spans="5:7" ht="15.75" customHeight="1" x14ac:dyDescent="0.25">
      <c r="E636" s="69"/>
      <c r="G636" s="11"/>
    </row>
    <row r="637" spans="5:7" ht="15.75" customHeight="1" x14ac:dyDescent="0.25">
      <c r="E637" s="69"/>
      <c r="G637" s="11"/>
    </row>
    <row r="638" spans="5:7" ht="15.75" customHeight="1" x14ac:dyDescent="0.25">
      <c r="E638" s="69"/>
      <c r="G638" s="11"/>
    </row>
    <row r="639" spans="5:7" ht="15.75" customHeight="1" x14ac:dyDescent="0.25">
      <c r="E639" s="69"/>
      <c r="G639" s="11"/>
    </row>
    <row r="640" spans="5:7" ht="15.75" customHeight="1" x14ac:dyDescent="0.25">
      <c r="E640" s="69"/>
      <c r="G640" s="11"/>
    </row>
    <row r="641" spans="5:7" ht="15.75" customHeight="1" x14ac:dyDescent="0.25">
      <c r="E641" s="69"/>
      <c r="G641" s="11"/>
    </row>
    <row r="642" spans="5:7" ht="15.75" customHeight="1" x14ac:dyDescent="0.25">
      <c r="E642" s="69"/>
      <c r="G642" s="11"/>
    </row>
    <row r="643" spans="5:7" ht="15.75" customHeight="1" x14ac:dyDescent="0.25">
      <c r="E643" s="69"/>
      <c r="G643" s="11"/>
    </row>
    <row r="644" spans="5:7" ht="15.75" customHeight="1" x14ac:dyDescent="0.25">
      <c r="E644" s="69"/>
      <c r="G644" s="11"/>
    </row>
    <row r="645" spans="5:7" ht="15.75" customHeight="1" x14ac:dyDescent="0.25">
      <c r="E645" s="69"/>
      <c r="G645" s="11"/>
    </row>
    <row r="646" spans="5:7" ht="15.75" customHeight="1" x14ac:dyDescent="0.25">
      <c r="E646" s="69"/>
      <c r="G646" s="11"/>
    </row>
    <row r="647" spans="5:7" ht="15.75" customHeight="1" x14ac:dyDescent="0.25">
      <c r="E647" s="69"/>
      <c r="G647" s="11"/>
    </row>
    <row r="648" spans="5:7" ht="15.75" customHeight="1" x14ac:dyDescent="0.25">
      <c r="E648" s="69"/>
      <c r="G648" s="11"/>
    </row>
    <row r="649" spans="5:7" ht="15.75" customHeight="1" x14ac:dyDescent="0.25">
      <c r="E649" s="69"/>
      <c r="G649" s="11"/>
    </row>
    <row r="650" spans="5:7" ht="15.75" customHeight="1" x14ac:dyDescent="0.25">
      <c r="E650" s="69"/>
      <c r="G650" s="11"/>
    </row>
    <row r="651" spans="5:7" ht="15.75" customHeight="1" x14ac:dyDescent="0.25">
      <c r="E651" s="69"/>
      <c r="G651" s="11"/>
    </row>
    <row r="652" spans="5:7" ht="15.75" customHeight="1" x14ac:dyDescent="0.25">
      <c r="E652" s="69"/>
      <c r="G652" s="11"/>
    </row>
    <row r="653" spans="5:7" ht="15.75" customHeight="1" x14ac:dyDescent="0.25">
      <c r="E653" s="69"/>
      <c r="G653" s="11"/>
    </row>
    <row r="654" spans="5:7" ht="15.75" customHeight="1" x14ac:dyDescent="0.25">
      <c r="E654" s="69"/>
      <c r="G654" s="11"/>
    </row>
    <row r="655" spans="5:7" ht="15.75" customHeight="1" x14ac:dyDescent="0.25">
      <c r="E655" s="69"/>
      <c r="G655" s="11"/>
    </row>
    <row r="656" spans="5:7" ht="15.75" customHeight="1" x14ac:dyDescent="0.25">
      <c r="E656" s="69"/>
      <c r="G656" s="11"/>
    </row>
    <row r="657" spans="5:7" ht="15.75" customHeight="1" x14ac:dyDescent="0.25">
      <c r="E657" s="69"/>
      <c r="G657" s="11"/>
    </row>
    <row r="658" spans="5:7" ht="15.75" customHeight="1" x14ac:dyDescent="0.25">
      <c r="E658" s="69"/>
      <c r="G658" s="11"/>
    </row>
    <row r="659" spans="5:7" ht="15.75" customHeight="1" x14ac:dyDescent="0.25">
      <c r="E659" s="69"/>
      <c r="G659" s="11"/>
    </row>
    <row r="660" spans="5:7" ht="15.75" customHeight="1" x14ac:dyDescent="0.25">
      <c r="E660" s="69"/>
      <c r="G660" s="11"/>
    </row>
    <row r="661" spans="5:7" ht="15.75" customHeight="1" x14ac:dyDescent="0.25">
      <c r="E661" s="69"/>
      <c r="G661" s="11"/>
    </row>
    <row r="662" spans="5:7" ht="15.75" customHeight="1" x14ac:dyDescent="0.25">
      <c r="E662" s="69"/>
      <c r="G662" s="11"/>
    </row>
    <row r="663" spans="5:7" ht="15.75" customHeight="1" x14ac:dyDescent="0.25">
      <c r="E663" s="69"/>
      <c r="G663" s="11"/>
    </row>
    <row r="664" spans="5:7" ht="15.75" customHeight="1" x14ac:dyDescent="0.25">
      <c r="E664" s="69"/>
      <c r="G664" s="11"/>
    </row>
    <row r="665" spans="5:7" ht="15.75" customHeight="1" x14ac:dyDescent="0.25">
      <c r="E665" s="69"/>
      <c r="G665" s="11"/>
    </row>
    <row r="666" spans="5:7" ht="15.75" customHeight="1" x14ac:dyDescent="0.25">
      <c r="E666" s="69"/>
      <c r="G666" s="11"/>
    </row>
    <row r="667" spans="5:7" ht="15.75" customHeight="1" x14ac:dyDescent="0.25">
      <c r="E667" s="69"/>
      <c r="G667" s="11"/>
    </row>
    <row r="668" spans="5:7" ht="15.75" customHeight="1" x14ac:dyDescent="0.25">
      <c r="E668" s="69"/>
      <c r="G668" s="11"/>
    </row>
    <row r="669" spans="5:7" ht="15.75" customHeight="1" x14ac:dyDescent="0.25">
      <c r="E669" s="69"/>
      <c r="G669" s="11"/>
    </row>
    <row r="670" spans="5:7" ht="15.75" customHeight="1" x14ac:dyDescent="0.25">
      <c r="E670" s="69"/>
      <c r="G670" s="11"/>
    </row>
    <row r="671" spans="5:7" ht="15.75" customHeight="1" x14ac:dyDescent="0.25">
      <c r="E671" s="69"/>
      <c r="G671" s="11"/>
    </row>
    <row r="672" spans="5:7" ht="15.75" customHeight="1" x14ac:dyDescent="0.25">
      <c r="E672" s="69"/>
      <c r="G672" s="11"/>
    </row>
    <row r="673" spans="5:7" ht="15.75" customHeight="1" x14ac:dyDescent="0.25">
      <c r="E673" s="69"/>
      <c r="G673" s="11"/>
    </row>
    <row r="674" spans="5:7" ht="15.75" customHeight="1" x14ac:dyDescent="0.25">
      <c r="E674" s="69"/>
      <c r="G674" s="11"/>
    </row>
    <row r="675" spans="5:7" ht="15.75" customHeight="1" x14ac:dyDescent="0.25">
      <c r="E675" s="69"/>
      <c r="G675" s="11"/>
    </row>
    <row r="676" spans="5:7" ht="15.75" customHeight="1" x14ac:dyDescent="0.25">
      <c r="E676" s="69"/>
      <c r="G676" s="11"/>
    </row>
    <row r="677" spans="5:7" ht="15.75" customHeight="1" x14ac:dyDescent="0.25">
      <c r="E677" s="69"/>
      <c r="G677" s="11"/>
    </row>
    <row r="678" spans="5:7" ht="15.75" customHeight="1" x14ac:dyDescent="0.25">
      <c r="E678" s="69"/>
      <c r="G678" s="11"/>
    </row>
    <row r="679" spans="5:7" ht="15.75" customHeight="1" x14ac:dyDescent="0.25">
      <c r="E679" s="69"/>
      <c r="G679" s="11"/>
    </row>
    <row r="680" spans="5:7" ht="15.75" customHeight="1" x14ac:dyDescent="0.25">
      <c r="E680" s="69"/>
      <c r="G680" s="11"/>
    </row>
    <row r="681" spans="5:7" ht="15.75" customHeight="1" x14ac:dyDescent="0.25">
      <c r="E681" s="69"/>
      <c r="G681" s="11"/>
    </row>
    <row r="682" spans="5:7" ht="15.75" customHeight="1" x14ac:dyDescent="0.25">
      <c r="E682" s="69"/>
      <c r="G682" s="11"/>
    </row>
    <row r="683" spans="5:7" ht="15.75" customHeight="1" x14ac:dyDescent="0.25">
      <c r="E683" s="69"/>
      <c r="G683" s="11"/>
    </row>
    <row r="684" spans="5:7" ht="15.75" customHeight="1" x14ac:dyDescent="0.25">
      <c r="E684" s="69"/>
      <c r="G684" s="11"/>
    </row>
    <row r="685" spans="5:7" ht="15.75" customHeight="1" x14ac:dyDescent="0.25">
      <c r="E685" s="69"/>
      <c r="G685" s="11"/>
    </row>
    <row r="686" spans="5:7" ht="15.75" customHeight="1" x14ac:dyDescent="0.25">
      <c r="E686" s="69"/>
      <c r="G686" s="11"/>
    </row>
    <row r="687" spans="5:7" ht="15.75" customHeight="1" x14ac:dyDescent="0.25">
      <c r="E687" s="69"/>
      <c r="G687" s="11"/>
    </row>
    <row r="688" spans="5:7" ht="15.75" customHeight="1" x14ac:dyDescent="0.25">
      <c r="E688" s="69"/>
      <c r="G688" s="11"/>
    </row>
    <row r="689" spans="5:7" ht="15.75" customHeight="1" x14ac:dyDescent="0.25">
      <c r="E689" s="69"/>
      <c r="G689" s="11"/>
    </row>
    <row r="690" spans="5:7" ht="15.75" customHeight="1" x14ac:dyDescent="0.25">
      <c r="E690" s="69"/>
      <c r="G690" s="11"/>
    </row>
    <row r="691" spans="5:7" ht="15.75" customHeight="1" x14ac:dyDescent="0.25">
      <c r="E691" s="69"/>
      <c r="G691" s="11"/>
    </row>
    <row r="692" spans="5:7" ht="15.75" customHeight="1" x14ac:dyDescent="0.25">
      <c r="E692" s="69"/>
      <c r="G692" s="11"/>
    </row>
    <row r="693" spans="5:7" ht="15.75" customHeight="1" x14ac:dyDescent="0.25">
      <c r="E693" s="69"/>
      <c r="G693" s="11"/>
    </row>
    <row r="694" spans="5:7" ht="15.75" customHeight="1" x14ac:dyDescent="0.25">
      <c r="E694" s="69"/>
      <c r="G694" s="11"/>
    </row>
    <row r="695" spans="5:7" ht="15.75" customHeight="1" x14ac:dyDescent="0.25">
      <c r="E695" s="69"/>
      <c r="G695" s="11"/>
    </row>
    <row r="696" spans="5:7" ht="15.75" customHeight="1" x14ac:dyDescent="0.25">
      <c r="E696" s="69"/>
      <c r="G696" s="11"/>
    </row>
    <row r="697" spans="5:7" ht="15.75" customHeight="1" x14ac:dyDescent="0.25">
      <c r="E697" s="69"/>
      <c r="G697" s="11"/>
    </row>
    <row r="698" spans="5:7" ht="15.75" customHeight="1" x14ac:dyDescent="0.25">
      <c r="E698" s="69"/>
      <c r="G698" s="11"/>
    </row>
    <row r="699" spans="5:7" ht="15.75" customHeight="1" x14ac:dyDescent="0.25">
      <c r="E699" s="69"/>
      <c r="G699" s="11"/>
    </row>
    <row r="700" spans="5:7" ht="15.75" customHeight="1" x14ac:dyDescent="0.25">
      <c r="E700" s="69"/>
      <c r="G700" s="11"/>
    </row>
    <row r="701" spans="5:7" ht="15.75" customHeight="1" x14ac:dyDescent="0.25">
      <c r="E701" s="69"/>
      <c r="G701" s="11"/>
    </row>
    <row r="702" spans="5:7" ht="15.75" customHeight="1" x14ac:dyDescent="0.25">
      <c r="E702" s="69"/>
      <c r="G702" s="11"/>
    </row>
    <row r="703" spans="5:7" ht="15.75" customHeight="1" x14ac:dyDescent="0.25">
      <c r="E703" s="69"/>
      <c r="G703" s="11"/>
    </row>
    <row r="704" spans="5:7" ht="15.75" customHeight="1" x14ac:dyDescent="0.25">
      <c r="E704" s="69"/>
      <c r="G704" s="11"/>
    </row>
    <row r="705" spans="5:7" ht="15.75" customHeight="1" x14ac:dyDescent="0.25">
      <c r="E705" s="69"/>
      <c r="G705" s="11"/>
    </row>
    <row r="706" spans="5:7" ht="15.75" customHeight="1" x14ac:dyDescent="0.25">
      <c r="E706" s="69"/>
      <c r="G706" s="11"/>
    </row>
    <row r="707" spans="5:7" ht="15.75" customHeight="1" x14ac:dyDescent="0.25">
      <c r="E707" s="69"/>
      <c r="G707" s="11"/>
    </row>
    <row r="708" spans="5:7" ht="15.75" customHeight="1" x14ac:dyDescent="0.25">
      <c r="E708" s="69"/>
      <c r="G708" s="11"/>
    </row>
    <row r="709" spans="5:7" ht="15.75" customHeight="1" x14ac:dyDescent="0.25">
      <c r="E709" s="69"/>
      <c r="G709" s="11"/>
    </row>
    <row r="710" spans="5:7" ht="15.75" customHeight="1" x14ac:dyDescent="0.25">
      <c r="E710" s="69"/>
      <c r="G710" s="11"/>
    </row>
    <row r="711" spans="5:7" ht="15.75" customHeight="1" x14ac:dyDescent="0.25">
      <c r="E711" s="69"/>
      <c r="G711" s="11"/>
    </row>
    <row r="712" spans="5:7" ht="15.75" customHeight="1" x14ac:dyDescent="0.25">
      <c r="E712" s="69"/>
      <c r="G712" s="11"/>
    </row>
    <row r="713" spans="5:7" ht="15.75" customHeight="1" x14ac:dyDescent="0.25">
      <c r="E713" s="69"/>
      <c r="G713" s="11"/>
    </row>
    <row r="714" spans="5:7" ht="15.75" customHeight="1" x14ac:dyDescent="0.25">
      <c r="E714" s="69"/>
      <c r="G714" s="11"/>
    </row>
    <row r="715" spans="5:7" ht="15.75" customHeight="1" x14ac:dyDescent="0.25">
      <c r="E715" s="69"/>
      <c r="G715" s="11"/>
    </row>
    <row r="716" spans="5:7" ht="15.75" customHeight="1" x14ac:dyDescent="0.25">
      <c r="E716" s="69"/>
      <c r="G716" s="11"/>
    </row>
    <row r="717" spans="5:7" ht="15.75" customHeight="1" x14ac:dyDescent="0.25">
      <c r="E717" s="69"/>
      <c r="G717" s="11"/>
    </row>
    <row r="718" spans="5:7" ht="15.75" customHeight="1" x14ac:dyDescent="0.25">
      <c r="E718" s="69"/>
      <c r="G718" s="11"/>
    </row>
    <row r="719" spans="5:7" ht="15.75" customHeight="1" x14ac:dyDescent="0.25">
      <c r="E719" s="69"/>
      <c r="G719" s="11"/>
    </row>
    <row r="720" spans="5:7" ht="15.75" customHeight="1" x14ac:dyDescent="0.25">
      <c r="E720" s="69"/>
      <c r="G720" s="11"/>
    </row>
    <row r="721" spans="5:7" ht="15.75" customHeight="1" x14ac:dyDescent="0.25">
      <c r="E721" s="69"/>
      <c r="G721" s="11"/>
    </row>
    <row r="722" spans="5:7" ht="15.75" customHeight="1" x14ac:dyDescent="0.25">
      <c r="E722" s="69"/>
      <c r="G722" s="11"/>
    </row>
    <row r="723" spans="5:7" ht="15.75" customHeight="1" x14ac:dyDescent="0.25">
      <c r="E723" s="69"/>
      <c r="G723" s="11"/>
    </row>
    <row r="724" spans="5:7" ht="15.75" customHeight="1" x14ac:dyDescent="0.25">
      <c r="E724" s="69"/>
      <c r="G724" s="11"/>
    </row>
    <row r="725" spans="5:7" ht="15.75" customHeight="1" x14ac:dyDescent="0.25">
      <c r="E725" s="69"/>
      <c r="G725" s="11"/>
    </row>
    <row r="726" spans="5:7" ht="15.75" customHeight="1" x14ac:dyDescent="0.25">
      <c r="E726" s="69"/>
      <c r="G726" s="11"/>
    </row>
    <row r="727" spans="5:7" ht="15.75" customHeight="1" x14ac:dyDescent="0.25">
      <c r="E727" s="69"/>
      <c r="G727" s="11"/>
    </row>
    <row r="728" spans="5:7" ht="15.75" customHeight="1" x14ac:dyDescent="0.25">
      <c r="E728" s="69"/>
      <c r="G728" s="11"/>
    </row>
    <row r="729" spans="5:7" ht="15.75" customHeight="1" x14ac:dyDescent="0.25">
      <c r="E729" s="69"/>
      <c r="G729" s="11"/>
    </row>
    <row r="730" spans="5:7" ht="15.75" customHeight="1" x14ac:dyDescent="0.25">
      <c r="E730" s="69"/>
      <c r="G730" s="11"/>
    </row>
    <row r="731" spans="5:7" ht="15.75" customHeight="1" x14ac:dyDescent="0.25">
      <c r="E731" s="69"/>
      <c r="G731" s="11"/>
    </row>
    <row r="732" spans="5:7" ht="15.75" customHeight="1" x14ac:dyDescent="0.25">
      <c r="E732" s="69"/>
      <c r="G732" s="11"/>
    </row>
    <row r="733" spans="5:7" ht="15.75" customHeight="1" x14ac:dyDescent="0.25">
      <c r="E733" s="69"/>
      <c r="G733" s="11"/>
    </row>
    <row r="734" spans="5:7" ht="15.75" customHeight="1" x14ac:dyDescent="0.25">
      <c r="E734" s="69"/>
      <c r="G734" s="11"/>
    </row>
    <row r="735" spans="5:7" ht="15.75" customHeight="1" x14ac:dyDescent="0.25">
      <c r="E735" s="69"/>
      <c r="G735" s="11"/>
    </row>
    <row r="736" spans="5:7" ht="15.75" customHeight="1" x14ac:dyDescent="0.25">
      <c r="E736" s="69"/>
      <c r="G736" s="11"/>
    </row>
    <row r="737" spans="5:7" ht="15.75" customHeight="1" x14ac:dyDescent="0.25">
      <c r="E737" s="69"/>
      <c r="G737" s="11"/>
    </row>
    <row r="738" spans="5:7" ht="15.75" customHeight="1" x14ac:dyDescent="0.25">
      <c r="E738" s="69"/>
      <c r="G738" s="11"/>
    </row>
    <row r="739" spans="5:7" ht="15.75" customHeight="1" x14ac:dyDescent="0.25">
      <c r="E739" s="69"/>
      <c r="G739" s="11"/>
    </row>
    <row r="740" spans="5:7" ht="15.75" customHeight="1" x14ac:dyDescent="0.25">
      <c r="E740" s="69"/>
      <c r="G740" s="11"/>
    </row>
    <row r="741" spans="5:7" ht="15.75" customHeight="1" x14ac:dyDescent="0.25">
      <c r="E741" s="69"/>
      <c r="G741" s="11"/>
    </row>
    <row r="742" spans="5:7" ht="15.75" customHeight="1" x14ac:dyDescent="0.25">
      <c r="E742" s="69"/>
      <c r="G742" s="11"/>
    </row>
    <row r="743" spans="5:7" ht="15.75" customHeight="1" x14ac:dyDescent="0.25">
      <c r="E743" s="69"/>
      <c r="G743" s="11"/>
    </row>
    <row r="744" spans="5:7" ht="15.75" customHeight="1" x14ac:dyDescent="0.25">
      <c r="E744" s="69"/>
      <c r="G744" s="11"/>
    </row>
    <row r="745" spans="5:7" ht="15.75" customHeight="1" x14ac:dyDescent="0.25">
      <c r="E745" s="69"/>
      <c r="G745" s="11"/>
    </row>
    <row r="746" spans="5:7" ht="15.75" customHeight="1" x14ac:dyDescent="0.25">
      <c r="E746" s="69"/>
      <c r="G746" s="11"/>
    </row>
    <row r="747" spans="5:7" ht="15.75" customHeight="1" x14ac:dyDescent="0.25">
      <c r="E747" s="69"/>
      <c r="G747" s="11"/>
    </row>
    <row r="748" spans="5:7" ht="15.75" customHeight="1" x14ac:dyDescent="0.25">
      <c r="E748" s="69"/>
      <c r="G748" s="11"/>
    </row>
    <row r="749" spans="5:7" ht="15.75" customHeight="1" x14ac:dyDescent="0.25">
      <c r="E749" s="69"/>
      <c r="G749" s="11"/>
    </row>
    <row r="750" spans="5:7" ht="15.75" customHeight="1" x14ac:dyDescent="0.25">
      <c r="E750" s="69"/>
      <c r="G750" s="11"/>
    </row>
    <row r="751" spans="5:7" ht="15.75" customHeight="1" x14ac:dyDescent="0.25">
      <c r="E751" s="69"/>
      <c r="G751" s="11"/>
    </row>
    <row r="752" spans="5:7" ht="15.75" customHeight="1" x14ac:dyDescent="0.25">
      <c r="E752" s="69"/>
      <c r="G752" s="11"/>
    </row>
    <row r="753" spans="5:7" ht="15.75" customHeight="1" x14ac:dyDescent="0.25">
      <c r="E753" s="69"/>
      <c r="G753" s="11"/>
    </row>
    <row r="754" spans="5:7" ht="15.75" customHeight="1" x14ac:dyDescent="0.25">
      <c r="E754" s="69"/>
      <c r="G754" s="11"/>
    </row>
    <row r="755" spans="5:7" ht="15.75" customHeight="1" x14ac:dyDescent="0.25">
      <c r="E755" s="69"/>
      <c r="G755" s="11"/>
    </row>
    <row r="756" spans="5:7" ht="15.75" customHeight="1" x14ac:dyDescent="0.25">
      <c r="E756" s="69"/>
      <c r="G756" s="11"/>
    </row>
    <row r="757" spans="5:7" ht="15.75" customHeight="1" x14ac:dyDescent="0.25">
      <c r="E757" s="69"/>
      <c r="G757" s="11"/>
    </row>
    <row r="758" spans="5:7" ht="15.75" customHeight="1" x14ac:dyDescent="0.25">
      <c r="E758" s="69"/>
      <c r="G758" s="11"/>
    </row>
    <row r="759" spans="5:7" ht="15.75" customHeight="1" x14ac:dyDescent="0.25">
      <c r="E759" s="69"/>
      <c r="G759" s="11"/>
    </row>
    <row r="760" spans="5:7" ht="15.75" customHeight="1" x14ac:dyDescent="0.25">
      <c r="E760" s="69"/>
      <c r="G760" s="11"/>
    </row>
    <row r="761" spans="5:7" ht="15.75" customHeight="1" x14ac:dyDescent="0.25">
      <c r="E761" s="69"/>
      <c r="G761" s="11"/>
    </row>
    <row r="762" spans="5:7" ht="15.75" customHeight="1" x14ac:dyDescent="0.25">
      <c r="E762" s="69"/>
      <c r="G762" s="11"/>
    </row>
    <row r="763" spans="5:7" ht="15.75" customHeight="1" x14ac:dyDescent="0.25">
      <c r="E763" s="69"/>
      <c r="G763" s="11"/>
    </row>
    <row r="764" spans="5:7" ht="15.75" customHeight="1" x14ac:dyDescent="0.25">
      <c r="E764" s="69"/>
      <c r="G764" s="11"/>
    </row>
    <row r="765" spans="5:7" ht="15.75" customHeight="1" x14ac:dyDescent="0.25">
      <c r="E765" s="69"/>
      <c r="G765" s="11"/>
    </row>
    <row r="766" spans="5:7" ht="15.75" customHeight="1" x14ac:dyDescent="0.25">
      <c r="E766" s="69"/>
      <c r="G766" s="11"/>
    </row>
    <row r="767" spans="5:7" ht="15.75" customHeight="1" x14ac:dyDescent="0.25">
      <c r="E767" s="69"/>
      <c r="G767" s="11"/>
    </row>
    <row r="768" spans="5:7" ht="15.75" customHeight="1" x14ac:dyDescent="0.25">
      <c r="E768" s="69"/>
      <c r="G768" s="11"/>
    </row>
    <row r="769" spans="5:7" ht="15.75" customHeight="1" x14ac:dyDescent="0.25">
      <c r="E769" s="69"/>
      <c r="G769" s="11"/>
    </row>
    <row r="770" spans="5:7" ht="15.75" customHeight="1" x14ac:dyDescent="0.25">
      <c r="E770" s="69"/>
      <c r="G770" s="11"/>
    </row>
    <row r="771" spans="5:7" ht="15.75" customHeight="1" x14ac:dyDescent="0.25">
      <c r="E771" s="69"/>
      <c r="G771" s="11"/>
    </row>
    <row r="772" spans="5:7" ht="15.75" customHeight="1" x14ac:dyDescent="0.25">
      <c r="E772" s="69"/>
      <c r="G772" s="11"/>
    </row>
    <row r="773" spans="5:7" ht="15.75" customHeight="1" x14ac:dyDescent="0.25">
      <c r="E773" s="69"/>
      <c r="G773" s="11"/>
    </row>
    <row r="774" spans="5:7" ht="15.75" customHeight="1" x14ac:dyDescent="0.25">
      <c r="E774" s="69"/>
      <c r="G774" s="11"/>
    </row>
    <row r="775" spans="5:7" ht="15.75" customHeight="1" x14ac:dyDescent="0.25">
      <c r="E775" s="69"/>
      <c r="G775" s="11"/>
    </row>
    <row r="776" spans="5:7" ht="15.75" customHeight="1" x14ac:dyDescent="0.25">
      <c r="E776" s="69"/>
      <c r="G776" s="11"/>
    </row>
    <row r="777" spans="5:7" ht="15.75" customHeight="1" x14ac:dyDescent="0.25">
      <c r="E777" s="69"/>
      <c r="G777" s="11"/>
    </row>
    <row r="778" spans="5:7" ht="15.75" customHeight="1" x14ac:dyDescent="0.25">
      <c r="E778" s="69"/>
      <c r="G778" s="11"/>
    </row>
    <row r="779" spans="5:7" ht="15.75" customHeight="1" x14ac:dyDescent="0.25">
      <c r="E779" s="69"/>
      <c r="G779" s="11"/>
    </row>
    <row r="780" spans="5:7" ht="15.75" customHeight="1" x14ac:dyDescent="0.25">
      <c r="E780" s="69"/>
      <c r="G780" s="11"/>
    </row>
    <row r="781" spans="5:7" ht="15.75" customHeight="1" x14ac:dyDescent="0.25">
      <c r="E781" s="69"/>
      <c r="G781" s="11"/>
    </row>
    <row r="782" spans="5:7" ht="15.75" customHeight="1" x14ac:dyDescent="0.25">
      <c r="E782" s="69"/>
      <c r="G782" s="11"/>
    </row>
    <row r="783" spans="5:7" ht="15.75" customHeight="1" x14ac:dyDescent="0.25">
      <c r="E783" s="69"/>
      <c r="G783" s="11"/>
    </row>
    <row r="784" spans="5:7" ht="15.75" customHeight="1" x14ac:dyDescent="0.25">
      <c r="E784" s="69"/>
      <c r="G784" s="11"/>
    </row>
    <row r="785" spans="5:7" ht="15.75" customHeight="1" x14ac:dyDescent="0.25">
      <c r="E785" s="69"/>
      <c r="G785" s="11"/>
    </row>
    <row r="786" spans="5:7" ht="15.75" customHeight="1" x14ac:dyDescent="0.25">
      <c r="E786" s="69"/>
      <c r="G786" s="11"/>
    </row>
    <row r="787" spans="5:7" ht="15.75" customHeight="1" x14ac:dyDescent="0.25">
      <c r="E787" s="69"/>
      <c r="G787" s="11"/>
    </row>
    <row r="788" spans="5:7" ht="15.75" customHeight="1" x14ac:dyDescent="0.25">
      <c r="E788" s="69"/>
      <c r="G788" s="11"/>
    </row>
    <row r="789" spans="5:7" ht="15.75" customHeight="1" x14ac:dyDescent="0.25">
      <c r="E789" s="69"/>
      <c r="G789" s="11"/>
    </row>
    <row r="790" spans="5:7" ht="15.75" customHeight="1" x14ac:dyDescent="0.25">
      <c r="E790" s="69"/>
      <c r="G790" s="11"/>
    </row>
    <row r="791" spans="5:7" ht="15.75" customHeight="1" x14ac:dyDescent="0.25">
      <c r="E791" s="69"/>
      <c r="G791" s="11"/>
    </row>
    <row r="792" spans="5:7" ht="15.75" customHeight="1" x14ac:dyDescent="0.25">
      <c r="E792" s="69"/>
      <c r="G792" s="11"/>
    </row>
    <row r="793" spans="5:7" ht="15.75" customHeight="1" x14ac:dyDescent="0.25">
      <c r="E793" s="69"/>
      <c r="G793" s="11"/>
    </row>
    <row r="794" spans="5:7" ht="15.75" customHeight="1" x14ac:dyDescent="0.25">
      <c r="E794" s="69"/>
      <c r="G794" s="11"/>
    </row>
    <row r="795" spans="5:7" ht="15.75" customHeight="1" x14ac:dyDescent="0.25">
      <c r="E795" s="69"/>
      <c r="G795" s="11"/>
    </row>
    <row r="796" spans="5:7" ht="15.75" customHeight="1" x14ac:dyDescent="0.25">
      <c r="E796" s="69"/>
      <c r="G796" s="11"/>
    </row>
    <row r="797" spans="5:7" ht="15.75" customHeight="1" x14ac:dyDescent="0.25">
      <c r="E797" s="69"/>
      <c r="G797" s="11"/>
    </row>
    <row r="798" spans="5:7" ht="15.75" customHeight="1" x14ac:dyDescent="0.25">
      <c r="E798" s="69"/>
      <c r="G798" s="11"/>
    </row>
    <row r="799" spans="5:7" ht="15.75" customHeight="1" x14ac:dyDescent="0.25">
      <c r="E799" s="69"/>
      <c r="G799" s="11"/>
    </row>
    <row r="800" spans="5:7" ht="15.75" customHeight="1" x14ac:dyDescent="0.25">
      <c r="E800" s="69"/>
      <c r="G800" s="11"/>
    </row>
    <row r="801" spans="5:7" ht="15.75" customHeight="1" x14ac:dyDescent="0.25">
      <c r="E801" s="69"/>
      <c r="G801" s="11"/>
    </row>
    <row r="802" spans="5:7" ht="15.75" customHeight="1" x14ac:dyDescent="0.25">
      <c r="E802" s="69"/>
      <c r="G802" s="11"/>
    </row>
    <row r="803" spans="5:7" ht="15.75" customHeight="1" x14ac:dyDescent="0.25">
      <c r="E803" s="69"/>
      <c r="G803" s="11"/>
    </row>
    <row r="804" spans="5:7" ht="15.75" customHeight="1" x14ac:dyDescent="0.25">
      <c r="E804" s="69"/>
      <c r="G804" s="11"/>
    </row>
    <row r="805" spans="5:7" ht="15.75" customHeight="1" x14ac:dyDescent="0.25">
      <c r="E805" s="69"/>
      <c r="G805" s="11"/>
    </row>
    <row r="806" spans="5:7" ht="15.75" customHeight="1" x14ac:dyDescent="0.25">
      <c r="E806" s="69"/>
      <c r="G806" s="11"/>
    </row>
    <row r="807" spans="5:7" ht="15.75" customHeight="1" x14ac:dyDescent="0.25">
      <c r="E807" s="69"/>
      <c r="G807" s="11"/>
    </row>
    <row r="808" spans="5:7" ht="15.75" customHeight="1" x14ac:dyDescent="0.25">
      <c r="E808" s="69"/>
      <c r="G808" s="11"/>
    </row>
    <row r="809" spans="5:7" ht="15.75" customHeight="1" x14ac:dyDescent="0.25">
      <c r="E809" s="69"/>
      <c r="G809" s="11"/>
    </row>
    <row r="810" spans="5:7" ht="15.75" customHeight="1" x14ac:dyDescent="0.25">
      <c r="E810" s="69"/>
      <c r="G810" s="11"/>
    </row>
    <row r="811" spans="5:7" ht="15.75" customHeight="1" x14ac:dyDescent="0.25">
      <c r="E811" s="69"/>
      <c r="G811" s="11"/>
    </row>
    <row r="812" spans="5:7" ht="15.75" customHeight="1" x14ac:dyDescent="0.25">
      <c r="E812" s="69"/>
      <c r="G812" s="11"/>
    </row>
    <row r="813" spans="5:7" ht="15.75" customHeight="1" x14ac:dyDescent="0.25">
      <c r="E813" s="69"/>
      <c r="G813" s="11"/>
    </row>
    <row r="814" spans="5:7" ht="15.75" customHeight="1" x14ac:dyDescent="0.25">
      <c r="E814" s="69"/>
      <c r="G814" s="11"/>
    </row>
    <row r="815" spans="5:7" ht="15.75" customHeight="1" x14ac:dyDescent="0.25">
      <c r="E815" s="69"/>
      <c r="G815" s="11"/>
    </row>
    <row r="816" spans="5:7" ht="15.75" customHeight="1" x14ac:dyDescent="0.25">
      <c r="E816" s="69"/>
      <c r="G816" s="11"/>
    </row>
    <row r="817" spans="5:7" ht="15.75" customHeight="1" x14ac:dyDescent="0.25">
      <c r="E817" s="69"/>
      <c r="G817" s="11"/>
    </row>
    <row r="818" spans="5:7" ht="15.75" customHeight="1" x14ac:dyDescent="0.25">
      <c r="E818" s="69"/>
      <c r="G818" s="11"/>
    </row>
    <row r="819" spans="5:7" ht="15.75" customHeight="1" x14ac:dyDescent="0.25">
      <c r="E819" s="69"/>
      <c r="G819" s="11"/>
    </row>
    <row r="820" spans="5:7" ht="15.75" customHeight="1" x14ac:dyDescent="0.25">
      <c r="E820" s="69"/>
      <c r="G820" s="11"/>
    </row>
    <row r="821" spans="5:7" ht="15.75" customHeight="1" x14ac:dyDescent="0.25">
      <c r="E821" s="69"/>
      <c r="G821" s="11"/>
    </row>
    <row r="822" spans="5:7" ht="15.75" customHeight="1" x14ac:dyDescent="0.25">
      <c r="E822" s="69"/>
      <c r="G822" s="11"/>
    </row>
    <row r="823" spans="5:7" ht="15.75" customHeight="1" x14ac:dyDescent="0.25">
      <c r="E823" s="69"/>
      <c r="G823" s="11"/>
    </row>
    <row r="824" spans="5:7" ht="15.75" customHeight="1" x14ac:dyDescent="0.25">
      <c r="E824" s="69"/>
      <c r="G824" s="11"/>
    </row>
    <row r="825" spans="5:7" ht="15.75" customHeight="1" x14ac:dyDescent="0.25">
      <c r="E825" s="69"/>
      <c r="G825" s="11"/>
    </row>
    <row r="826" spans="5:7" ht="15.75" customHeight="1" x14ac:dyDescent="0.25">
      <c r="E826" s="69"/>
      <c r="G826" s="11"/>
    </row>
    <row r="827" spans="5:7" ht="15.75" customHeight="1" x14ac:dyDescent="0.25">
      <c r="E827" s="69"/>
      <c r="G827" s="11"/>
    </row>
    <row r="828" spans="5:7" ht="15.75" customHeight="1" x14ac:dyDescent="0.25">
      <c r="E828" s="69"/>
      <c r="G828" s="11"/>
    </row>
    <row r="829" spans="5:7" ht="15.75" customHeight="1" x14ac:dyDescent="0.25">
      <c r="E829" s="69"/>
      <c r="G829" s="11"/>
    </row>
    <row r="830" spans="5:7" ht="15.75" customHeight="1" x14ac:dyDescent="0.25">
      <c r="E830" s="69"/>
      <c r="G830" s="11"/>
    </row>
    <row r="831" spans="5:7" ht="15.75" customHeight="1" x14ac:dyDescent="0.25">
      <c r="E831" s="69"/>
      <c r="G831" s="11"/>
    </row>
    <row r="832" spans="5:7" ht="15.75" customHeight="1" x14ac:dyDescent="0.25">
      <c r="E832" s="69"/>
      <c r="G832" s="11"/>
    </row>
    <row r="833" spans="5:7" ht="15.75" customHeight="1" x14ac:dyDescent="0.25">
      <c r="E833" s="69"/>
      <c r="G833" s="11"/>
    </row>
    <row r="834" spans="5:7" ht="15.75" customHeight="1" x14ac:dyDescent="0.25">
      <c r="E834" s="69"/>
      <c r="G834" s="11"/>
    </row>
    <row r="835" spans="5:7" ht="15.75" customHeight="1" x14ac:dyDescent="0.25">
      <c r="E835" s="69"/>
      <c r="G835" s="11"/>
    </row>
    <row r="836" spans="5:7" ht="15.75" customHeight="1" x14ac:dyDescent="0.25">
      <c r="E836" s="69"/>
      <c r="G836" s="11"/>
    </row>
    <row r="837" spans="5:7" ht="15.75" customHeight="1" x14ac:dyDescent="0.25">
      <c r="E837" s="69"/>
      <c r="G837" s="11"/>
    </row>
    <row r="838" spans="5:7" ht="15.75" customHeight="1" x14ac:dyDescent="0.25">
      <c r="E838" s="69"/>
      <c r="G838" s="11"/>
    </row>
    <row r="839" spans="5:7" ht="15.75" customHeight="1" x14ac:dyDescent="0.25">
      <c r="E839" s="69"/>
      <c r="G839" s="11"/>
    </row>
    <row r="840" spans="5:7" ht="15.75" customHeight="1" x14ac:dyDescent="0.25">
      <c r="E840" s="69"/>
      <c r="G840" s="11"/>
    </row>
    <row r="841" spans="5:7" ht="15.75" customHeight="1" x14ac:dyDescent="0.25">
      <c r="E841" s="69"/>
      <c r="G841" s="11"/>
    </row>
    <row r="842" spans="5:7" ht="15.75" customHeight="1" x14ac:dyDescent="0.25">
      <c r="E842" s="69"/>
      <c r="G842" s="11"/>
    </row>
    <row r="843" spans="5:7" ht="15.75" customHeight="1" x14ac:dyDescent="0.25">
      <c r="E843" s="69"/>
      <c r="G843" s="11"/>
    </row>
    <row r="844" spans="5:7" ht="15.75" customHeight="1" x14ac:dyDescent="0.25">
      <c r="E844" s="69"/>
      <c r="G844" s="11"/>
    </row>
    <row r="845" spans="5:7" ht="15.75" customHeight="1" x14ac:dyDescent="0.25">
      <c r="E845" s="69"/>
      <c r="G845" s="11"/>
    </row>
    <row r="846" spans="5:7" ht="15.75" customHeight="1" x14ac:dyDescent="0.25">
      <c r="E846" s="69"/>
      <c r="G846" s="11"/>
    </row>
    <row r="847" spans="5:7" ht="15.75" customHeight="1" x14ac:dyDescent="0.25">
      <c r="E847" s="69"/>
      <c r="G847" s="11"/>
    </row>
    <row r="848" spans="5:7" ht="15.75" customHeight="1" x14ac:dyDescent="0.25">
      <c r="E848" s="69"/>
      <c r="G848" s="11"/>
    </row>
    <row r="849" spans="5:7" ht="15.75" customHeight="1" x14ac:dyDescent="0.25">
      <c r="E849" s="69"/>
      <c r="G849" s="11"/>
    </row>
    <row r="850" spans="5:7" ht="15.75" customHeight="1" x14ac:dyDescent="0.25">
      <c r="E850" s="69"/>
      <c r="G850" s="11"/>
    </row>
    <row r="851" spans="5:7" ht="15.75" customHeight="1" x14ac:dyDescent="0.25">
      <c r="E851" s="69"/>
      <c r="G851" s="11"/>
    </row>
    <row r="852" spans="5:7" ht="15.75" customHeight="1" x14ac:dyDescent="0.25">
      <c r="E852" s="69"/>
      <c r="G852" s="11"/>
    </row>
    <row r="853" spans="5:7" ht="15.75" customHeight="1" x14ac:dyDescent="0.25">
      <c r="E853" s="69"/>
      <c r="G853" s="11"/>
    </row>
    <row r="854" spans="5:7" ht="15.75" customHeight="1" x14ac:dyDescent="0.25">
      <c r="E854" s="69"/>
      <c r="G854" s="11"/>
    </row>
    <row r="855" spans="5:7" ht="15.75" customHeight="1" x14ac:dyDescent="0.25">
      <c r="E855" s="69"/>
      <c r="G855" s="11"/>
    </row>
    <row r="856" spans="5:7" ht="15.75" customHeight="1" x14ac:dyDescent="0.25">
      <c r="E856" s="69"/>
      <c r="G856" s="11"/>
    </row>
    <row r="857" spans="5:7" ht="15.75" customHeight="1" x14ac:dyDescent="0.25">
      <c r="E857" s="69"/>
      <c r="G857" s="11"/>
    </row>
    <row r="858" spans="5:7" ht="15.75" customHeight="1" x14ac:dyDescent="0.25">
      <c r="E858" s="69"/>
      <c r="G858" s="11"/>
    </row>
    <row r="859" spans="5:7" ht="15.75" customHeight="1" x14ac:dyDescent="0.25">
      <c r="E859" s="69"/>
      <c r="G859" s="11"/>
    </row>
    <row r="860" spans="5:7" ht="15.75" customHeight="1" x14ac:dyDescent="0.25">
      <c r="E860" s="69"/>
      <c r="G860" s="11"/>
    </row>
    <row r="861" spans="5:7" ht="15.75" customHeight="1" x14ac:dyDescent="0.25">
      <c r="E861" s="69"/>
      <c r="G861" s="11"/>
    </row>
    <row r="862" spans="5:7" ht="15.75" customHeight="1" x14ac:dyDescent="0.25">
      <c r="E862" s="69"/>
      <c r="G862" s="11"/>
    </row>
    <row r="863" spans="5:7" ht="15.75" customHeight="1" x14ac:dyDescent="0.25">
      <c r="E863" s="69"/>
      <c r="G863" s="11"/>
    </row>
    <row r="864" spans="5:7" ht="15.75" customHeight="1" x14ac:dyDescent="0.25">
      <c r="E864" s="69"/>
      <c r="G864" s="11"/>
    </row>
    <row r="865" spans="5:7" ht="15.75" customHeight="1" x14ac:dyDescent="0.25">
      <c r="E865" s="69"/>
      <c r="G865" s="11"/>
    </row>
    <row r="866" spans="5:7" ht="15.75" customHeight="1" x14ac:dyDescent="0.25">
      <c r="E866" s="69"/>
      <c r="G866" s="11"/>
    </row>
    <row r="867" spans="5:7" ht="15.75" customHeight="1" x14ac:dyDescent="0.25">
      <c r="E867" s="69"/>
      <c r="G867" s="11"/>
    </row>
    <row r="868" spans="5:7" ht="15.75" customHeight="1" x14ac:dyDescent="0.25">
      <c r="E868" s="69"/>
      <c r="G868" s="11"/>
    </row>
    <row r="869" spans="5:7" ht="15.75" customHeight="1" x14ac:dyDescent="0.25">
      <c r="E869" s="69"/>
      <c r="G869" s="11"/>
    </row>
    <row r="870" spans="5:7" ht="15.75" customHeight="1" x14ac:dyDescent="0.25">
      <c r="E870" s="69"/>
      <c r="G870" s="11"/>
    </row>
    <row r="871" spans="5:7" ht="15.75" customHeight="1" x14ac:dyDescent="0.25">
      <c r="E871" s="69"/>
      <c r="G871" s="11"/>
    </row>
    <row r="872" spans="5:7" ht="15.75" customHeight="1" x14ac:dyDescent="0.25">
      <c r="E872" s="69"/>
      <c r="G872" s="11"/>
    </row>
    <row r="873" spans="5:7" ht="15.75" customHeight="1" x14ac:dyDescent="0.25">
      <c r="E873" s="69"/>
      <c r="G873" s="11"/>
    </row>
    <row r="874" spans="5:7" ht="15.75" customHeight="1" x14ac:dyDescent="0.25">
      <c r="E874" s="69"/>
      <c r="G874" s="11"/>
    </row>
    <row r="875" spans="5:7" ht="15.75" customHeight="1" x14ac:dyDescent="0.25">
      <c r="E875" s="69"/>
      <c r="G875" s="11"/>
    </row>
    <row r="876" spans="5:7" ht="15.75" customHeight="1" x14ac:dyDescent="0.25">
      <c r="E876" s="69"/>
      <c r="G876" s="11"/>
    </row>
    <row r="877" spans="5:7" ht="15.75" customHeight="1" x14ac:dyDescent="0.25">
      <c r="E877" s="69"/>
      <c r="G877" s="11"/>
    </row>
    <row r="878" spans="5:7" ht="15.75" customHeight="1" x14ac:dyDescent="0.25">
      <c r="E878" s="69"/>
      <c r="G878" s="11"/>
    </row>
    <row r="879" spans="5:7" ht="15.75" customHeight="1" x14ac:dyDescent="0.25">
      <c r="E879" s="69"/>
      <c r="G879" s="11"/>
    </row>
    <row r="880" spans="5:7" ht="15.75" customHeight="1" x14ac:dyDescent="0.25">
      <c r="E880" s="69"/>
      <c r="G880" s="11"/>
    </row>
    <row r="881" spans="5:7" ht="15.75" customHeight="1" x14ac:dyDescent="0.25">
      <c r="E881" s="69"/>
      <c r="G881" s="11"/>
    </row>
    <row r="882" spans="5:7" ht="15.75" customHeight="1" x14ac:dyDescent="0.25">
      <c r="E882" s="69"/>
      <c r="G882" s="11"/>
    </row>
    <row r="883" spans="5:7" ht="15.75" customHeight="1" x14ac:dyDescent="0.25">
      <c r="E883" s="69"/>
      <c r="G883" s="11"/>
    </row>
    <row r="884" spans="5:7" ht="15.75" customHeight="1" x14ac:dyDescent="0.25">
      <c r="E884" s="69"/>
      <c r="G884" s="11"/>
    </row>
    <row r="885" spans="5:7" ht="15.75" customHeight="1" x14ac:dyDescent="0.25">
      <c r="E885" s="69"/>
      <c r="G885" s="11"/>
    </row>
    <row r="886" spans="5:7" ht="15.75" customHeight="1" x14ac:dyDescent="0.25">
      <c r="E886" s="69"/>
      <c r="G886" s="11"/>
    </row>
    <row r="887" spans="5:7" ht="15.75" customHeight="1" x14ac:dyDescent="0.25">
      <c r="E887" s="69"/>
      <c r="G887" s="11"/>
    </row>
    <row r="888" spans="5:7" ht="15.75" customHeight="1" x14ac:dyDescent="0.25">
      <c r="E888" s="69"/>
      <c r="G888" s="11"/>
    </row>
    <row r="889" spans="5:7" ht="15.75" customHeight="1" x14ac:dyDescent="0.25">
      <c r="E889" s="69"/>
      <c r="G889" s="11"/>
    </row>
    <row r="890" spans="5:7" ht="15.75" customHeight="1" x14ac:dyDescent="0.25">
      <c r="E890" s="69"/>
      <c r="G890" s="11"/>
    </row>
    <row r="891" spans="5:7" ht="15.75" customHeight="1" x14ac:dyDescent="0.25">
      <c r="E891" s="69"/>
      <c r="G891" s="11"/>
    </row>
    <row r="892" spans="5:7" ht="15.75" customHeight="1" x14ac:dyDescent="0.25">
      <c r="E892" s="69"/>
      <c r="G892" s="11"/>
    </row>
    <row r="893" spans="5:7" ht="15.75" customHeight="1" x14ac:dyDescent="0.25">
      <c r="E893" s="69"/>
      <c r="G893" s="11"/>
    </row>
    <row r="894" spans="5:7" ht="15.75" customHeight="1" x14ac:dyDescent="0.25">
      <c r="E894" s="69"/>
      <c r="G894" s="11"/>
    </row>
    <row r="895" spans="5:7" ht="15.75" customHeight="1" x14ac:dyDescent="0.25">
      <c r="E895" s="69"/>
      <c r="G895" s="11"/>
    </row>
    <row r="896" spans="5:7" ht="15.75" customHeight="1" x14ac:dyDescent="0.25">
      <c r="E896" s="69"/>
      <c r="G896" s="11"/>
    </row>
    <row r="897" spans="5:7" ht="15.75" customHeight="1" x14ac:dyDescent="0.25">
      <c r="E897" s="69"/>
      <c r="G897" s="11"/>
    </row>
    <row r="898" spans="5:7" ht="15.75" customHeight="1" x14ac:dyDescent="0.25">
      <c r="E898" s="69"/>
      <c r="G898" s="11"/>
    </row>
    <row r="899" spans="5:7" ht="15.75" customHeight="1" x14ac:dyDescent="0.25">
      <c r="E899" s="69"/>
      <c r="G899" s="11"/>
    </row>
    <row r="900" spans="5:7" ht="15.75" customHeight="1" x14ac:dyDescent="0.25">
      <c r="E900" s="69"/>
      <c r="G900" s="11"/>
    </row>
    <row r="901" spans="5:7" ht="15.75" customHeight="1" x14ac:dyDescent="0.25">
      <c r="E901" s="69"/>
      <c r="G901" s="11"/>
    </row>
    <row r="902" spans="5:7" ht="15.75" customHeight="1" x14ac:dyDescent="0.25">
      <c r="E902" s="69"/>
      <c r="G902" s="11"/>
    </row>
    <row r="903" spans="5:7" ht="15.75" customHeight="1" x14ac:dyDescent="0.25">
      <c r="E903" s="69"/>
      <c r="G903" s="11"/>
    </row>
    <row r="904" spans="5:7" ht="15.75" customHeight="1" x14ac:dyDescent="0.25">
      <c r="E904" s="69"/>
      <c r="G904" s="11"/>
    </row>
    <row r="905" spans="5:7" ht="15.75" customHeight="1" x14ac:dyDescent="0.25">
      <c r="E905" s="69"/>
      <c r="G905" s="11"/>
    </row>
    <row r="906" spans="5:7" ht="15.75" customHeight="1" x14ac:dyDescent="0.25">
      <c r="E906" s="69"/>
      <c r="G906" s="11"/>
    </row>
    <row r="907" spans="5:7" ht="15.75" customHeight="1" x14ac:dyDescent="0.25">
      <c r="E907" s="69"/>
      <c r="G907" s="11"/>
    </row>
    <row r="908" spans="5:7" ht="15.75" customHeight="1" x14ac:dyDescent="0.25">
      <c r="E908" s="69"/>
      <c r="G908" s="11"/>
    </row>
    <row r="909" spans="5:7" ht="15.75" customHeight="1" x14ac:dyDescent="0.25">
      <c r="E909" s="69"/>
      <c r="G909" s="11"/>
    </row>
    <row r="910" spans="5:7" ht="15.75" customHeight="1" x14ac:dyDescent="0.25">
      <c r="E910" s="69"/>
      <c r="G910" s="11"/>
    </row>
    <row r="911" spans="5:7" ht="15.75" customHeight="1" x14ac:dyDescent="0.25">
      <c r="E911" s="69"/>
      <c r="G911" s="11"/>
    </row>
    <row r="912" spans="5:7" ht="15.75" customHeight="1" x14ac:dyDescent="0.25">
      <c r="E912" s="69"/>
      <c r="G912" s="11"/>
    </row>
    <row r="913" spans="5:7" ht="15.75" customHeight="1" x14ac:dyDescent="0.25">
      <c r="E913" s="69"/>
      <c r="G913" s="11"/>
    </row>
    <row r="914" spans="5:7" ht="15.75" customHeight="1" x14ac:dyDescent="0.25">
      <c r="E914" s="69"/>
      <c r="G914" s="11"/>
    </row>
    <row r="915" spans="5:7" ht="15.75" customHeight="1" x14ac:dyDescent="0.25">
      <c r="E915" s="69"/>
      <c r="G915" s="11"/>
    </row>
    <row r="916" spans="5:7" ht="15.75" customHeight="1" x14ac:dyDescent="0.25">
      <c r="E916" s="69"/>
      <c r="G916" s="11"/>
    </row>
    <row r="917" spans="5:7" ht="15.75" customHeight="1" x14ac:dyDescent="0.25">
      <c r="E917" s="69"/>
      <c r="G917" s="11"/>
    </row>
    <row r="918" spans="5:7" ht="15.75" customHeight="1" x14ac:dyDescent="0.25">
      <c r="E918" s="69"/>
      <c r="G918" s="11"/>
    </row>
    <row r="919" spans="5:7" ht="15.75" customHeight="1" x14ac:dyDescent="0.25">
      <c r="E919" s="69"/>
      <c r="G919" s="11"/>
    </row>
    <row r="920" spans="5:7" ht="15.75" customHeight="1" x14ac:dyDescent="0.25">
      <c r="E920" s="69"/>
      <c r="G920" s="11"/>
    </row>
    <row r="921" spans="5:7" ht="15.75" customHeight="1" x14ac:dyDescent="0.25">
      <c r="E921" s="69"/>
      <c r="G921" s="11"/>
    </row>
    <row r="922" spans="5:7" ht="15.75" customHeight="1" x14ac:dyDescent="0.25">
      <c r="E922" s="69"/>
      <c r="G922" s="11"/>
    </row>
    <row r="923" spans="5:7" ht="15.75" customHeight="1" x14ac:dyDescent="0.25">
      <c r="E923" s="69"/>
      <c r="G923" s="11"/>
    </row>
    <row r="924" spans="5:7" ht="15.75" customHeight="1" x14ac:dyDescent="0.25">
      <c r="E924" s="69"/>
      <c r="G924" s="11"/>
    </row>
    <row r="925" spans="5:7" ht="15.75" customHeight="1" x14ac:dyDescent="0.25">
      <c r="E925" s="69"/>
      <c r="G925" s="11"/>
    </row>
    <row r="926" spans="5:7" ht="15.75" customHeight="1" x14ac:dyDescent="0.25">
      <c r="E926" s="69"/>
      <c r="G926" s="11"/>
    </row>
    <row r="927" spans="5:7" ht="15.75" customHeight="1" x14ac:dyDescent="0.25">
      <c r="E927" s="69"/>
      <c r="G927" s="11"/>
    </row>
    <row r="928" spans="5:7" ht="15.75" customHeight="1" x14ac:dyDescent="0.25">
      <c r="E928" s="69"/>
      <c r="G928" s="11"/>
    </row>
    <row r="929" spans="5:7" ht="15.75" customHeight="1" x14ac:dyDescent="0.25">
      <c r="E929" s="69"/>
      <c r="G929" s="11"/>
    </row>
    <row r="930" spans="5:7" ht="15.75" customHeight="1" x14ac:dyDescent="0.25">
      <c r="E930" s="69"/>
      <c r="G930" s="11"/>
    </row>
    <row r="931" spans="5:7" ht="15.75" customHeight="1" x14ac:dyDescent="0.25">
      <c r="E931" s="69"/>
      <c r="G931" s="11"/>
    </row>
    <row r="932" spans="5:7" ht="15.75" customHeight="1" x14ac:dyDescent="0.25">
      <c r="E932" s="69"/>
      <c r="G932" s="11"/>
    </row>
    <row r="933" spans="5:7" ht="15.75" customHeight="1" x14ac:dyDescent="0.25">
      <c r="E933" s="69"/>
      <c r="G933" s="11"/>
    </row>
    <row r="934" spans="5:7" ht="15.75" customHeight="1" x14ac:dyDescent="0.25">
      <c r="E934" s="69"/>
      <c r="G934" s="11"/>
    </row>
    <row r="935" spans="5:7" ht="15.75" customHeight="1" x14ac:dyDescent="0.25">
      <c r="E935" s="69"/>
      <c r="G935" s="11"/>
    </row>
    <row r="936" spans="5:7" ht="15.75" customHeight="1" x14ac:dyDescent="0.25">
      <c r="E936" s="69"/>
      <c r="G936" s="11"/>
    </row>
    <row r="937" spans="5:7" ht="15.75" customHeight="1" x14ac:dyDescent="0.25">
      <c r="E937" s="69"/>
      <c r="G937" s="11"/>
    </row>
    <row r="938" spans="5:7" ht="15.75" customHeight="1" x14ac:dyDescent="0.25">
      <c r="E938" s="69"/>
      <c r="G938" s="11"/>
    </row>
    <row r="939" spans="5:7" ht="15.75" customHeight="1" x14ac:dyDescent="0.25">
      <c r="E939" s="69"/>
      <c r="G939" s="11"/>
    </row>
    <row r="940" spans="5:7" ht="15.75" customHeight="1" x14ac:dyDescent="0.25">
      <c r="E940" s="69"/>
      <c r="G940" s="11"/>
    </row>
    <row r="941" spans="5:7" ht="15.75" customHeight="1" x14ac:dyDescent="0.25">
      <c r="E941" s="69"/>
      <c r="G941" s="11"/>
    </row>
    <row r="942" spans="5:7" ht="15.75" customHeight="1" x14ac:dyDescent="0.25">
      <c r="E942" s="69"/>
      <c r="G942" s="11"/>
    </row>
    <row r="943" spans="5:7" ht="15.75" customHeight="1" x14ac:dyDescent="0.25">
      <c r="E943" s="69"/>
      <c r="G943" s="11"/>
    </row>
    <row r="944" spans="5:7" ht="15.75" customHeight="1" x14ac:dyDescent="0.25">
      <c r="E944" s="69"/>
      <c r="G944" s="11"/>
    </row>
    <row r="945" spans="5:7" ht="15.75" customHeight="1" x14ac:dyDescent="0.25">
      <c r="E945" s="69"/>
      <c r="G945" s="11"/>
    </row>
    <row r="946" spans="5:7" ht="15.75" customHeight="1" x14ac:dyDescent="0.25">
      <c r="E946" s="69"/>
      <c r="G946" s="11"/>
    </row>
    <row r="947" spans="5:7" ht="15.75" customHeight="1" x14ac:dyDescent="0.25">
      <c r="E947" s="69"/>
      <c r="G947" s="11"/>
    </row>
    <row r="948" spans="5:7" ht="15.75" customHeight="1" x14ac:dyDescent="0.25">
      <c r="E948" s="69"/>
      <c r="G948" s="11"/>
    </row>
    <row r="949" spans="5:7" ht="15.75" customHeight="1" x14ac:dyDescent="0.25">
      <c r="E949" s="69"/>
      <c r="G949" s="11"/>
    </row>
    <row r="950" spans="5:7" ht="15.75" customHeight="1" x14ac:dyDescent="0.25">
      <c r="E950" s="69"/>
      <c r="G950" s="11"/>
    </row>
    <row r="951" spans="5:7" ht="15.75" customHeight="1" x14ac:dyDescent="0.25">
      <c r="E951" s="69"/>
      <c r="G951" s="11"/>
    </row>
    <row r="952" spans="5:7" ht="15.75" customHeight="1" x14ac:dyDescent="0.25">
      <c r="E952" s="69"/>
      <c r="G952" s="11"/>
    </row>
    <row r="953" spans="5:7" ht="15.75" customHeight="1" x14ac:dyDescent="0.25">
      <c r="E953" s="69"/>
      <c r="G953" s="11"/>
    </row>
    <row r="954" spans="5:7" ht="15.75" customHeight="1" x14ac:dyDescent="0.25">
      <c r="E954" s="69"/>
      <c r="G954" s="11"/>
    </row>
    <row r="955" spans="5:7" ht="15.75" customHeight="1" x14ac:dyDescent="0.25">
      <c r="E955" s="69"/>
      <c r="G955" s="11"/>
    </row>
    <row r="956" spans="5:7" ht="15.75" customHeight="1" x14ac:dyDescent="0.25">
      <c r="E956" s="69"/>
      <c r="G956" s="11"/>
    </row>
    <row r="957" spans="5:7" ht="15.75" customHeight="1" x14ac:dyDescent="0.25">
      <c r="E957" s="69"/>
      <c r="G957" s="11"/>
    </row>
    <row r="958" spans="5:7" ht="15.75" customHeight="1" x14ac:dyDescent="0.25">
      <c r="E958" s="69"/>
      <c r="G958" s="11"/>
    </row>
    <row r="959" spans="5:7" ht="15.75" customHeight="1" x14ac:dyDescent="0.25">
      <c r="E959" s="69"/>
      <c r="G959" s="11"/>
    </row>
    <row r="960" spans="5:7" ht="15.75" customHeight="1" x14ac:dyDescent="0.25">
      <c r="E960" s="69"/>
      <c r="G960" s="11"/>
    </row>
    <row r="961" spans="5:7" ht="15.75" customHeight="1" x14ac:dyDescent="0.25">
      <c r="E961" s="69"/>
      <c r="G961" s="11"/>
    </row>
    <row r="962" spans="5:7" ht="15.75" customHeight="1" x14ac:dyDescent="0.25">
      <c r="E962" s="69"/>
      <c r="G962" s="11"/>
    </row>
    <row r="963" spans="5:7" ht="15.75" customHeight="1" x14ac:dyDescent="0.25">
      <c r="E963" s="69"/>
      <c r="G963" s="11"/>
    </row>
    <row r="964" spans="5:7" ht="15.75" customHeight="1" x14ac:dyDescent="0.25">
      <c r="E964" s="69"/>
      <c r="G964" s="11"/>
    </row>
    <row r="965" spans="5:7" ht="15.75" customHeight="1" x14ac:dyDescent="0.25">
      <c r="E965" s="69"/>
      <c r="G965" s="11"/>
    </row>
    <row r="966" spans="5:7" ht="15.75" customHeight="1" x14ac:dyDescent="0.25">
      <c r="E966" s="69"/>
      <c r="G966" s="11"/>
    </row>
    <row r="967" spans="5:7" ht="15.75" customHeight="1" x14ac:dyDescent="0.25">
      <c r="E967" s="69"/>
      <c r="G967" s="11"/>
    </row>
    <row r="968" spans="5:7" ht="15.75" customHeight="1" x14ac:dyDescent="0.25">
      <c r="E968" s="69"/>
      <c r="G968" s="11"/>
    </row>
    <row r="969" spans="5:7" ht="15.75" customHeight="1" x14ac:dyDescent="0.25">
      <c r="E969" s="69"/>
      <c r="G969" s="11"/>
    </row>
    <row r="970" spans="5:7" ht="15.75" customHeight="1" x14ac:dyDescent="0.25">
      <c r="E970" s="69"/>
      <c r="G970" s="11"/>
    </row>
    <row r="971" spans="5:7" ht="15.75" customHeight="1" x14ac:dyDescent="0.25">
      <c r="E971" s="69"/>
      <c r="G971" s="11"/>
    </row>
    <row r="972" spans="5:7" ht="15.75" customHeight="1" x14ac:dyDescent="0.25">
      <c r="E972" s="69"/>
      <c r="G972" s="11"/>
    </row>
    <row r="973" spans="5:7" ht="15.75" customHeight="1" x14ac:dyDescent="0.25">
      <c r="E973" s="69"/>
      <c r="G973" s="11"/>
    </row>
    <row r="974" spans="5:7" ht="15.75" customHeight="1" x14ac:dyDescent="0.25">
      <c r="E974" s="69"/>
      <c r="G974" s="11"/>
    </row>
    <row r="975" spans="5:7" ht="15.75" customHeight="1" x14ac:dyDescent="0.25">
      <c r="E975" s="69"/>
      <c r="G975" s="11"/>
    </row>
    <row r="976" spans="5:7" ht="15.75" customHeight="1" x14ac:dyDescent="0.25">
      <c r="E976" s="69"/>
      <c r="G976" s="11"/>
    </row>
    <row r="977" spans="5:7" ht="15.75" customHeight="1" x14ac:dyDescent="0.25">
      <c r="E977" s="69"/>
      <c r="G977" s="11"/>
    </row>
    <row r="978" spans="5:7" ht="15.75" customHeight="1" x14ac:dyDescent="0.25">
      <c r="E978" s="69"/>
      <c r="G978" s="11"/>
    </row>
    <row r="979" spans="5:7" ht="15.75" customHeight="1" x14ac:dyDescent="0.25">
      <c r="E979" s="69"/>
      <c r="G979" s="11"/>
    </row>
    <row r="980" spans="5:7" ht="15.75" customHeight="1" x14ac:dyDescent="0.25">
      <c r="E980" s="69"/>
      <c r="G980" s="11"/>
    </row>
    <row r="981" spans="5:7" ht="15.75" customHeight="1" x14ac:dyDescent="0.25">
      <c r="E981" s="69"/>
      <c r="G981" s="11"/>
    </row>
    <row r="982" spans="5:7" ht="15.75" customHeight="1" x14ac:dyDescent="0.25">
      <c r="E982" s="69"/>
      <c r="G982" s="11"/>
    </row>
    <row r="983" spans="5:7" ht="15.75" customHeight="1" x14ac:dyDescent="0.25">
      <c r="E983" s="69"/>
      <c r="G983" s="11"/>
    </row>
    <row r="984" spans="5:7" ht="15.75" customHeight="1" x14ac:dyDescent="0.25">
      <c r="E984" s="69"/>
      <c r="G984" s="11"/>
    </row>
    <row r="985" spans="5:7" ht="15.75" customHeight="1" x14ac:dyDescent="0.25">
      <c r="E985" s="69"/>
      <c r="G985" s="11"/>
    </row>
    <row r="986" spans="5:7" ht="15.75" customHeight="1" x14ac:dyDescent="0.25">
      <c r="E986" s="69"/>
      <c r="G986" s="11"/>
    </row>
    <row r="987" spans="5:7" ht="15.75" customHeight="1" x14ac:dyDescent="0.25">
      <c r="E987" s="69"/>
      <c r="G987" s="11"/>
    </row>
    <row r="988" spans="5:7" ht="15.75" customHeight="1" x14ac:dyDescent="0.25">
      <c r="E988" s="69"/>
      <c r="G988" s="11"/>
    </row>
    <row r="989" spans="5:7" ht="15.75" customHeight="1" x14ac:dyDescent="0.25">
      <c r="E989" s="69"/>
      <c r="G989" s="11"/>
    </row>
    <row r="990" spans="5:7" ht="15.75" customHeight="1" x14ac:dyDescent="0.25">
      <c r="E990" s="69"/>
      <c r="G990" s="11"/>
    </row>
    <row r="991" spans="5:7" ht="15.75" customHeight="1" x14ac:dyDescent="0.25">
      <c r="E991" s="69"/>
      <c r="G991" s="11"/>
    </row>
    <row r="992" spans="5:7" ht="15.75" customHeight="1" x14ac:dyDescent="0.25">
      <c r="E992" s="69"/>
      <c r="G992" s="11"/>
    </row>
    <row r="993" spans="5:7" ht="15.75" customHeight="1" x14ac:dyDescent="0.25">
      <c r="E993" s="69"/>
      <c r="G993" s="11"/>
    </row>
    <row r="994" spans="5:7" ht="15.75" customHeight="1" x14ac:dyDescent="0.25">
      <c r="E994" s="69"/>
      <c r="G994" s="11"/>
    </row>
    <row r="995" spans="5:7" ht="15.75" customHeight="1" x14ac:dyDescent="0.25">
      <c r="E995" s="69"/>
      <c r="G995" s="11"/>
    </row>
    <row r="996" spans="5:7" ht="15.75" customHeight="1" x14ac:dyDescent="0.25">
      <c r="E996" s="69"/>
      <c r="G996" s="11"/>
    </row>
    <row r="997" spans="5:7" ht="15.75" customHeight="1" x14ac:dyDescent="0.25">
      <c r="E997" s="69"/>
      <c r="G997" s="11"/>
    </row>
    <row r="998" spans="5:7" ht="15.75" customHeight="1" x14ac:dyDescent="0.25">
      <c r="E998" s="69"/>
      <c r="G998" s="11"/>
    </row>
    <row r="999" spans="5:7" ht="15.75" customHeight="1" x14ac:dyDescent="0.25">
      <c r="E999" s="69"/>
      <c r="G999" s="11"/>
    </row>
    <row r="1000" spans="5:7" ht="15.75" customHeight="1" x14ac:dyDescent="0.25">
      <c r="E1000" s="69"/>
      <c r="G1000" s="11"/>
    </row>
  </sheetData>
  <mergeCells count="9">
    <mergeCell ref="E54:E55"/>
    <mergeCell ref="F54:F55"/>
    <mergeCell ref="A1:G1"/>
    <mergeCell ref="A2:G2"/>
    <mergeCell ref="A53:F53"/>
    <mergeCell ref="A54:A55"/>
    <mergeCell ref="B54:B55"/>
    <mergeCell ref="C54:C55"/>
    <mergeCell ref="D54:D55"/>
  </mergeCells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9" workbookViewId="0">
      <selection sqref="A1:G1"/>
    </sheetView>
  </sheetViews>
  <sheetFormatPr defaultColWidth="14.42578125" defaultRowHeight="15" customHeight="1" x14ac:dyDescent="0.25"/>
  <cols>
    <col min="1" max="1" width="15.140625" customWidth="1"/>
    <col min="2" max="2" width="19.7109375" customWidth="1"/>
    <col min="3" max="3" width="43.140625" customWidth="1"/>
    <col min="4" max="4" width="44.85546875" customWidth="1"/>
    <col min="5" max="5" width="27.28515625" customWidth="1"/>
    <col min="6" max="6" width="26.7109375" customWidth="1"/>
    <col min="7" max="7" width="19.85546875" customWidth="1"/>
    <col min="8" max="26" width="8.7109375" customWidth="1"/>
  </cols>
  <sheetData>
    <row r="1" spans="1:26" x14ac:dyDescent="0.25">
      <c r="A1" s="242" t="s">
        <v>489</v>
      </c>
      <c r="B1" s="182"/>
      <c r="C1" s="182"/>
      <c r="D1" s="182"/>
      <c r="E1" s="182"/>
      <c r="F1" s="182"/>
      <c r="G1" s="183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243" t="s">
        <v>1</v>
      </c>
      <c r="B2" s="244"/>
      <c r="C2" s="244"/>
      <c r="D2" s="244"/>
      <c r="E2" s="244"/>
      <c r="F2" s="244"/>
      <c r="G2" s="245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63" customHeight="1" x14ac:dyDescent="0.25">
      <c r="A3" s="70" t="s">
        <v>3</v>
      </c>
      <c r="B3" s="70" t="s">
        <v>4</v>
      </c>
      <c r="C3" s="70" t="s">
        <v>5</v>
      </c>
      <c r="D3" s="70" t="s">
        <v>6</v>
      </c>
      <c r="E3" s="70" t="s">
        <v>423</v>
      </c>
      <c r="F3" s="70" t="s">
        <v>424</v>
      </c>
      <c r="G3" s="70" t="s">
        <v>425</v>
      </c>
      <c r="H3" s="71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7" customHeight="1" x14ac:dyDescent="0.25">
      <c r="A4" s="60" t="s">
        <v>26</v>
      </c>
      <c r="B4" s="61">
        <v>127</v>
      </c>
      <c r="C4" s="62" t="s">
        <v>27</v>
      </c>
      <c r="D4" s="62" t="s">
        <v>229</v>
      </c>
      <c r="E4" s="61" t="s">
        <v>433</v>
      </c>
      <c r="F4" s="61" t="s">
        <v>432</v>
      </c>
      <c r="G4" s="61" t="s">
        <v>434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21" t="s">
        <v>31</v>
      </c>
      <c r="B5" s="23">
        <v>67</v>
      </c>
      <c r="C5" s="22" t="s">
        <v>21</v>
      </c>
      <c r="D5" s="22" t="s">
        <v>32</v>
      </c>
      <c r="E5" s="23" t="s">
        <v>278</v>
      </c>
      <c r="F5" s="23" t="s">
        <v>432</v>
      </c>
      <c r="G5" s="23" t="s">
        <v>432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" customHeight="1" x14ac:dyDescent="0.25">
      <c r="A6" s="21" t="s">
        <v>35</v>
      </c>
      <c r="B6" s="23">
        <v>102</v>
      </c>
      <c r="C6" s="22" t="s">
        <v>36</v>
      </c>
      <c r="D6" s="22" t="s">
        <v>37</v>
      </c>
      <c r="E6" s="23" t="s">
        <v>278</v>
      </c>
      <c r="F6" s="23" t="s">
        <v>432</v>
      </c>
      <c r="G6" s="23" t="s">
        <v>432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21" t="s">
        <v>40</v>
      </c>
      <c r="B7" s="23">
        <v>91</v>
      </c>
      <c r="C7" s="22" t="s">
        <v>21</v>
      </c>
      <c r="D7" s="22" t="s">
        <v>41</v>
      </c>
      <c r="E7" s="23" t="s">
        <v>278</v>
      </c>
      <c r="F7" s="23" t="s">
        <v>432</v>
      </c>
      <c r="G7" s="23" t="s">
        <v>432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7" customHeight="1" x14ac:dyDescent="0.25">
      <c r="A8" s="21" t="s">
        <v>44</v>
      </c>
      <c r="B8" s="23">
        <v>33</v>
      </c>
      <c r="C8" s="22" t="s">
        <v>21</v>
      </c>
      <c r="D8" s="22" t="s">
        <v>32</v>
      </c>
      <c r="E8" s="23" t="s">
        <v>490</v>
      </c>
      <c r="F8" s="23" t="s">
        <v>432</v>
      </c>
      <c r="G8" s="23" t="s">
        <v>491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 x14ac:dyDescent="0.25">
      <c r="A9" s="21" t="s">
        <v>47</v>
      </c>
      <c r="B9" s="23">
        <v>83</v>
      </c>
      <c r="C9" s="22" t="s">
        <v>48</v>
      </c>
      <c r="D9" s="22" t="s">
        <v>233</v>
      </c>
      <c r="E9" s="23" t="s">
        <v>450</v>
      </c>
      <c r="F9" s="23" t="s">
        <v>432</v>
      </c>
      <c r="G9" s="23" t="s">
        <v>437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21" t="s">
        <v>52</v>
      </c>
      <c r="B10" s="23">
        <v>97</v>
      </c>
      <c r="C10" s="22" t="s">
        <v>53</v>
      </c>
      <c r="D10" s="22" t="s">
        <v>54</v>
      </c>
      <c r="E10" s="23" t="s">
        <v>450</v>
      </c>
      <c r="F10" s="23" t="s">
        <v>492</v>
      </c>
      <c r="G10" s="23" t="s">
        <v>493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21" t="s">
        <v>56</v>
      </c>
      <c r="B11" s="23">
        <v>28</v>
      </c>
      <c r="C11" s="22" t="s">
        <v>21</v>
      </c>
      <c r="D11" s="22" t="s">
        <v>22</v>
      </c>
      <c r="E11" s="23" t="s">
        <v>432</v>
      </c>
      <c r="F11" s="23" t="s">
        <v>432</v>
      </c>
      <c r="G11" s="23" t="s">
        <v>438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21" t="s">
        <v>58</v>
      </c>
      <c r="B12" s="23">
        <v>134</v>
      </c>
      <c r="C12" s="22" t="s">
        <v>260</v>
      </c>
      <c r="D12" s="22" t="s">
        <v>60</v>
      </c>
      <c r="E12" s="23" t="s">
        <v>494</v>
      </c>
      <c r="F12" s="23" t="s">
        <v>432</v>
      </c>
      <c r="G12" s="23" t="s">
        <v>495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21" t="s">
        <v>63</v>
      </c>
      <c r="B13" s="23">
        <v>87</v>
      </c>
      <c r="C13" s="22" t="s">
        <v>59</v>
      </c>
      <c r="D13" s="22" t="s">
        <v>64</v>
      </c>
      <c r="E13" s="23" t="s">
        <v>432</v>
      </c>
      <c r="F13" s="23" t="s">
        <v>432</v>
      </c>
      <c r="G13" s="23" t="s">
        <v>438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21" t="s">
        <v>67</v>
      </c>
      <c r="B14" s="23">
        <v>110</v>
      </c>
      <c r="C14" s="22" t="s">
        <v>68</v>
      </c>
      <c r="D14" s="22" t="s">
        <v>60</v>
      </c>
      <c r="E14" s="23" t="s">
        <v>443</v>
      </c>
      <c r="F14" s="23" t="s">
        <v>432</v>
      </c>
      <c r="G14" s="23" t="s">
        <v>444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21" t="s">
        <v>194</v>
      </c>
      <c r="B15" s="23">
        <v>139</v>
      </c>
      <c r="C15" s="22" t="s">
        <v>27</v>
      </c>
      <c r="D15" s="22" t="s">
        <v>229</v>
      </c>
      <c r="E15" s="23" t="s">
        <v>278</v>
      </c>
      <c r="F15" s="23" t="s">
        <v>432</v>
      </c>
      <c r="G15" s="23" t="s">
        <v>432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21" t="s">
        <v>73</v>
      </c>
      <c r="B16" s="23">
        <v>107</v>
      </c>
      <c r="C16" s="22" t="s">
        <v>59</v>
      </c>
      <c r="D16" s="22" t="s">
        <v>74</v>
      </c>
      <c r="E16" s="23" t="s">
        <v>445</v>
      </c>
      <c r="F16" s="23" t="s">
        <v>432</v>
      </c>
      <c r="G16" s="23" t="s">
        <v>446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21" t="s">
        <v>76</v>
      </c>
      <c r="B17" s="23">
        <v>118</v>
      </c>
      <c r="C17" s="22" t="s">
        <v>36</v>
      </c>
      <c r="D17" s="22" t="s">
        <v>77</v>
      </c>
      <c r="E17" s="23" t="s">
        <v>447</v>
      </c>
      <c r="F17" s="23" t="s">
        <v>432</v>
      </c>
      <c r="G17" s="23" t="s">
        <v>496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21" t="s">
        <v>79</v>
      </c>
      <c r="B18" s="23">
        <v>76</v>
      </c>
      <c r="C18" s="22" t="s">
        <v>36</v>
      </c>
      <c r="D18" s="22" t="s">
        <v>32</v>
      </c>
      <c r="E18" s="23" t="s">
        <v>450</v>
      </c>
      <c r="F18" s="23" t="s">
        <v>432</v>
      </c>
      <c r="G18" s="23" t="s">
        <v>437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21" t="s">
        <v>81</v>
      </c>
      <c r="B19" s="23">
        <v>101</v>
      </c>
      <c r="C19" s="22" t="s">
        <v>36</v>
      </c>
      <c r="D19" s="22" t="s">
        <v>64</v>
      </c>
      <c r="E19" s="23" t="s">
        <v>450</v>
      </c>
      <c r="F19" s="23" t="s">
        <v>432</v>
      </c>
      <c r="G19" s="23" t="s">
        <v>437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21" t="s">
        <v>85</v>
      </c>
      <c r="B20" s="23">
        <v>125</v>
      </c>
      <c r="C20" s="22" t="s">
        <v>86</v>
      </c>
      <c r="D20" s="22" t="s">
        <v>87</v>
      </c>
      <c r="E20" s="23" t="s">
        <v>278</v>
      </c>
      <c r="F20" s="23" t="s">
        <v>278</v>
      </c>
      <c r="G20" s="23" t="s">
        <v>278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7" customHeight="1" x14ac:dyDescent="0.25">
      <c r="A21" s="21" t="s">
        <v>90</v>
      </c>
      <c r="B21" s="23">
        <v>137</v>
      </c>
      <c r="C21" s="22" t="s">
        <v>91</v>
      </c>
      <c r="D21" s="22" t="s">
        <v>92</v>
      </c>
      <c r="E21" s="23" t="s">
        <v>450</v>
      </c>
      <c r="F21" s="23" t="s">
        <v>432</v>
      </c>
      <c r="G21" s="23" t="s">
        <v>437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21" t="s">
        <v>94</v>
      </c>
      <c r="B22" s="23">
        <v>50</v>
      </c>
      <c r="C22" s="22" t="s">
        <v>36</v>
      </c>
      <c r="D22" s="22" t="s">
        <v>41</v>
      </c>
      <c r="E22" s="23" t="s">
        <v>450</v>
      </c>
      <c r="F22" s="23" t="s">
        <v>432</v>
      </c>
      <c r="G22" s="23" t="s">
        <v>437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21" t="s">
        <v>97</v>
      </c>
      <c r="B23" s="23">
        <v>27</v>
      </c>
      <c r="C23" s="22" t="s">
        <v>36</v>
      </c>
      <c r="D23" s="22" t="s">
        <v>41</v>
      </c>
      <c r="E23" s="23" t="s">
        <v>450</v>
      </c>
      <c r="F23" s="23" t="s">
        <v>432</v>
      </c>
      <c r="G23" s="23" t="s">
        <v>437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21" t="s">
        <v>99</v>
      </c>
      <c r="B24" s="23">
        <v>65</v>
      </c>
      <c r="C24" s="22" t="s">
        <v>14</v>
      </c>
      <c r="D24" s="22" t="s">
        <v>15</v>
      </c>
      <c r="E24" s="23" t="s">
        <v>497</v>
      </c>
      <c r="F24" s="23" t="s">
        <v>432</v>
      </c>
      <c r="G24" s="23" t="s">
        <v>498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21" t="s">
        <v>101</v>
      </c>
      <c r="B25" s="23">
        <v>129</v>
      </c>
      <c r="C25" s="22" t="s">
        <v>91</v>
      </c>
      <c r="D25" s="22" t="s">
        <v>92</v>
      </c>
      <c r="E25" s="23" t="s">
        <v>278</v>
      </c>
      <c r="F25" s="23" t="s">
        <v>432</v>
      </c>
      <c r="G25" s="23" t="s">
        <v>432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21" t="s">
        <v>103</v>
      </c>
      <c r="B26" s="23">
        <v>106</v>
      </c>
      <c r="C26" s="22" t="s">
        <v>36</v>
      </c>
      <c r="D26" s="22" t="s">
        <v>32</v>
      </c>
      <c r="E26" s="23" t="s">
        <v>490</v>
      </c>
      <c r="F26" s="23" t="s">
        <v>432</v>
      </c>
      <c r="G26" s="23" t="s">
        <v>491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21" t="s">
        <v>120</v>
      </c>
      <c r="B27" s="23">
        <v>135</v>
      </c>
      <c r="C27" s="22" t="s">
        <v>121</v>
      </c>
      <c r="D27" s="22" t="s">
        <v>122</v>
      </c>
      <c r="E27" s="23" t="s">
        <v>455</v>
      </c>
      <c r="F27" s="23" t="s">
        <v>432</v>
      </c>
      <c r="G27" s="23" t="s">
        <v>456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21" t="s">
        <v>124</v>
      </c>
      <c r="B28" s="23">
        <v>53</v>
      </c>
      <c r="C28" s="22" t="s">
        <v>53</v>
      </c>
      <c r="D28" s="22" t="s">
        <v>125</v>
      </c>
      <c r="E28" s="23" t="s">
        <v>457</v>
      </c>
      <c r="F28" s="23" t="s">
        <v>432</v>
      </c>
      <c r="G28" s="23" t="s">
        <v>458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21" t="s">
        <v>129</v>
      </c>
      <c r="B29" s="23">
        <v>89</v>
      </c>
      <c r="C29" s="22" t="s">
        <v>14</v>
      </c>
      <c r="D29" s="22" t="s">
        <v>130</v>
      </c>
      <c r="E29" s="23" t="s">
        <v>450</v>
      </c>
      <c r="F29" s="23" t="s">
        <v>432</v>
      </c>
      <c r="G29" s="23" t="s">
        <v>437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21" t="s">
        <v>132</v>
      </c>
      <c r="B30" s="23">
        <v>120</v>
      </c>
      <c r="C30" s="22" t="s">
        <v>68</v>
      </c>
      <c r="D30" s="22" t="s">
        <v>64</v>
      </c>
      <c r="E30" s="23" t="s">
        <v>461</v>
      </c>
      <c r="F30" s="23" t="s">
        <v>432</v>
      </c>
      <c r="G30" s="23" t="s">
        <v>462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21" t="s">
        <v>139</v>
      </c>
      <c r="B31" s="23">
        <v>49</v>
      </c>
      <c r="C31" s="22" t="s">
        <v>36</v>
      </c>
      <c r="D31" s="22" t="s">
        <v>41</v>
      </c>
      <c r="E31" s="23" t="s">
        <v>278</v>
      </c>
      <c r="F31" s="23" t="s">
        <v>432</v>
      </c>
      <c r="G31" s="23" t="s">
        <v>432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21" t="s">
        <v>208</v>
      </c>
      <c r="B32" s="23">
        <v>142</v>
      </c>
      <c r="C32" s="22" t="s">
        <v>209</v>
      </c>
      <c r="D32" s="22" t="s">
        <v>137</v>
      </c>
      <c r="E32" s="23" t="s">
        <v>278</v>
      </c>
      <c r="F32" s="23" t="s">
        <v>432</v>
      </c>
      <c r="G32" s="23" t="s">
        <v>432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7" customHeight="1" x14ac:dyDescent="0.25">
      <c r="A33" s="21" t="s">
        <v>198</v>
      </c>
      <c r="B33" s="23">
        <v>140</v>
      </c>
      <c r="C33" s="22" t="s">
        <v>199</v>
      </c>
      <c r="D33" s="22" t="s">
        <v>200</v>
      </c>
      <c r="E33" s="23" t="s">
        <v>450</v>
      </c>
      <c r="F33" s="23" t="s">
        <v>432</v>
      </c>
      <c r="G33" s="23" t="s">
        <v>437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.75" customHeight="1" x14ac:dyDescent="0.25">
      <c r="A34" s="21" t="s">
        <v>141</v>
      </c>
      <c r="B34" s="23">
        <v>128</v>
      </c>
      <c r="C34" s="22" t="s">
        <v>86</v>
      </c>
      <c r="D34" s="22" t="s">
        <v>87</v>
      </c>
      <c r="E34" s="23" t="s">
        <v>278</v>
      </c>
      <c r="F34" s="23" t="s">
        <v>278</v>
      </c>
      <c r="G34" s="23" t="s">
        <v>278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45" t="s">
        <v>220</v>
      </c>
      <c r="B35" s="23">
        <v>146</v>
      </c>
      <c r="C35" s="22" t="s">
        <v>27</v>
      </c>
      <c r="D35" s="22" t="s">
        <v>229</v>
      </c>
      <c r="E35" s="23" t="s">
        <v>278</v>
      </c>
      <c r="F35" s="23" t="s">
        <v>432</v>
      </c>
      <c r="G35" s="23" t="s">
        <v>432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8.5" customHeight="1" x14ac:dyDescent="0.25">
      <c r="A36" s="21" t="s">
        <v>143</v>
      </c>
      <c r="B36" s="23">
        <v>138</v>
      </c>
      <c r="C36" s="22" t="s">
        <v>144</v>
      </c>
      <c r="D36" s="22" t="s">
        <v>145</v>
      </c>
      <c r="E36" s="23" t="s">
        <v>464</v>
      </c>
      <c r="F36" s="23" t="s">
        <v>432</v>
      </c>
      <c r="G36" s="23" t="s">
        <v>465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21" t="s">
        <v>147</v>
      </c>
      <c r="B37" s="23">
        <v>80</v>
      </c>
      <c r="C37" s="22" t="s">
        <v>246</v>
      </c>
      <c r="D37" s="22" t="s">
        <v>246</v>
      </c>
      <c r="E37" s="23" t="s">
        <v>450</v>
      </c>
      <c r="F37" s="23" t="s">
        <v>432</v>
      </c>
      <c r="G37" s="23" t="s">
        <v>437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21" t="s">
        <v>150</v>
      </c>
      <c r="B38" s="23">
        <v>36</v>
      </c>
      <c r="C38" s="22" t="s">
        <v>36</v>
      </c>
      <c r="D38" s="22" t="s">
        <v>41</v>
      </c>
      <c r="E38" s="23" t="s">
        <v>467</v>
      </c>
      <c r="F38" s="23" t="s">
        <v>499</v>
      </c>
      <c r="G38" s="23" t="s">
        <v>500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21" t="s">
        <v>152</v>
      </c>
      <c r="B39" s="23">
        <v>109</v>
      </c>
      <c r="C39" s="22" t="s">
        <v>36</v>
      </c>
      <c r="D39" s="22" t="s">
        <v>153</v>
      </c>
      <c r="E39" s="23" t="s">
        <v>501</v>
      </c>
      <c r="F39" s="23" t="s">
        <v>432</v>
      </c>
      <c r="G39" s="23" t="s">
        <v>502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21" t="s">
        <v>155</v>
      </c>
      <c r="B40" s="23">
        <v>42</v>
      </c>
      <c r="C40" s="22" t="s">
        <v>36</v>
      </c>
      <c r="D40" s="22" t="s">
        <v>41</v>
      </c>
      <c r="E40" s="23" t="s">
        <v>432</v>
      </c>
      <c r="F40" s="23" t="s">
        <v>432</v>
      </c>
      <c r="G40" s="23" t="s">
        <v>438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21" t="s">
        <v>157</v>
      </c>
      <c r="B41" s="23">
        <v>122</v>
      </c>
      <c r="C41" s="22" t="s">
        <v>53</v>
      </c>
      <c r="D41" s="22" t="s">
        <v>158</v>
      </c>
      <c r="E41" s="23" t="s">
        <v>450</v>
      </c>
      <c r="F41" s="23" t="s">
        <v>432</v>
      </c>
      <c r="G41" s="23" t="s">
        <v>437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21" t="s">
        <v>160</v>
      </c>
      <c r="B42" s="23">
        <v>136</v>
      </c>
      <c r="C42" s="22" t="s">
        <v>161</v>
      </c>
      <c r="D42" s="22" t="s">
        <v>223</v>
      </c>
      <c r="E42" s="23" t="s">
        <v>503</v>
      </c>
      <c r="F42" s="23" t="s">
        <v>432</v>
      </c>
      <c r="G42" s="23" t="s">
        <v>504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21" t="s">
        <v>225</v>
      </c>
      <c r="B43" s="23">
        <v>145</v>
      </c>
      <c r="C43" s="22" t="s">
        <v>27</v>
      </c>
      <c r="D43" s="22" t="s">
        <v>229</v>
      </c>
      <c r="E43" s="23" t="s">
        <v>505</v>
      </c>
      <c r="F43" s="23" t="s">
        <v>432</v>
      </c>
      <c r="G43" s="23" t="s">
        <v>506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21" t="s">
        <v>165</v>
      </c>
      <c r="B44" s="23">
        <v>58</v>
      </c>
      <c r="C44" s="22" t="s">
        <v>36</v>
      </c>
      <c r="D44" s="22" t="s">
        <v>32</v>
      </c>
      <c r="E44" s="23" t="s">
        <v>507</v>
      </c>
      <c r="F44" s="23" t="s">
        <v>432</v>
      </c>
      <c r="G44" s="23" t="s">
        <v>508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45" t="s">
        <v>202</v>
      </c>
      <c r="B45" s="23">
        <v>141</v>
      </c>
      <c r="C45" s="22" t="s">
        <v>36</v>
      </c>
      <c r="D45" s="22" t="s">
        <v>64</v>
      </c>
      <c r="E45" s="23" t="s">
        <v>278</v>
      </c>
      <c r="F45" s="23" t="s">
        <v>432</v>
      </c>
      <c r="G45" s="23" t="s">
        <v>432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7" customHeight="1" x14ac:dyDescent="0.25">
      <c r="A46" s="21" t="s">
        <v>167</v>
      </c>
      <c r="B46" s="23">
        <v>133</v>
      </c>
      <c r="C46" s="22" t="s">
        <v>168</v>
      </c>
      <c r="D46" s="22" t="s">
        <v>169</v>
      </c>
      <c r="E46" s="23" t="s">
        <v>481</v>
      </c>
      <c r="F46" s="23" t="s">
        <v>432</v>
      </c>
      <c r="G46" s="23" t="s">
        <v>482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7" customHeight="1" x14ac:dyDescent="0.25">
      <c r="A47" s="21" t="s">
        <v>171</v>
      </c>
      <c r="B47" s="23">
        <v>43</v>
      </c>
      <c r="C47" s="22" t="s">
        <v>36</v>
      </c>
      <c r="D47" s="22" t="s">
        <v>137</v>
      </c>
      <c r="E47" s="23" t="s">
        <v>483</v>
      </c>
      <c r="F47" s="23" t="s">
        <v>432</v>
      </c>
      <c r="G47" s="23" t="s">
        <v>484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21" t="s">
        <v>173</v>
      </c>
      <c r="B48" s="23">
        <v>73</v>
      </c>
      <c r="C48" s="22" t="s">
        <v>36</v>
      </c>
      <c r="D48" s="22" t="s">
        <v>32</v>
      </c>
      <c r="E48" s="23" t="s">
        <v>485</v>
      </c>
      <c r="F48" s="23" t="s">
        <v>432</v>
      </c>
      <c r="G48" s="23" t="s">
        <v>486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5.75" customHeight="1" x14ac:dyDescent="0.25">
      <c r="A49" s="29"/>
      <c r="B49" s="29"/>
      <c r="C49" s="29"/>
      <c r="D49" s="29"/>
      <c r="E49" s="47"/>
      <c r="F49" s="29"/>
      <c r="G49" s="6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5.75" customHeight="1" x14ac:dyDescent="0.25">
      <c r="A50" s="235" t="s">
        <v>253</v>
      </c>
      <c r="B50" s="182"/>
      <c r="C50" s="182"/>
      <c r="D50" s="182"/>
      <c r="E50" s="182"/>
      <c r="F50" s="183"/>
      <c r="G50" s="67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63" customHeight="1" x14ac:dyDescent="0.25">
      <c r="A51" s="241" t="s">
        <v>3</v>
      </c>
      <c r="B51" s="241" t="s">
        <v>4</v>
      </c>
      <c r="C51" s="241" t="s">
        <v>5</v>
      </c>
      <c r="D51" s="241" t="s">
        <v>423</v>
      </c>
      <c r="E51" s="241" t="s">
        <v>424</v>
      </c>
      <c r="F51" s="241" t="s">
        <v>425</v>
      </c>
      <c r="G51" s="6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5.75" customHeight="1" x14ac:dyDescent="0.25">
      <c r="A52" s="207"/>
      <c r="B52" s="207"/>
      <c r="C52" s="207"/>
      <c r="D52" s="207"/>
      <c r="E52" s="207"/>
      <c r="F52" s="207"/>
      <c r="G52" s="67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7" customHeight="1" x14ac:dyDescent="0.25">
      <c r="A53" s="21" t="s">
        <v>177</v>
      </c>
      <c r="B53" s="23">
        <v>75</v>
      </c>
      <c r="C53" s="22" t="s">
        <v>178</v>
      </c>
      <c r="D53" s="23" t="s">
        <v>450</v>
      </c>
      <c r="E53" s="23" t="s">
        <v>432</v>
      </c>
      <c r="F53" s="23" t="s">
        <v>437</v>
      </c>
      <c r="G53" s="67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7" customHeight="1" x14ac:dyDescent="0.25">
      <c r="A54" s="21" t="s">
        <v>181</v>
      </c>
      <c r="B54" s="23" t="s">
        <v>24</v>
      </c>
      <c r="C54" s="22" t="s">
        <v>426</v>
      </c>
      <c r="D54" s="23" t="s">
        <v>270</v>
      </c>
      <c r="E54" s="23" t="s">
        <v>270</v>
      </c>
      <c r="F54" s="23" t="s">
        <v>270</v>
      </c>
      <c r="G54" s="67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7" customHeight="1" x14ac:dyDescent="0.25">
      <c r="A55" s="21" t="s">
        <v>186</v>
      </c>
      <c r="B55" s="23">
        <v>132</v>
      </c>
      <c r="C55" s="22" t="s">
        <v>187</v>
      </c>
      <c r="D55" s="23" t="s">
        <v>450</v>
      </c>
      <c r="E55" s="23" t="s">
        <v>432</v>
      </c>
      <c r="F55" s="23" t="s">
        <v>437</v>
      </c>
      <c r="G55" s="6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7" customHeight="1" x14ac:dyDescent="0.25">
      <c r="A56" s="21" t="s">
        <v>189</v>
      </c>
      <c r="B56" s="23">
        <v>131</v>
      </c>
      <c r="C56" s="22" t="s">
        <v>190</v>
      </c>
      <c r="D56" s="23" t="s">
        <v>509</v>
      </c>
      <c r="E56" s="23" t="s">
        <v>432</v>
      </c>
      <c r="F56" s="23" t="s">
        <v>510</v>
      </c>
      <c r="G56" s="67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5.75" customHeight="1" x14ac:dyDescent="0.25">
      <c r="A57" s="18"/>
      <c r="B57" s="18"/>
      <c r="C57" s="18"/>
      <c r="D57" s="18"/>
      <c r="E57" s="48"/>
      <c r="F57" s="18"/>
      <c r="G57" s="67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5.75" customHeight="1" x14ac:dyDescent="0.25">
      <c r="A58" s="18"/>
      <c r="B58" s="18"/>
      <c r="C58" s="18"/>
      <c r="D58" s="18"/>
      <c r="E58" s="48"/>
      <c r="F58" s="18"/>
      <c r="G58" s="67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75" customHeight="1" x14ac:dyDescent="0.25">
      <c r="A59" s="18"/>
      <c r="B59" s="18"/>
      <c r="C59" s="18"/>
      <c r="D59" s="18"/>
      <c r="E59" s="48"/>
      <c r="F59" s="18"/>
      <c r="G59" s="6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 x14ac:dyDescent="0.25">
      <c r="A60" s="18"/>
      <c r="B60" s="18"/>
      <c r="C60" s="18"/>
      <c r="D60" s="18"/>
      <c r="E60" s="48"/>
      <c r="F60" s="18"/>
      <c r="G60" s="6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48"/>
      <c r="F61" s="18"/>
      <c r="G61" s="6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48"/>
      <c r="F62" s="18"/>
      <c r="G62" s="6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48"/>
      <c r="F63" s="18"/>
      <c r="G63" s="6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48"/>
      <c r="F64" s="18"/>
      <c r="G64" s="6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48"/>
      <c r="F65" s="18"/>
      <c r="G65" s="67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48"/>
      <c r="F66" s="18"/>
      <c r="G66" s="6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48"/>
      <c r="F67" s="18"/>
      <c r="G67" s="67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48"/>
      <c r="F68" s="18"/>
      <c r="G68" s="6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48"/>
      <c r="F69" s="18"/>
      <c r="G69" s="6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48"/>
      <c r="F70" s="18"/>
      <c r="G70" s="67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48"/>
      <c r="F71" s="18"/>
      <c r="G71" s="67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48"/>
      <c r="F72" s="18"/>
      <c r="G72" s="67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48"/>
      <c r="F73" s="18"/>
      <c r="G73" s="67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48"/>
      <c r="F74" s="18"/>
      <c r="G74" s="67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48"/>
      <c r="F75" s="18"/>
      <c r="G75" s="6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48"/>
      <c r="F76" s="18"/>
      <c r="G76" s="67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48"/>
      <c r="F77" s="18"/>
      <c r="G77" s="67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48"/>
      <c r="F78" s="18"/>
      <c r="G78" s="67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48"/>
      <c r="F79" s="18"/>
      <c r="G79" s="67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48"/>
      <c r="F80" s="18"/>
      <c r="G80" s="67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48"/>
      <c r="F81" s="18"/>
      <c r="G81" s="67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48"/>
      <c r="F82" s="18"/>
      <c r="G82" s="67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48"/>
      <c r="F83" s="18"/>
      <c r="G83" s="67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48"/>
      <c r="F84" s="18"/>
      <c r="G84" s="67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48"/>
      <c r="F85" s="18"/>
      <c r="G85" s="67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48"/>
      <c r="F86" s="18"/>
      <c r="G86" s="67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48"/>
      <c r="F87" s="18"/>
      <c r="G87" s="67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48"/>
      <c r="F88" s="18"/>
      <c r="G88" s="67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48"/>
      <c r="F89" s="18"/>
      <c r="G89" s="67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48"/>
      <c r="F90" s="18"/>
      <c r="G90" s="67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48"/>
      <c r="F91" s="18"/>
      <c r="G91" s="67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48"/>
      <c r="F92" s="18"/>
      <c r="G92" s="67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48"/>
      <c r="F93" s="18"/>
      <c r="G93" s="67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48"/>
      <c r="F94" s="18"/>
      <c r="G94" s="67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48"/>
      <c r="F95" s="18"/>
      <c r="G95" s="67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48"/>
      <c r="F96" s="18"/>
      <c r="G96" s="67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48"/>
      <c r="F97" s="18"/>
      <c r="G97" s="67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48"/>
      <c r="F98" s="18"/>
      <c r="G98" s="67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48"/>
      <c r="F99" s="18"/>
      <c r="G99" s="67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48"/>
      <c r="F100" s="18"/>
      <c r="G100" s="67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48"/>
      <c r="F101" s="18"/>
      <c r="G101" s="67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48"/>
      <c r="F102" s="18"/>
      <c r="G102" s="67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48"/>
      <c r="F103" s="18"/>
      <c r="G103" s="67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48"/>
      <c r="F104" s="18"/>
      <c r="G104" s="67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48"/>
      <c r="F105" s="18"/>
      <c r="G105" s="67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48"/>
      <c r="F106" s="18"/>
      <c r="G106" s="67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48"/>
      <c r="F107" s="18"/>
      <c r="G107" s="67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48"/>
      <c r="F108" s="18"/>
      <c r="G108" s="67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48"/>
      <c r="F109" s="18"/>
      <c r="G109" s="67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48"/>
      <c r="F110" s="18"/>
      <c r="G110" s="67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48"/>
      <c r="F111" s="18"/>
      <c r="G111" s="67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48"/>
      <c r="F112" s="18"/>
      <c r="G112" s="67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48"/>
      <c r="F113" s="18"/>
      <c r="G113" s="67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48"/>
      <c r="F114" s="18"/>
      <c r="G114" s="67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48"/>
      <c r="F115" s="18"/>
      <c r="G115" s="67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48"/>
      <c r="F116" s="18"/>
      <c r="G116" s="67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48"/>
      <c r="F117" s="18"/>
      <c r="G117" s="67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48"/>
      <c r="F118" s="18"/>
      <c r="G118" s="67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48"/>
      <c r="F119" s="18"/>
      <c r="G119" s="67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48"/>
      <c r="F120" s="18"/>
      <c r="G120" s="67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48"/>
      <c r="F121" s="18"/>
      <c r="G121" s="67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48"/>
      <c r="F122" s="18"/>
      <c r="G122" s="67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48"/>
      <c r="F123" s="18"/>
      <c r="G123" s="67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48"/>
      <c r="F124" s="18"/>
      <c r="G124" s="67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48"/>
      <c r="F125" s="18"/>
      <c r="G125" s="67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48"/>
      <c r="F126" s="18"/>
      <c r="G126" s="67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48"/>
      <c r="F127" s="18"/>
      <c r="G127" s="67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48"/>
      <c r="F128" s="18"/>
      <c r="G128" s="67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48"/>
      <c r="F129" s="18"/>
      <c r="G129" s="67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48"/>
      <c r="F130" s="18"/>
      <c r="G130" s="67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48"/>
      <c r="F131" s="18"/>
      <c r="G131" s="67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48"/>
      <c r="F132" s="18"/>
      <c r="G132" s="67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48"/>
      <c r="F133" s="18"/>
      <c r="G133" s="67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48"/>
      <c r="F134" s="18"/>
      <c r="G134" s="67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48"/>
      <c r="F135" s="18"/>
      <c r="G135" s="67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48"/>
      <c r="F136" s="18"/>
      <c r="G136" s="67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48"/>
      <c r="F137" s="18"/>
      <c r="G137" s="67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48"/>
      <c r="F138" s="18"/>
      <c r="G138" s="67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48"/>
      <c r="F139" s="18"/>
      <c r="G139" s="67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48"/>
      <c r="F140" s="18"/>
      <c r="G140" s="67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48"/>
      <c r="F141" s="18"/>
      <c r="G141" s="67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48"/>
      <c r="F142" s="18"/>
      <c r="G142" s="67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48"/>
      <c r="F143" s="18"/>
      <c r="G143" s="67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48"/>
      <c r="F144" s="18"/>
      <c r="G144" s="67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48"/>
      <c r="F145" s="18"/>
      <c r="G145" s="67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48"/>
      <c r="F146" s="18"/>
      <c r="G146" s="67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48"/>
      <c r="F147" s="18"/>
      <c r="G147" s="67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48"/>
      <c r="F148" s="18"/>
      <c r="G148" s="67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48"/>
      <c r="F149" s="18"/>
      <c r="G149" s="67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48"/>
      <c r="F150" s="18"/>
      <c r="G150" s="67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48"/>
      <c r="F151" s="18"/>
      <c r="G151" s="67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48"/>
      <c r="F152" s="18"/>
      <c r="G152" s="67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48"/>
      <c r="F153" s="18"/>
      <c r="G153" s="67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48"/>
      <c r="F154" s="18"/>
      <c r="G154" s="67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48"/>
      <c r="F155" s="18"/>
      <c r="G155" s="67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48"/>
      <c r="F156" s="18"/>
      <c r="G156" s="67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48"/>
      <c r="F157" s="18"/>
      <c r="G157" s="67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48"/>
      <c r="F158" s="18"/>
      <c r="G158" s="67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48"/>
      <c r="F159" s="18"/>
      <c r="G159" s="67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48"/>
      <c r="F160" s="18"/>
      <c r="G160" s="67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48"/>
      <c r="F161" s="18"/>
      <c r="G161" s="67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48"/>
      <c r="F162" s="18"/>
      <c r="G162" s="67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48"/>
      <c r="F163" s="18"/>
      <c r="G163" s="67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48"/>
      <c r="F164" s="18"/>
      <c r="G164" s="67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48"/>
      <c r="F165" s="18"/>
      <c r="G165" s="67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48"/>
      <c r="F166" s="18"/>
      <c r="G166" s="67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48"/>
      <c r="F167" s="18"/>
      <c r="G167" s="67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48"/>
      <c r="F168" s="18"/>
      <c r="G168" s="67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48"/>
      <c r="F169" s="18"/>
      <c r="G169" s="67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48"/>
      <c r="F170" s="18"/>
      <c r="G170" s="67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48"/>
      <c r="F171" s="18"/>
      <c r="G171" s="67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48"/>
      <c r="F172" s="18"/>
      <c r="G172" s="67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48"/>
      <c r="F173" s="18"/>
      <c r="G173" s="67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48"/>
      <c r="F174" s="18"/>
      <c r="G174" s="67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48"/>
      <c r="F175" s="18"/>
      <c r="G175" s="67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48"/>
      <c r="F176" s="18"/>
      <c r="G176" s="67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48"/>
      <c r="F177" s="18"/>
      <c r="G177" s="67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48"/>
      <c r="F178" s="18"/>
      <c r="G178" s="67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48"/>
      <c r="F179" s="18"/>
      <c r="G179" s="67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48"/>
      <c r="F180" s="18"/>
      <c r="G180" s="67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48"/>
      <c r="F181" s="18"/>
      <c r="G181" s="67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48"/>
      <c r="F182" s="18"/>
      <c r="G182" s="67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48"/>
      <c r="F183" s="18"/>
      <c r="G183" s="67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48"/>
      <c r="F184" s="18"/>
      <c r="G184" s="67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48"/>
      <c r="F185" s="18"/>
      <c r="G185" s="67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48"/>
      <c r="F186" s="18"/>
      <c r="G186" s="67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48"/>
      <c r="F187" s="18"/>
      <c r="G187" s="67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48"/>
      <c r="F188" s="18"/>
      <c r="G188" s="67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48"/>
      <c r="F189" s="18"/>
      <c r="G189" s="67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48"/>
      <c r="F190" s="18"/>
      <c r="G190" s="67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48"/>
      <c r="F191" s="18"/>
      <c r="G191" s="67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48"/>
      <c r="F192" s="18"/>
      <c r="G192" s="67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48"/>
      <c r="F193" s="18"/>
      <c r="G193" s="67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48"/>
      <c r="F194" s="18"/>
      <c r="G194" s="67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48"/>
      <c r="F195" s="18"/>
      <c r="G195" s="67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48"/>
      <c r="F196" s="18"/>
      <c r="G196" s="67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48"/>
      <c r="F197" s="18"/>
      <c r="G197" s="67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48"/>
      <c r="F198" s="18"/>
      <c r="G198" s="67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48"/>
      <c r="F199" s="18"/>
      <c r="G199" s="67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48"/>
      <c r="F200" s="18"/>
      <c r="G200" s="67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48"/>
      <c r="F201" s="18"/>
      <c r="G201" s="67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48"/>
      <c r="F202" s="18"/>
      <c r="G202" s="67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48"/>
      <c r="F203" s="18"/>
      <c r="G203" s="67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48"/>
      <c r="F204" s="18"/>
      <c r="G204" s="67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48"/>
      <c r="F205" s="18"/>
      <c r="G205" s="67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48"/>
      <c r="F206" s="18"/>
      <c r="G206" s="67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48"/>
      <c r="F207" s="18"/>
      <c r="G207" s="67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48"/>
      <c r="F208" s="18"/>
      <c r="G208" s="67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48"/>
      <c r="F209" s="18"/>
      <c r="G209" s="67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48"/>
      <c r="F210" s="18"/>
      <c r="G210" s="67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48"/>
      <c r="F211" s="18"/>
      <c r="G211" s="67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48"/>
      <c r="F212" s="18"/>
      <c r="G212" s="67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48"/>
      <c r="F213" s="18"/>
      <c r="G213" s="67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48"/>
      <c r="F214" s="18"/>
      <c r="G214" s="67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48"/>
      <c r="F215" s="18"/>
      <c r="G215" s="67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48"/>
      <c r="F216" s="18"/>
      <c r="G216" s="67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48"/>
      <c r="F217" s="18"/>
      <c r="G217" s="67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48"/>
      <c r="F218" s="18"/>
      <c r="G218" s="67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48"/>
      <c r="F219" s="18"/>
      <c r="G219" s="67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48"/>
      <c r="F220" s="18"/>
      <c r="G220" s="67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48"/>
      <c r="F221" s="18"/>
      <c r="G221" s="67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48"/>
      <c r="F222" s="18"/>
      <c r="G222" s="67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48"/>
      <c r="F223" s="18"/>
      <c r="G223" s="67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48"/>
      <c r="F224" s="18"/>
      <c r="G224" s="67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48"/>
      <c r="F225" s="18"/>
      <c r="G225" s="67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48"/>
      <c r="F226" s="18"/>
      <c r="G226" s="67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48"/>
      <c r="F227" s="18"/>
      <c r="G227" s="67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48"/>
      <c r="F228" s="18"/>
      <c r="G228" s="67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48"/>
      <c r="F229" s="18"/>
      <c r="G229" s="67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48"/>
      <c r="F230" s="18"/>
      <c r="G230" s="67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48"/>
      <c r="F231" s="18"/>
      <c r="G231" s="67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48"/>
      <c r="F232" s="18"/>
      <c r="G232" s="67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48"/>
      <c r="F233" s="18"/>
      <c r="G233" s="67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48"/>
      <c r="F234" s="18"/>
      <c r="G234" s="67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48"/>
      <c r="F235" s="18"/>
      <c r="G235" s="67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48"/>
      <c r="F236" s="18"/>
      <c r="G236" s="67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48"/>
      <c r="F237" s="18"/>
      <c r="G237" s="67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48"/>
      <c r="F238" s="18"/>
      <c r="G238" s="67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48"/>
      <c r="F239" s="18"/>
      <c r="G239" s="67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48"/>
      <c r="F240" s="18"/>
      <c r="G240" s="67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48"/>
      <c r="F241" s="18"/>
      <c r="G241" s="67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48"/>
      <c r="F242" s="18"/>
      <c r="G242" s="67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48"/>
      <c r="F243" s="18"/>
      <c r="G243" s="67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48"/>
      <c r="F244" s="18"/>
      <c r="G244" s="67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48"/>
      <c r="F245" s="18"/>
      <c r="G245" s="67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48"/>
      <c r="F246" s="18"/>
      <c r="G246" s="67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48"/>
      <c r="F247" s="18"/>
      <c r="G247" s="67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48"/>
      <c r="F248" s="18"/>
      <c r="G248" s="67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48"/>
      <c r="F249" s="18"/>
      <c r="G249" s="67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48"/>
      <c r="F250" s="18"/>
      <c r="G250" s="67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48"/>
      <c r="F251" s="18"/>
      <c r="G251" s="67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48"/>
      <c r="F252" s="18"/>
      <c r="G252" s="67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48"/>
      <c r="F253" s="18"/>
      <c r="G253" s="67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48"/>
      <c r="F254" s="18"/>
      <c r="G254" s="67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48"/>
      <c r="F255" s="18"/>
      <c r="G255" s="67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48"/>
      <c r="F256" s="18"/>
      <c r="G256" s="67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5:7" ht="15.75" customHeight="1" x14ac:dyDescent="0.25">
      <c r="E257" s="11"/>
      <c r="G257" s="11"/>
    </row>
    <row r="258" spans="5:7" ht="15.75" customHeight="1" x14ac:dyDescent="0.25">
      <c r="E258" s="11"/>
      <c r="G258" s="11"/>
    </row>
    <row r="259" spans="5:7" ht="15.75" customHeight="1" x14ac:dyDescent="0.25">
      <c r="E259" s="11"/>
      <c r="G259" s="11"/>
    </row>
    <row r="260" spans="5:7" ht="15.75" customHeight="1" x14ac:dyDescent="0.25">
      <c r="E260" s="11"/>
      <c r="G260" s="11"/>
    </row>
    <row r="261" spans="5:7" ht="15.75" customHeight="1" x14ac:dyDescent="0.25">
      <c r="E261" s="11"/>
      <c r="G261" s="11"/>
    </row>
    <row r="262" spans="5:7" ht="15.75" customHeight="1" x14ac:dyDescent="0.25">
      <c r="E262" s="11"/>
      <c r="G262" s="11"/>
    </row>
    <row r="263" spans="5:7" ht="15.75" customHeight="1" x14ac:dyDescent="0.25">
      <c r="E263" s="11"/>
      <c r="G263" s="11"/>
    </row>
    <row r="264" spans="5:7" ht="15.75" customHeight="1" x14ac:dyDescent="0.25">
      <c r="E264" s="11"/>
      <c r="G264" s="11"/>
    </row>
    <row r="265" spans="5:7" ht="15.75" customHeight="1" x14ac:dyDescent="0.25">
      <c r="E265" s="11"/>
      <c r="G265" s="11"/>
    </row>
    <row r="266" spans="5:7" ht="15.75" customHeight="1" x14ac:dyDescent="0.25">
      <c r="E266" s="11"/>
      <c r="G266" s="11"/>
    </row>
    <row r="267" spans="5:7" ht="15.75" customHeight="1" x14ac:dyDescent="0.25">
      <c r="E267" s="11"/>
      <c r="G267" s="11"/>
    </row>
    <row r="268" spans="5:7" ht="15.75" customHeight="1" x14ac:dyDescent="0.25">
      <c r="E268" s="11"/>
      <c r="G268" s="11"/>
    </row>
    <row r="269" spans="5:7" ht="15.75" customHeight="1" x14ac:dyDescent="0.25">
      <c r="E269" s="11"/>
      <c r="G269" s="11"/>
    </row>
    <row r="270" spans="5:7" ht="15.75" customHeight="1" x14ac:dyDescent="0.25">
      <c r="E270" s="11"/>
      <c r="G270" s="11"/>
    </row>
    <row r="271" spans="5:7" ht="15.75" customHeight="1" x14ac:dyDescent="0.25">
      <c r="E271" s="11"/>
      <c r="G271" s="11"/>
    </row>
    <row r="272" spans="5:7" ht="15.75" customHeight="1" x14ac:dyDescent="0.25">
      <c r="E272" s="11"/>
      <c r="G272" s="11"/>
    </row>
    <row r="273" spans="5:7" ht="15.75" customHeight="1" x14ac:dyDescent="0.25">
      <c r="E273" s="11"/>
      <c r="G273" s="11"/>
    </row>
    <row r="274" spans="5:7" ht="15.75" customHeight="1" x14ac:dyDescent="0.25">
      <c r="E274" s="11"/>
      <c r="G274" s="11"/>
    </row>
    <row r="275" spans="5:7" ht="15.75" customHeight="1" x14ac:dyDescent="0.25">
      <c r="E275" s="11"/>
      <c r="G275" s="11"/>
    </row>
    <row r="276" spans="5:7" ht="15.75" customHeight="1" x14ac:dyDescent="0.25">
      <c r="E276" s="11"/>
      <c r="G276" s="11"/>
    </row>
    <row r="277" spans="5:7" ht="15.75" customHeight="1" x14ac:dyDescent="0.25">
      <c r="E277" s="11"/>
      <c r="G277" s="11"/>
    </row>
    <row r="278" spans="5:7" ht="15.75" customHeight="1" x14ac:dyDescent="0.25">
      <c r="E278" s="11"/>
      <c r="G278" s="11"/>
    </row>
    <row r="279" spans="5:7" ht="15.75" customHeight="1" x14ac:dyDescent="0.25">
      <c r="E279" s="11"/>
      <c r="G279" s="11"/>
    </row>
    <row r="280" spans="5:7" ht="15.75" customHeight="1" x14ac:dyDescent="0.25">
      <c r="E280" s="11"/>
      <c r="G280" s="11"/>
    </row>
    <row r="281" spans="5:7" ht="15.75" customHeight="1" x14ac:dyDescent="0.25">
      <c r="E281" s="11"/>
      <c r="G281" s="11"/>
    </row>
    <row r="282" spans="5:7" ht="15.75" customHeight="1" x14ac:dyDescent="0.25">
      <c r="E282" s="11"/>
      <c r="G282" s="11"/>
    </row>
    <row r="283" spans="5:7" ht="15.75" customHeight="1" x14ac:dyDescent="0.25">
      <c r="E283" s="11"/>
      <c r="G283" s="11"/>
    </row>
    <row r="284" spans="5:7" ht="15.75" customHeight="1" x14ac:dyDescent="0.25">
      <c r="E284" s="11"/>
      <c r="G284" s="11"/>
    </row>
    <row r="285" spans="5:7" ht="15.75" customHeight="1" x14ac:dyDescent="0.25">
      <c r="E285" s="11"/>
      <c r="G285" s="11"/>
    </row>
    <row r="286" spans="5:7" ht="15.75" customHeight="1" x14ac:dyDescent="0.25">
      <c r="E286" s="11"/>
      <c r="G286" s="11"/>
    </row>
    <row r="287" spans="5:7" ht="15.75" customHeight="1" x14ac:dyDescent="0.25">
      <c r="E287" s="11"/>
      <c r="G287" s="11"/>
    </row>
    <row r="288" spans="5:7" ht="15.75" customHeight="1" x14ac:dyDescent="0.25">
      <c r="E288" s="11"/>
      <c r="G288" s="11"/>
    </row>
    <row r="289" spans="5:7" ht="15.75" customHeight="1" x14ac:dyDescent="0.25">
      <c r="E289" s="11"/>
      <c r="G289" s="11"/>
    </row>
    <row r="290" spans="5:7" ht="15.75" customHeight="1" x14ac:dyDescent="0.25">
      <c r="E290" s="11"/>
      <c r="G290" s="11"/>
    </row>
    <row r="291" spans="5:7" ht="15.75" customHeight="1" x14ac:dyDescent="0.25">
      <c r="E291" s="11"/>
      <c r="G291" s="11"/>
    </row>
    <row r="292" spans="5:7" ht="15.75" customHeight="1" x14ac:dyDescent="0.25">
      <c r="E292" s="11"/>
      <c r="G292" s="11"/>
    </row>
    <row r="293" spans="5:7" ht="15.75" customHeight="1" x14ac:dyDescent="0.25">
      <c r="E293" s="11"/>
      <c r="G293" s="11"/>
    </row>
    <row r="294" spans="5:7" ht="15.75" customHeight="1" x14ac:dyDescent="0.25">
      <c r="E294" s="11"/>
      <c r="G294" s="11"/>
    </row>
    <row r="295" spans="5:7" ht="15.75" customHeight="1" x14ac:dyDescent="0.25">
      <c r="E295" s="11"/>
      <c r="G295" s="11"/>
    </row>
    <row r="296" spans="5:7" ht="15.75" customHeight="1" x14ac:dyDescent="0.25">
      <c r="E296" s="11"/>
      <c r="G296" s="11"/>
    </row>
    <row r="297" spans="5:7" ht="15.75" customHeight="1" x14ac:dyDescent="0.25">
      <c r="E297" s="11"/>
      <c r="G297" s="11"/>
    </row>
    <row r="298" spans="5:7" ht="15.75" customHeight="1" x14ac:dyDescent="0.25">
      <c r="E298" s="11"/>
      <c r="G298" s="11"/>
    </row>
    <row r="299" spans="5:7" ht="15.75" customHeight="1" x14ac:dyDescent="0.25">
      <c r="E299" s="11"/>
      <c r="G299" s="11"/>
    </row>
    <row r="300" spans="5:7" ht="15.75" customHeight="1" x14ac:dyDescent="0.25">
      <c r="E300" s="11"/>
      <c r="G300" s="11"/>
    </row>
    <row r="301" spans="5:7" ht="15.75" customHeight="1" x14ac:dyDescent="0.25">
      <c r="E301" s="11"/>
      <c r="G301" s="11"/>
    </row>
    <row r="302" spans="5:7" ht="15.75" customHeight="1" x14ac:dyDescent="0.25">
      <c r="E302" s="11"/>
      <c r="G302" s="11"/>
    </row>
    <row r="303" spans="5:7" ht="15.75" customHeight="1" x14ac:dyDescent="0.25">
      <c r="E303" s="11"/>
      <c r="G303" s="11"/>
    </row>
    <row r="304" spans="5:7" ht="15.75" customHeight="1" x14ac:dyDescent="0.25">
      <c r="E304" s="11"/>
      <c r="G304" s="11"/>
    </row>
    <row r="305" spans="5:7" ht="15.75" customHeight="1" x14ac:dyDescent="0.25">
      <c r="E305" s="11"/>
      <c r="G305" s="11"/>
    </row>
    <row r="306" spans="5:7" ht="15.75" customHeight="1" x14ac:dyDescent="0.25">
      <c r="E306" s="11"/>
      <c r="G306" s="11"/>
    </row>
    <row r="307" spans="5:7" ht="15.75" customHeight="1" x14ac:dyDescent="0.25">
      <c r="E307" s="11"/>
      <c r="G307" s="11"/>
    </row>
    <row r="308" spans="5:7" ht="15.75" customHeight="1" x14ac:dyDescent="0.25">
      <c r="E308" s="11"/>
      <c r="G308" s="11"/>
    </row>
    <row r="309" spans="5:7" ht="15.75" customHeight="1" x14ac:dyDescent="0.25">
      <c r="E309" s="11"/>
      <c r="G309" s="11"/>
    </row>
    <row r="310" spans="5:7" ht="15.75" customHeight="1" x14ac:dyDescent="0.25">
      <c r="E310" s="11"/>
      <c r="G310" s="11"/>
    </row>
    <row r="311" spans="5:7" ht="15.75" customHeight="1" x14ac:dyDescent="0.25">
      <c r="E311" s="11"/>
      <c r="G311" s="11"/>
    </row>
    <row r="312" spans="5:7" ht="15.75" customHeight="1" x14ac:dyDescent="0.25">
      <c r="E312" s="11"/>
      <c r="G312" s="11"/>
    </row>
    <row r="313" spans="5:7" ht="15.75" customHeight="1" x14ac:dyDescent="0.25">
      <c r="E313" s="11"/>
      <c r="G313" s="11"/>
    </row>
    <row r="314" spans="5:7" ht="15.75" customHeight="1" x14ac:dyDescent="0.25">
      <c r="E314" s="11"/>
      <c r="G314" s="11"/>
    </row>
    <row r="315" spans="5:7" ht="15.75" customHeight="1" x14ac:dyDescent="0.25">
      <c r="E315" s="11"/>
      <c r="G315" s="11"/>
    </row>
    <row r="316" spans="5:7" ht="15.75" customHeight="1" x14ac:dyDescent="0.25">
      <c r="E316" s="11"/>
      <c r="G316" s="11"/>
    </row>
    <row r="317" spans="5:7" ht="15.75" customHeight="1" x14ac:dyDescent="0.25">
      <c r="E317" s="11"/>
      <c r="G317" s="11"/>
    </row>
    <row r="318" spans="5:7" ht="15.75" customHeight="1" x14ac:dyDescent="0.25">
      <c r="E318" s="11"/>
      <c r="G318" s="11"/>
    </row>
    <row r="319" spans="5:7" ht="15.75" customHeight="1" x14ac:dyDescent="0.25">
      <c r="E319" s="11"/>
      <c r="G319" s="11"/>
    </row>
    <row r="320" spans="5:7" ht="15.75" customHeight="1" x14ac:dyDescent="0.25">
      <c r="E320" s="11"/>
      <c r="G320" s="11"/>
    </row>
    <row r="321" spans="5:7" ht="15.75" customHeight="1" x14ac:dyDescent="0.25">
      <c r="E321" s="11"/>
      <c r="G321" s="11"/>
    </row>
    <row r="322" spans="5:7" ht="15.75" customHeight="1" x14ac:dyDescent="0.25">
      <c r="E322" s="11"/>
      <c r="G322" s="11"/>
    </row>
    <row r="323" spans="5:7" ht="15.75" customHeight="1" x14ac:dyDescent="0.25">
      <c r="E323" s="11"/>
      <c r="G323" s="11"/>
    </row>
    <row r="324" spans="5:7" ht="15.75" customHeight="1" x14ac:dyDescent="0.25">
      <c r="E324" s="11"/>
      <c r="G324" s="11"/>
    </row>
    <row r="325" spans="5:7" ht="15.75" customHeight="1" x14ac:dyDescent="0.25">
      <c r="E325" s="11"/>
      <c r="G325" s="11"/>
    </row>
    <row r="326" spans="5:7" ht="15.75" customHeight="1" x14ac:dyDescent="0.25">
      <c r="E326" s="11"/>
      <c r="G326" s="11"/>
    </row>
    <row r="327" spans="5:7" ht="15.75" customHeight="1" x14ac:dyDescent="0.25">
      <c r="E327" s="11"/>
      <c r="G327" s="11"/>
    </row>
    <row r="328" spans="5:7" ht="15.75" customHeight="1" x14ac:dyDescent="0.25">
      <c r="E328" s="11"/>
      <c r="G328" s="11"/>
    </row>
    <row r="329" spans="5:7" ht="15.75" customHeight="1" x14ac:dyDescent="0.25">
      <c r="E329" s="11"/>
      <c r="G329" s="11"/>
    </row>
    <row r="330" spans="5:7" ht="15.75" customHeight="1" x14ac:dyDescent="0.25">
      <c r="E330" s="11"/>
      <c r="G330" s="11"/>
    </row>
    <row r="331" spans="5:7" ht="15.75" customHeight="1" x14ac:dyDescent="0.25">
      <c r="E331" s="11"/>
      <c r="G331" s="11"/>
    </row>
    <row r="332" spans="5:7" ht="15.75" customHeight="1" x14ac:dyDescent="0.25">
      <c r="E332" s="11"/>
      <c r="G332" s="11"/>
    </row>
    <row r="333" spans="5:7" ht="15.75" customHeight="1" x14ac:dyDescent="0.25">
      <c r="E333" s="11"/>
      <c r="G333" s="11"/>
    </row>
    <row r="334" spans="5:7" ht="15.75" customHeight="1" x14ac:dyDescent="0.25">
      <c r="E334" s="11"/>
      <c r="G334" s="11"/>
    </row>
    <row r="335" spans="5:7" ht="15.75" customHeight="1" x14ac:dyDescent="0.25">
      <c r="E335" s="11"/>
      <c r="G335" s="11"/>
    </row>
    <row r="336" spans="5:7" ht="15.75" customHeight="1" x14ac:dyDescent="0.25">
      <c r="E336" s="11"/>
      <c r="G336" s="11"/>
    </row>
    <row r="337" spans="5:7" ht="15.75" customHeight="1" x14ac:dyDescent="0.25">
      <c r="E337" s="11"/>
      <c r="G337" s="11"/>
    </row>
    <row r="338" spans="5:7" ht="15.75" customHeight="1" x14ac:dyDescent="0.25">
      <c r="E338" s="11"/>
      <c r="G338" s="11"/>
    </row>
    <row r="339" spans="5:7" ht="15.75" customHeight="1" x14ac:dyDescent="0.25">
      <c r="E339" s="11"/>
      <c r="G339" s="11"/>
    </row>
    <row r="340" spans="5:7" ht="15.75" customHeight="1" x14ac:dyDescent="0.25">
      <c r="E340" s="11"/>
      <c r="G340" s="11"/>
    </row>
    <row r="341" spans="5:7" ht="15.75" customHeight="1" x14ac:dyDescent="0.25">
      <c r="E341" s="11"/>
      <c r="G341" s="11"/>
    </row>
    <row r="342" spans="5:7" ht="15.75" customHeight="1" x14ac:dyDescent="0.25">
      <c r="E342" s="11"/>
      <c r="G342" s="11"/>
    </row>
    <row r="343" spans="5:7" ht="15.75" customHeight="1" x14ac:dyDescent="0.25">
      <c r="E343" s="11"/>
      <c r="G343" s="11"/>
    </row>
    <row r="344" spans="5:7" ht="15.75" customHeight="1" x14ac:dyDescent="0.25">
      <c r="E344" s="11"/>
      <c r="G344" s="11"/>
    </row>
    <row r="345" spans="5:7" ht="15.75" customHeight="1" x14ac:dyDescent="0.25">
      <c r="E345" s="11"/>
      <c r="G345" s="11"/>
    </row>
    <row r="346" spans="5:7" ht="15.75" customHeight="1" x14ac:dyDescent="0.25">
      <c r="E346" s="11"/>
      <c r="G346" s="11"/>
    </row>
    <row r="347" spans="5:7" ht="15.75" customHeight="1" x14ac:dyDescent="0.25">
      <c r="E347" s="11"/>
      <c r="G347" s="11"/>
    </row>
    <row r="348" spans="5:7" ht="15.75" customHeight="1" x14ac:dyDescent="0.25">
      <c r="E348" s="11"/>
      <c r="G348" s="11"/>
    </row>
    <row r="349" spans="5:7" ht="15.75" customHeight="1" x14ac:dyDescent="0.25">
      <c r="E349" s="11"/>
      <c r="G349" s="11"/>
    </row>
    <row r="350" spans="5:7" ht="15.75" customHeight="1" x14ac:dyDescent="0.25">
      <c r="E350" s="11"/>
      <c r="G350" s="11"/>
    </row>
    <row r="351" spans="5:7" ht="15.75" customHeight="1" x14ac:dyDescent="0.25">
      <c r="E351" s="11"/>
      <c r="G351" s="11"/>
    </row>
    <row r="352" spans="5:7" ht="15.75" customHeight="1" x14ac:dyDescent="0.25">
      <c r="E352" s="11"/>
      <c r="G352" s="11"/>
    </row>
    <row r="353" spans="5:7" ht="15.75" customHeight="1" x14ac:dyDescent="0.25">
      <c r="E353" s="11"/>
      <c r="G353" s="11"/>
    </row>
    <row r="354" spans="5:7" ht="15.75" customHeight="1" x14ac:dyDescent="0.25">
      <c r="E354" s="11"/>
      <c r="G354" s="11"/>
    </row>
    <row r="355" spans="5:7" ht="15.75" customHeight="1" x14ac:dyDescent="0.25">
      <c r="E355" s="11"/>
      <c r="G355" s="11"/>
    </row>
    <row r="356" spans="5:7" ht="15.75" customHeight="1" x14ac:dyDescent="0.25">
      <c r="E356" s="11"/>
      <c r="G356" s="11"/>
    </row>
    <row r="357" spans="5:7" ht="15.75" customHeight="1" x14ac:dyDescent="0.25">
      <c r="E357" s="11"/>
      <c r="G357" s="11"/>
    </row>
    <row r="358" spans="5:7" ht="15.75" customHeight="1" x14ac:dyDescent="0.25">
      <c r="E358" s="11"/>
      <c r="G358" s="11"/>
    </row>
    <row r="359" spans="5:7" ht="15.75" customHeight="1" x14ac:dyDescent="0.25">
      <c r="E359" s="11"/>
      <c r="G359" s="11"/>
    </row>
    <row r="360" spans="5:7" ht="15.75" customHeight="1" x14ac:dyDescent="0.25">
      <c r="E360" s="11"/>
      <c r="G360" s="11"/>
    </row>
    <row r="361" spans="5:7" ht="15.75" customHeight="1" x14ac:dyDescent="0.25">
      <c r="E361" s="11"/>
      <c r="G361" s="11"/>
    </row>
    <row r="362" spans="5:7" ht="15.75" customHeight="1" x14ac:dyDescent="0.25">
      <c r="E362" s="11"/>
      <c r="G362" s="11"/>
    </row>
    <row r="363" spans="5:7" ht="15.75" customHeight="1" x14ac:dyDescent="0.25">
      <c r="E363" s="11"/>
      <c r="G363" s="11"/>
    </row>
    <row r="364" spans="5:7" ht="15.75" customHeight="1" x14ac:dyDescent="0.25">
      <c r="E364" s="11"/>
      <c r="G364" s="11"/>
    </row>
    <row r="365" spans="5:7" ht="15.75" customHeight="1" x14ac:dyDescent="0.25">
      <c r="E365" s="11"/>
      <c r="G365" s="11"/>
    </row>
    <row r="366" spans="5:7" ht="15.75" customHeight="1" x14ac:dyDescent="0.25">
      <c r="E366" s="11"/>
      <c r="G366" s="11"/>
    </row>
    <row r="367" spans="5:7" ht="15.75" customHeight="1" x14ac:dyDescent="0.25">
      <c r="E367" s="11"/>
      <c r="G367" s="11"/>
    </row>
    <row r="368" spans="5:7" ht="15.75" customHeight="1" x14ac:dyDescent="0.25">
      <c r="E368" s="11"/>
      <c r="G368" s="11"/>
    </row>
    <row r="369" spans="5:7" ht="15.75" customHeight="1" x14ac:dyDescent="0.25">
      <c r="E369" s="11"/>
      <c r="G369" s="11"/>
    </row>
    <row r="370" spans="5:7" ht="15.75" customHeight="1" x14ac:dyDescent="0.25">
      <c r="E370" s="11"/>
      <c r="G370" s="11"/>
    </row>
    <row r="371" spans="5:7" ht="15.75" customHeight="1" x14ac:dyDescent="0.25">
      <c r="E371" s="11"/>
      <c r="G371" s="11"/>
    </row>
    <row r="372" spans="5:7" ht="15.75" customHeight="1" x14ac:dyDescent="0.25">
      <c r="E372" s="11"/>
      <c r="G372" s="11"/>
    </row>
    <row r="373" spans="5:7" ht="15.75" customHeight="1" x14ac:dyDescent="0.25">
      <c r="E373" s="11"/>
      <c r="G373" s="11"/>
    </row>
    <row r="374" spans="5:7" ht="15.75" customHeight="1" x14ac:dyDescent="0.25">
      <c r="E374" s="11"/>
      <c r="G374" s="11"/>
    </row>
    <row r="375" spans="5:7" ht="15.75" customHeight="1" x14ac:dyDescent="0.25">
      <c r="E375" s="11"/>
      <c r="G375" s="11"/>
    </row>
    <row r="376" spans="5:7" ht="15.75" customHeight="1" x14ac:dyDescent="0.25">
      <c r="E376" s="11"/>
      <c r="G376" s="11"/>
    </row>
    <row r="377" spans="5:7" ht="15.75" customHeight="1" x14ac:dyDescent="0.25">
      <c r="E377" s="11"/>
      <c r="G377" s="11"/>
    </row>
    <row r="378" spans="5:7" ht="15.75" customHeight="1" x14ac:dyDescent="0.25">
      <c r="E378" s="11"/>
      <c r="G378" s="11"/>
    </row>
    <row r="379" spans="5:7" ht="15.75" customHeight="1" x14ac:dyDescent="0.25">
      <c r="E379" s="11"/>
      <c r="G379" s="11"/>
    </row>
    <row r="380" spans="5:7" ht="15.75" customHeight="1" x14ac:dyDescent="0.25">
      <c r="E380" s="11"/>
      <c r="G380" s="11"/>
    </row>
    <row r="381" spans="5:7" ht="15.75" customHeight="1" x14ac:dyDescent="0.25">
      <c r="E381" s="11"/>
      <c r="G381" s="11"/>
    </row>
    <row r="382" spans="5:7" ht="15.75" customHeight="1" x14ac:dyDescent="0.25">
      <c r="E382" s="11"/>
      <c r="G382" s="11"/>
    </row>
    <row r="383" spans="5:7" ht="15.75" customHeight="1" x14ac:dyDescent="0.25">
      <c r="E383" s="11"/>
      <c r="G383" s="11"/>
    </row>
    <row r="384" spans="5:7" ht="15.75" customHeight="1" x14ac:dyDescent="0.25">
      <c r="E384" s="11"/>
      <c r="G384" s="11"/>
    </row>
    <row r="385" spans="5:7" ht="15.75" customHeight="1" x14ac:dyDescent="0.25">
      <c r="E385" s="11"/>
      <c r="G385" s="11"/>
    </row>
    <row r="386" spans="5:7" ht="15.75" customHeight="1" x14ac:dyDescent="0.25">
      <c r="E386" s="11"/>
      <c r="G386" s="11"/>
    </row>
    <row r="387" spans="5:7" ht="15.75" customHeight="1" x14ac:dyDescent="0.25">
      <c r="E387" s="11"/>
      <c r="G387" s="11"/>
    </row>
    <row r="388" spans="5:7" ht="15.75" customHeight="1" x14ac:dyDescent="0.25">
      <c r="E388" s="11"/>
      <c r="G388" s="11"/>
    </row>
    <row r="389" spans="5:7" ht="15.75" customHeight="1" x14ac:dyDescent="0.25">
      <c r="E389" s="11"/>
      <c r="G389" s="11"/>
    </row>
    <row r="390" spans="5:7" ht="15.75" customHeight="1" x14ac:dyDescent="0.25">
      <c r="E390" s="11"/>
      <c r="G390" s="11"/>
    </row>
    <row r="391" spans="5:7" ht="15.75" customHeight="1" x14ac:dyDescent="0.25">
      <c r="E391" s="11"/>
      <c r="G391" s="11"/>
    </row>
    <row r="392" spans="5:7" ht="15.75" customHeight="1" x14ac:dyDescent="0.25">
      <c r="E392" s="11"/>
      <c r="G392" s="11"/>
    </row>
    <row r="393" spans="5:7" ht="15.75" customHeight="1" x14ac:dyDescent="0.25">
      <c r="E393" s="11"/>
      <c r="G393" s="11"/>
    </row>
    <row r="394" spans="5:7" ht="15.75" customHeight="1" x14ac:dyDescent="0.25">
      <c r="E394" s="11"/>
      <c r="G394" s="11"/>
    </row>
    <row r="395" spans="5:7" ht="15.75" customHeight="1" x14ac:dyDescent="0.25">
      <c r="E395" s="11"/>
      <c r="G395" s="11"/>
    </row>
    <row r="396" spans="5:7" ht="15.75" customHeight="1" x14ac:dyDescent="0.25">
      <c r="E396" s="11"/>
      <c r="G396" s="11"/>
    </row>
    <row r="397" spans="5:7" ht="15.75" customHeight="1" x14ac:dyDescent="0.25">
      <c r="E397" s="11"/>
      <c r="G397" s="11"/>
    </row>
    <row r="398" spans="5:7" ht="15.75" customHeight="1" x14ac:dyDescent="0.25">
      <c r="E398" s="11"/>
      <c r="G398" s="11"/>
    </row>
    <row r="399" spans="5:7" ht="15.75" customHeight="1" x14ac:dyDescent="0.25">
      <c r="E399" s="11"/>
      <c r="G399" s="11"/>
    </row>
    <row r="400" spans="5:7" ht="15.75" customHeight="1" x14ac:dyDescent="0.25">
      <c r="E400" s="11"/>
      <c r="G400" s="11"/>
    </row>
    <row r="401" spans="5:7" ht="15.75" customHeight="1" x14ac:dyDescent="0.25">
      <c r="E401" s="11"/>
      <c r="G401" s="11"/>
    </row>
    <row r="402" spans="5:7" ht="15.75" customHeight="1" x14ac:dyDescent="0.25">
      <c r="E402" s="11"/>
      <c r="G402" s="11"/>
    </row>
    <row r="403" spans="5:7" ht="15.75" customHeight="1" x14ac:dyDescent="0.25">
      <c r="E403" s="11"/>
      <c r="G403" s="11"/>
    </row>
    <row r="404" spans="5:7" ht="15.75" customHeight="1" x14ac:dyDescent="0.25">
      <c r="E404" s="11"/>
      <c r="G404" s="11"/>
    </row>
    <row r="405" spans="5:7" ht="15.75" customHeight="1" x14ac:dyDescent="0.25">
      <c r="E405" s="11"/>
      <c r="G405" s="11"/>
    </row>
    <row r="406" spans="5:7" ht="15.75" customHeight="1" x14ac:dyDescent="0.25">
      <c r="E406" s="11"/>
      <c r="G406" s="11"/>
    </row>
    <row r="407" spans="5:7" ht="15.75" customHeight="1" x14ac:dyDescent="0.25">
      <c r="E407" s="11"/>
      <c r="G407" s="11"/>
    </row>
    <row r="408" spans="5:7" ht="15.75" customHeight="1" x14ac:dyDescent="0.25">
      <c r="E408" s="11"/>
      <c r="G408" s="11"/>
    </row>
    <row r="409" spans="5:7" ht="15.75" customHeight="1" x14ac:dyDescent="0.25">
      <c r="E409" s="11"/>
      <c r="G409" s="11"/>
    </row>
    <row r="410" spans="5:7" ht="15.75" customHeight="1" x14ac:dyDescent="0.25">
      <c r="E410" s="11"/>
      <c r="G410" s="11"/>
    </row>
    <row r="411" spans="5:7" ht="15.75" customHeight="1" x14ac:dyDescent="0.25">
      <c r="E411" s="11"/>
      <c r="G411" s="11"/>
    </row>
    <row r="412" spans="5:7" ht="15.75" customHeight="1" x14ac:dyDescent="0.25">
      <c r="E412" s="11"/>
      <c r="G412" s="11"/>
    </row>
    <row r="413" spans="5:7" ht="15.75" customHeight="1" x14ac:dyDescent="0.25">
      <c r="E413" s="11"/>
      <c r="G413" s="11"/>
    </row>
    <row r="414" spans="5:7" ht="15.75" customHeight="1" x14ac:dyDescent="0.25">
      <c r="E414" s="11"/>
      <c r="G414" s="11"/>
    </row>
    <row r="415" spans="5:7" ht="15.75" customHeight="1" x14ac:dyDescent="0.25">
      <c r="E415" s="11"/>
      <c r="G415" s="11"/>
    </row>
    <row r="416" spans="5:7" ht="15.75" customHeight="1" x14ac:dyDescent="0.25">
      <c r="E416" s="11"/>
      <c r="G416" s="11"/>
    </row>
    <row r="417" spans="5:7" ht="15.75" customHeight="1" x14ac:dyDescent="0.25">
      <c r="E417" s="11"/>
      <c r="G417" s="11"/>
    </row>
    <row r="418" spans="5:7" ht="15.75" customHeight="1" x14ac:dyDescent="0.25">
      <c r="E418" s="11"/>
      <c r="G418" s="11"/>
    </row>
    <row r="419" spans="5:7" ht="15.75" customHeight="1" x14ac:dyDescent="0.25">
      <c r="E419" s="11"/>
      <c r="G419" s="11"/>
    </row>
    <row r="420" spans="5:7" ht="15.75" customHeight="1" x14ac:dyDescent="0.25">
      <c r="E420" s="11"/>
      <c r="G420" s="11"/>
    </row>
    <row r="421" spans="5:7" ht="15.75" customHeight="1" x14ac:dyDescent="0.25">
      <c r="E421" s="11"/>
      <c r="G421" s="11"/>
    </row>
    <row r="422" spans="5:7" ht="15.75" customHeight="1" x14ac:dyDescent="0.25">
      <c r="E422" s="11"/>
      <c r="G422" s="11"/>
    </row>
    <row r="423" spans="5:7" ht="15.75" customHeight="1" x14ac:dyDescent="0.25">
      <c r="E423" s="11"/>
      <c r="G423" s="11"/>
    </row>
    <row r="424" spans="5:7" ht="15.75" customHeight="1" x14ac:dyDescent="0.25">
      <c r="E424" s="11"/>
      <c r="G424" s="11"/>
    </row>
    <row r="425" spans="5:7" ht="15.75" customHeight="1" x14ac:dyDescent="0.25">
      <c r="E425" s="11"/>
      <c r="G425" s="11"/>
    </row>
    <row r="426" spans="5:7" ht="15.75" customHeight="1" x14ac:dyDescent="0.25">
      <c r="E426" s="11"/>
      <c r="G426" s="11"/>
    </row>
    <row r="427" spans="5:7" ht="15.75" customHeight="1" x14ac:dyDescent="0.25">
      <c r="E427" s="11"/>
      <c r="G427" s="11"/>
    </row>
    <row r="428" spans="5:7" ht="15.75" customHeight="1" x14ac:dyDescent="0.25">
      <c r="E428" s="11"/>
      <c r="G428" s="11"/>
    </row>
    <row r="429" spans="5:7" ht="15.75" customHeight="1" x14ac:dyDescent="0.25">
      <c r="E429" s="11"/>
      <c r="G429" s="11"/>
    </row>
    <row r="430" spans="5:7" ht="15.75" customHeight="1" x14ac:dyDescent="0.25">
      <c r="E430" s="11"/>
      <c r="G430" s="11"/>
    </row>
    <row r="431" spans="5:7" ht="15.75" customHeight="1" x14ac:dyDescent="0.25">
      <c r="E431" s="11"/>
      <c r="G431" s="11"/>
    </row>
    <row r="432" spans="5:7" ht="15.75" customHeight="1" x14ac:dyDescent="0.25">
      <c r="E432" s="11"/>
      <c r="G432" s="11"/>
    </row>
    <row r="433" spans="5:7" ht="15.75" customHeight="1" x14ac:dyDescent="0.25">
      <c r="E433" s="11"/>
      <c r="G433" s="11"/>
    </row>
    <row r="434" spans="5:7" ht="15.75" customHeight="1" x14ac:dyDescent="0.25">
      <c r="E434" s="11"/>
      <c r="G434" s="11"/>
    </row>
    <row r="435" spans="5:7" ht="15.75" customHeight="1" x14ac:dyDescent="0.25">
      <c r="E435" s="11"/>
      <c r="G435" s="11"/>
    </row>
    <row r="436" spans="5:7" ht="15.75" customHeight="1" x14ac:dyDescent="0.25">
      <c r="E436" s="11"/>
      <c r="G436" s="11"/>
    </row>
    <row r="437" spans="5:7" ht="15.75" customHeight="1" x14ac:dyDescent="0.25">
      <c r="E437" s="11"/>
      <c r="G437" s="11"/>
    </row>
    <row r="438" spans="5:7" ht="15.75" customHeight="1" x14ac:dyDescent="0.25">
      <c r="E438" s="11"/>
      <c r="G438" s="11"/>
    </row>
    <row r="439" spans="5:7" ht="15.75" customHeight="1" x14ac:dyDescent="0.25">
      <c r="E439" s="11"/>
      <c r="G439" s="11"/>
    </row>
    <row r="440" spans="5:7" ht="15.75" customHeight="1" x14ac:dyDescent="0.25">
      <c r="E440" s="11"/>
      <c r="G440" s="11"/>
    </row>
    <row r="441" spans="5:7" ht="15.75" customHeight="1" x14ac:dyDescent="0.25">
      <c r="E441" s="11"/>
      <c r="G441" s="11"/>
    </row>
    <row r="442" spans="5:7" ht="15.75" customHeight="1" x14ac:dyDescent="0.25">
      <c r="E442" s="11"/>
      <c r="G442" s="11"/>
    </row>
    <row r="443" spans="5:7" ht="15.75" customHeight="1" x14ac:dyDescent="0.25">
      <c r="E443" s="11"/>
      <c r="G443" s="11"/>
    </row>
    <row r="444" spans="5:7" ht="15.75" customHeight="1" x14ac:dyDescent="0.25">
      <c r="E444" s="11"/>
      <c r="G444" s="11"/>
    </row>
    <row r="445" spans="5:7" ht="15.75" customHeight="1" x14ac:dyDescent="0.25">
      <c r="E445" s="11"/>
      <c r="G445" s="11"/>
    </row>
    <row r="446" spans="5:7" ht="15.75" customHeight="1" x14ac:dyDescent="0.25">
      <c r="E446" s="11"/>
      <c r="G446" s="11"/>
    </row>
    <row r="447" spans="5:7" ht="15.75" customHeight="1" x14ac:dyDescent="0.25">
      <c r="E447" s="11"/>
      <c r="G447" s="11"/>
    </row>
    <row r="448" spans="5:7" ht="15.75" customHeight="1" x14ac:dyDescent="0.25">
      <c r="E448" s="11"/>
      <c r="G448" s="11"/>
    </row>
    <row r="449" spans="5:7" ht="15.75" customHeight="1" x14ac:dyDescent="0.25">
      <c r="E449" s="11"/>
      <c r="G449" s="11"/>
    </row>
    <row r="450" spans="5:7" ht="15.75" customHeight="1" x14ac:dyDescent="0.25">
      <c r="E450" s="11"/>
      <c r="G450" s="11"/>
    </row>
    <row r="451" spans="5:7" ht="15.75" customHeight="1" x14ac:dyDescent="0.25">
      <c r="E451" s="11"/>
      <c r="G451" s="11"/>
    </row>
    <row r="452" spans="5:7" ht="15.75" customHeight="1" x14ac:dyDescent="0.25">
      <c r="E452" s="11"/>
      <c r="G452" s="11"/>
    </row>
    <row r="453" spans="5:7" ht="15.75" customHeight="1" x14ac:dyDescent="0.25">
      <c r="E453" s="11"/>
      <c r="G453" s="11"/>
    </row>
    <row r="454" spans="5:7" ht="15.75" customHeight="1" x14ac:dyDescent="0.25">
      <c r="E454" s="11"/>
      <c r="G454" s="11"/>
    </row>
    <row r="455" spans="5:7" ht="15.75" customHeight="1" x14ac:dyDescent="0.25">
      <c r="E455" s="11"/>
      <c r="G455" s="11"/>
    </row>
    <row r="456" spans="5:7" ht="15.75" customHeight="1" x14ac:dyDescent="0.25">
      <c r="E456" s="11"/>
      <c r="G456" s="11"/>
    </row>
    <row r="457" spans="5:7" ht="15.75" customHeight="1" x14ac:dyDescent="0.25">
      <c r="E457" s="11"/>
      <c r="G457" s="11"/>
    </row>
    <row r="458" spans="5:7" ht="15.75" customHeight="1" x14ac:dyDescent="0.25">
      <c r="E458" s="11"/>
      <c r="G458" s="11"/>
    </row>
    <row r="459" spans="5:7" ht="15.75" customHeight="1" x14ac:dyDescent="0.25">
      <c r="E459" s="11"/>
      <c r="G459" s="11"/>
    </row>
    <row r="460" spans="5:7" ht="15.75" customHeight="1" x14ac:dyDescent="0.25">
      <c r="E460" s="11"/>
      <c r="G460" s="11"/>
    </row>
    <row r="461" spans="5:7" ht="15.75" customHeight="1" x14ac:dyDescent="0.25">
      <c r="E461" s="11"/>
      <c r="G461" s="11"/>
    </row>
    <row r="462" spans="5:7" ht="15.75" customHeight="1" x14ac:dyDescent="0.25">
      <c r="E462" s="11"/>
      <c r="G462" s="11"/>
    </row>
    <row r="463" spans="5:7" ht="15.75" customHeight="1" x14ac:dyDescent="0.25">
      <c r="E463" s="11"/>
      <c r="G463" s="11"/>
    </row>
    <row r="464" spans="5:7" ht="15.75" customHeight="1" x14ac:dyDescent="0.25">
      <c r="E464" s="11"/>
      <c r="G464" s="11"/>
    </row>
    <row r="465" spans="5:7" ht="15.75" customHeight="1" x14ac:dyDescent="0.25">
      <c r="E465" s="11"/>
      <c r="G465" s="11"/>
    </row>
    <row r="466" spans="5:7" ht="15.75" customHeight="1" x14ac:dyDescent="0.25">
      <c r="E466" s="11"/>
      <c r="G466" s="11"/>
    </row>
    <row r="467" spans="5:7" ht="15.75" customHeight="1" x14ac:dyDescent="0.25">
      <c r="E467" s="11"/>
      <c r="G467" s="11"/>
    </row>
    <row r="468" spans="5:7" ht="15.75" customHeight="1" x14ac:dyDescent="0.25">
      <c r="E468" s="11"/>
      <c r="G468" s="11"/>
    </row>
    <row r="469" spans="5:7" ht="15.75" customHeight="1" x14ac:dyDescent="0.25">
      <c r="E469" s="11"/>
      <c r="G469" s="11"/>
    </row>
    <row r="470" spans="5:7" ht="15.75" customHeight="1" x14ac:dyDescent="0.25">
      <c r="E470" s="11"/>
      <c r="G470" s="11"/>
    </row>
    <row r="471" spans="5:7" ht="15.75" customHeight="1" x14ac:dyDescent="0.25">
      <c r="E471" s="11"/>
      <c r="G471" s="11"/>
    </row>
    <row r="472" spans="5:7" ht="15.75" customHeight="1" x14ac:dyDescent="0.25">
      <c r="E472" s="11"/>
      <c r="G472" s="11"/>
    </row>
    <row r="473" spans="5:7" ht="15.75" customHeight="1" x14ac:dyDescent="0.25">
      <c r="E473" s="11"/>
      <c r="G473" s="11"/>
    </row>
    <row r="474" spans="5:7" ht="15.75" customHeight="1" x14ac:dyDescent="0.25">
      <c r="E474" s="11"/>
      <c r="G474" s="11"/>
    </row>
    <row r="475" spans="5:7" ht="15.75" customHeight="1" x14ac:dyDescent="0.25">
      <c r="E475" s="11"/>
      <c r="G475" s="11"/>
    </row>
    <row r="476" spans="5:7" ht="15.75" customHeight="1" x14ac:dyDescent="0.25">
      <c r="E476" s="11"/>
      <c r="G476" s="11"/>
    </row>
    <row r="477" spans="5:7" ht="15.75" customHeight="1" x14ac:dyDescent="0.25">
      <c r="E477" s="11"/>
      <c r="G477" s="11"/>
    </row>
    <row r="478" spans="5:7" ht="15.75" customHeight="1" x14ac:dyDescent="0.25">
      <c r="E478" s="11"/>
      <c r="G478" s="11"/>
    </row>
    <row r="479" spans="5:7" ht="15.75" customHeight="1" x14ac:dyDescent="0.25">
      <c r="E479" s="11"/>
      <c r="G479" s="11"/>
    </row>
    <row r="480" spans="5:7" ht="15.75" customHeight="1" x14ac:dyDescent="0.25">
      <c r="E480" s="11"/>
      <c r="G480" s="11"/>
    </row>
    <row r="481" spans="5:7" ht="15.75" customHeight="1" x14ac:dyDescent="0.25">
      <c r="E481" s="11"/>
      <c r="G481" s="11"/>
    </row>
    <row r="482" spans="5:7" ht="15.75" customHeight="1" x14ac:dyDescent="0.25">
      <c r="E482" s="11"/>
      <c r="G482" s="11"/>
    </row>
    <row r="483" spans="5:7" ht="15.75" customHeight="1" x14ac:dyDescent="0.25">
      <c r="E483" s="11"/>
      <c r="G483" s="11"/>
    </row>
    <row r="484" spans="5:7" ht="15.75" customHeight="1" x14ac:dyDescent="0.25">
      <c r="E484" s="11"/>
      <c r="G484" s="11"/>
    </row>
    <row r="485" spans="5:7" ht="15.75" customHeight="1" x14ac:dyDescent="0.25">
      <c r="E485" s="11"/>
      <c r="G485" s="11"/>
    </row>
    <row r="486" spans="5:7" ht="15.75" customHeight="1" x14ac:dyDescent="0.25">
      <c r="E486" s="11"/>
      <c r="G486" s="11"/>
    </row>
    <row r="487" spans="5:7" ht="15.75" customHeight="1" x14ac:dyDescent="0.25">
      <c r="E487" s="11"/>
      <c r="G487" s="11"/>
    </row>
    <row r="488" spans="5:7" ht="15.75" customHeight="1" x14ac:dyDescent="0.25">
      <c r="E488" s="11"/>
      <c r="G488" s="11"/>
    </row>
    <row r="489" spans="5:7" ht="15.75" customHeight="1" x14ac:dyDescent="0.25">
      <c r="E489" s="11"/>
      <c r="G489" s="11"/>
    </row>
    <row r="490" spans="5:7" ht="15.75" customHeight="1" x14ac:dyDescent="0.25">
      <c r="E490" s="11"/>
      <c r="G490" s="11"/>
    </row>
    <row r="491" spans="5:7" ht="15.75" customHeight="1" x14ac:dyDescent="0.25">
      <c r="E491" s="11"/>
      <c r="G491" s="11"/>
    </row>
    <row r="492" spans="5:7" ht="15.75" customHeight="1" x14ac:dyDescent="0.25">
      <c r="E492" s="11"/>
      <c r="G492" s="11"/>
    </row>
    <row r="493" spans="5:7" ht="15.75" customHeight="1" x14ac:dyDescent="0.25">
      <c r="E493" s="11"/>
      <c r="G493" s="11"/>
    </row>
    <row r="494" spans="5:7" ht="15.75" customHeight="1" x14ac:dyDescent="0.25">
      <c r="E494" s="11"/>
      <c r="G494" s="11"/>
    </row>
    <row r="495" spans="5:7" ht="15.75" customHeight="1" x14ac:dyDescent="0.25">
      <c r="E495" s="11"/>
      <c r="G495" s="11"/>
    </row>
    <row r="496" spans="5:7" ht="15.75" customHeight="1" x14ac:dyDescent="0.25">
      <c r="E496" s="11"/>
      <c r="G496" s="11"/>
    </row>
    <row r="497" spans="5:7" ht="15.75" customHeight="1" x14ac:dyDescent="0.25">
      <c r="E497" s="11"/>
      <c r="G497" s="11"/>
    </row>
    <row r="498" spans="5:7" ht="15.75" customHeight="1" x14ac:dyDescent="0.25">
      <c r="E498" s="11"/>
      <c r="G498" s="11"/>
    </row>
    <row r="499" spans="5:7" ht="15.75" customHeight="1" x14ac:dyDescent="0.25">
      <c r="E499" s="11"/>
      <c r="G499" s="11"/>
    </row>
    <row r="500" spans="5:7" ht="15.75" customHeight="1" x14ac:dyDescent="0.25">
      <c r="E500" s="11"/>
      <c r="G500" s="11"/>
    </row>
    <row r="501" spans="5:7" ht="15.75" customHeight="1" x14ac:dyDescent="0.25">
      <c r="E501" s="11"/>
      <c r="G501" s="11"/>
    </row>
    <row r="502" spans="5:7" ht="15.75" customHeight="1" x14ac:dyDescent="0.25">
      <c r="E502" s="11"/>
      <c r="G502" s="11"/>
    </row>
    <row r="503" spans="5:7" ht="15.75" customHeight="1" x14ac:dyDescent="0.25">
      <c r="E503" s="11"/>
      <c r="G503" s="11"/>
    </row>
    <row r="504" spans="5:7" ht="15.75" customHeight="1" x14ac:dyDescent="0.25">
      <c r="E504" s="11"/>
      <c r="G504" s="11"/>
    </row>
    <row r="505" spans="5:7" ht="15.75" customHeight="1" x14ac:dyDescent="0.25">
      <c r="E505" s="11"/>
      <c r="G505" s="11"/>
    </row>
    <row r="506" spans="5:7" ht="15.75" customHeight="1" x14ac:dyDescent="0.25">
      <c r="E506" s="11"/>
      <c r="G506" s="11"/>
    </row>
    <row r="507" spans="5:7" ht="15.75" customHeight="1" x14ac:dyDescent="0.25">
      <c r="E507" s="11"/>
      <c r="G507" s="11"/>
    </row>
    <row r="508" spans="5:7" ht="15.75" customHeight="1" x14ac:dyDescent="0.25">
      <c r="E508" s="11"/>
      <c r="G508" s="11"/>
    </row>
    <row r="509" spans="5:7" ht="15.75" customHeight="1" x14ac:dyDescent="0.25">
      <c r="E509" s="11"/>
      <c r="G509" s="11"/>
    </row>
    <row r="510" spans="5:7" ht="15.75" customHeight="1" x14ac:dyDescent="0.25">
      <c r="E510" s="11"/>
      <c r="G510" s="11"/>
    </row>
    <row r="511" spans="5:7" ht="15.75" customHeight="1" x14ac:dyDescent="0.25">
      <c r="E511" s="11"/>
      <c r="G511" s="11"/>
    </row>
    <row r="512" spans="5:7" ht="15.75" customHeight="1" x14ac:dyDescent="0.25">
      <c r="E512" s="11"/>
      <c r="G512" s="11"/>
    </row>
    <row r="513" spans="5:7" ht="15.75" customHeight="1" x14ac:dyDescent="0.25">
      <c r="E513" s="11"/>
      <c r="G513" s="11"/>
    </row>
    <row r="514" spans="5:7" ht="15.75" customHeight="1" x14ac:dyDescent="0.25">
      <c r="E514" s="11"/>
      <c r="G514" s="11"/>
    </row>
    <row r="515" spans="5:7" ht="15.75" customHeight="1" x14ac:dyDescent="0.25">
      <c r="E515" s="11"/>
      <c r="G515" s="11"/>
    </row>
    <row r="516" spans="5:7" ht="15.75" customHeight="1" x14ac:dyDescent="0.25">
      <c r="E516" s="11"/>
      <c r="G516" s="11"/>
    </row>
    <row r="517" spans="5:7" ht="15.75" customHeight="1" x14ac:dyDescent="0.25">
      <c r="E517" s="11"/>
      <c r="G517" s="11"/>
    </row>
    <row r="518" spans="5:7" ht="15.75" customHeight="1" x14ac:dyDescent="0.25">
      <c r="E518" s="11"/>
      <c r="G518" s="11"/>
    </row>
    <row r="519" spans="5:7" ht="15.75" customHeight="1" x14ac:dyDescent="0.25">
      <c r="E519" s="11"/>
      <c r="G519" s="11"/>
    </row>
    <row r="520" spans="5:7" ht="15.75" customHeight="1" x14ac:dyDescent="0.25">
      <c r="E520" s="11"/>
      <c r="G520" s="11"/>
    </row>
    <row r="521" spans="5:7" ht="15.75" customHeight="1" x14ac:dyDescent="0.25">
      <c r="E521" s="11"/>
      <c r="G521" s="11"/>
    </row>
    <row r="522" spans="5:7" ht="15.75" customHeight="1" x14ac:dyDescent="0.25">
      <c r="E522" s="11"/>
      <c r="G522" s="11"/>
    </row>
    <row r="523" spans="5:7" ht="15.75" customHeight="1" x14ac:dyDescent="0.25">
      <c r="E523" s="11"/>
      <c r="G523" s="11"/>
    </row>
    <row r="524" spans="5:7" ht="15.75" customHeight="1" x14ac:dyDescent="0.25">
      <c r="E524" s="11"/>
      <c r="G524" s="11"/>
    </row>
    <row r="525" spans="5:7" ht="15.75" customHeight="1" x14ac:dyDescent="0.25">
      <c r="E525" s="11"/>
      <c r="G525" s="11"/>
    </row>
    <row r="526" spans="5:7" ht="15.75" customHeight="1" x14ac:dyDescent="0.25">
      <c r="E526" s="11"/>
      <c r="G526" s="11"/>
    </row>
    <row r="527" spans="5:7" ht="15.75" customHeight="1" x14ac:dyDescent="0.25">
      <c r="E527" s="11"/>
      <c r="G527" s="11"/>
    </row>
    <row r="528" spans="5:7" ht="15.75" customHeight="1" x14ac:dyDescent="0.25">
      <c r="E528" s="11"/>
      <c r="G528" s="11"/>
    </row>
    <row r="529" spans="5:7" ht="15.75" customHeight="1" x14ac:dyDescent="0.25">
      <c r="E529" s="11"/>
      <c r="G529" s="11"/>
    </row>
    <row r="530" spans="5:7" ht="15.75" customHeight="1" x14ac:dyDescent="0.25">
      <c r="E530" s="11"/>
      <c r="G530" s="11"/>
    </row>
    <row r="531" spans="5:7" ht="15.75" customHeight="1" x14ac:dyDescent="0.25">
      <c r="E531" s="11"/>
      <c r="G531" s="11"/>
    </row>
    <row r="532" spans="5:7" ht="15.75" customHeight="1" x14ac:dyDescent="0.25">
      <c r="E532" s="11"/>
      <c r="G532" s="11"/>
    </row>
    <row r="533" spans="5:7" ht="15.75" customHeight="1" x14ac:dyDescent="0.25">
      <c r="E533" s="11"/>
      <c r="G533" s="11"/>
    </row>
    <row r="534" spans="5:7" ht="15.75" customHeight="1" x14ac:dyDescent="0.25">
      <c r="E534" s="11"/>
      <c r="G534" s="11"/>
    </row>
    <row r="535" spans="5:7" ht="15.75" customHeight="1" x14ac:dyDescent="0.25">
      <c r="E535" s="11"/>
      <c r="G535" s="11"/>
    </row>
    <row r="536" spans="5:7" ht="15.75" customHeight="1" x14ac:dyDescent="0.25">
      <c r="E536" s="11"/>
      <c r="G536" s="11"/>
    </row>
    <row r="537" spans="5:7" ht="15.75" customHeight="1" x14ac:dyDescent="0.25">
      <c r="E537" s="11"/>
      <c r="G537" s="11"/>
    </row>
    <row r="538" spans="5:7" ht="15.75" customHeight="1" x14ac:dyDescent="0.25">
      <c r="E538" s="11"/>
      <c r="G538" s="11"/>
    </row>
    <row r="539" spans="5:7" ht="15.75" customHeight="1" x14ac:dyDescent="0.25">
      <c r="E539" s="11"/>
      <c r="G539" s="11"/>
    </row>
    <row r="540" spans="5:7" ht="15.75" customHeight="1" x14ac:dyDescent="0.25">
      <c r="E540" s="11"/>
      <c r="G540" s="11"/>
    </row>
    <row r="541" spans="5:7" ht="15.75" customHeight="1" x14ac:dyDescent="0.25">
      <c r="E541" s="11"/>
      <c r="G541" s="11"/>
    </row>
    <row r="542" spans="5:7" ht="15.75" customHeight="1" x14ac:dyDescent="0.25">
      <c r="E542" s="11"/>
      <c r="G542" s="11"/>
    </row>
    <row r="543" spans="5:7" ht="15.75" customHeight="1" x14ac:dyDescent="0.25">
      <c r="E543" s="11"/>
      <c r="G543" s="11"/>
    </row>
    <row r="544" spans="5:7" ht="15.75" customHeight="1" x14ac:dyDescent="0.25">
      <c r="E544" s="11"/>
      <c r="G544" s="11"/>
    </row>
    <row r="545" spans="5:7" ht="15.75" customHeight="1" x14ac:dyDescent="0.25">
      <c r="E545" s="11"/>
      <c r="G545" s="11"/>
    </row>
    <row r="546" spans="5:7" ht="15.75" customHeight="1" x14ac:dyDescent="0.25">
      <c r="E546" s="11"/>
      <c r="G546" s="11"/>
    </row>
    <row r="547" spans="5:7" ht="15.75" customHeight="1" x14ac:dyDescent="0.25">
      <c r="E547" s="11"/>
      <c r="G547" s="11"/>
    </row>
    <row r="548" spans="5:7" ht="15.75" customHeight="1" x14ac:dyDescent="0.25">
      <c r="E548" s="11"/>
      <c r="G548" s="11"/>
    </row>
    <row r="549" spans="5:7" ht="15.75" customHeight="1" x14ac:dyDescent="0.25">
      <c r="E549" s="11"/>
      <c r="G549" s="11"/>
    </row>
    <row r="550" spans="5:7" ht="15.75" customHeight="1" x14ac:dyDescent="0.25">
      <c r="E550" s="11"/>
      <c r="G550" s="11"/>
    </row>
    <row r="551" spans="5:7" ht="15.75" customHeight="1" x14ac:dyDescent="0.25">
      <c r="E551" s="11"/>
      <c r="G551" s="11"/>
    </row>
    <row r="552" spans="5:7" ht="15.75" customHeight="1" x14ac:dyDescent="0.25">
      <c r="E552" s="11"/>
      <c r="G552" s="11"/>
    </row>
    <row r="553" spans="5:7" ht="15.75" customHeight="1" x14ac:dyDescent="0.25">
      <c r="E553" s="11"/>
      <c r="G553" s="11"/>
    </row>
    <row r="554" spans="5:7" ht="15.75" customHeight="1" x14ac:dyDescent="0.25">
      <c r="E554" s="11"/>
      <c r="G554" s="11"/>
    </row>
    <row r="555" spans="5:7" ht="15.75" customHeight="1" x14ac:dyDescent="0.25">
      <c r="E555" s="11"/>
      <c r="G555" s="11"/>
    </row>
    <row r="556" spans="5:7" ht="15.75" customHeight="1" x14ac:dyDescent="0.25">
      <c r="E556" s="11"/>
      <c r="G556" s="11"/>
    </row>
    <row r="557" spans="5:7" ht="15.75" customHeight="1" x14ac:dyDescent="0.25">
      <c r="E557" s="11"/>
      <c r="G557" s="11"/>
    </row>
    <row r="558" spans="5:7" ht="15.75" customHeight="1" x14ac:dyDescent="0.25">
      <c r="E558" s="11"/>
      <c r="G558" s="11"/>
    </row>
    <row r="559" spans="5:7" ht="15.75" customHeight="1" x14ac:dyDescent="0.25">
      <c r="E559" s="11"/>
      <c r="G559" s="11"/>
    </row>
    <row r="560" spans="5:7" ht="15.75" customHeight="1" x14ac:dyDescent="0.25">
      <c r="E560" s="11"/>
      <c r="G560" s="11"/>
    </row>
    <row r="561" spans="5:7" ht="15.75" customHeight="1" x14ac:dyDescent="0.25">
      <c r="E561" s="11"/>
      <c r="G561" s="11"/>
    </row>
    <row r="562" spans="5:7" ht="15.75" customHeight="1" x14ac:dyDescent="0.25">
      <c r="E562" s="11"/>
      <c r="G562" s="11"/>
    </row>
    <row r="563" spans="5:7" ht="15.75" customHeight="1" x14ac:dyDescent="0.25">
      <c r="E563" s="11"/>
      <c r="G563" s="11"/>
    </row>
    <row r="564" spans="5:7" ht="15.75" customHeight="1" x14ac:dyDescent="0.25">
      <c r="E564" s="11"/>
      <c r="G564" s="11"/>
    </row>
    <row r="565" spans="5:7" ht="15.75" customHeight="1" x14ac:dyDescent="0.25">
      <c r="E565" s="11"/>
      <c r="G565" s="11"/>
    </row>
    <row r="566" spans="5:7" ht="15.75" customHeight="1" x14ac:dyDescent="0.25">
      <c r="E566" s="11"/>
      <c r="G566" s="11"/>
    </row>
    <row r="567" spans="5:7" ht="15.75" customHeight="1" x14ac:dyDescent="0.25">
      <c r="E567" s="11"/>
      <c r="G567" s="11"/>
    </row>
    <row r="568" spans="5:7" ht="15.75" customHeight="1" x14ac:dyDescent="0.25">
      <c r="E568" s="11"/>
      <c r="G568" s="11"/>
    </row>
    <row r="569" spans="5:7" ht="15.75" customHeight="1" x14ac:dyDescent="0.25">
      <c r="E569" s="11"/>
      <c r="G569" s="11"/>
    </row>
    <row r="570" spans="5:7" ht="15.75" customHeight="1" x14ac:dyDescent="0.25">
      <c r="E570" s="11"/>
      <c r="G570" s="11"/>
    </row>
    <row r="571" spans="5:7" ht="15.75" customHeight="1" x14ac:dyDescent="0.25">
      <c r="E571" s="11"/>
      <c r="G571" s="11"/>
    </row>
    <row r="572" spans="5:7" ht="15.75" customHeight="1" x14ac:dyDescent="0.25">
      <c r="E572" s="11"/>
      <c r="G572" s="11"/>
    </row>
    <row r="573" spans="5:7" ht="15.75" customHeight="1" x14ac:dyDescent="0.25">
      <c r="E573" s="11"/>
      <c r="G573" s="11"/>
    </row>
    <row r="574" spans="5:7" ht="15.75" customHeight="1" x14ac:dyDescent="0.25">
      <c r="E574" s="11"/>
      <c r="G574" s="11"/>
    </row>
    <row r="575" spans="5:7" ht="15.75" customHeight="1" x14ac:dyDescent="0.25">
      <c r="E575" s="11"/>
      <c r="G575" s="11"/>
    </row>
    <row r="576" spans="5:7" ht="15.75" customHeight="1" x14ac:dyDescent="0.25">
      <c r="E576" s="11"/>
      <c r="G576" s="11"/>
    </row>
    <row r="577" spans="5:7" ht="15.75" customHeight="1" x14ac:dyDescent="0.25">
      <c r="E577" s="11"/>
      <c r="G577" s="11"/>
    </row>
    <row r="578" spans="5:7" ht="15.75" customHeight="1" x14ac:dyDescent="0.25">
      <c r="E578" s="11"/>
      <c r="G578" s="11"/>
    </row>
    <row r="579" spans="5:7" ht="15.75" customHeight="1" x14ac:dyDescent="0.25">
      <c r="E579" s="11"/>
      <c r="G579" s="11"/>
    </row>
    <row r="580" spans="5:7" ht="15.75" customHeight="1" x14ac:dyDescent="0.25">
      <c r="E580" s="11"/>
      <c r="G580" s="11"/>
    </row>
    <row r="581" spans="5:7" ht="15.75" customHeight="1" x14ac:dyDescent="0.25">
      <c r="E581" s="11"/>
      <c r="G581" s="11"/>
    </row>
    <row r="582" spans="5:7" ht="15.75" customHeight="1" x14ac:dyDescent="0.25">
      <c r="E582" s="11"/>
      <c r="G582" s="11"/>
    </row>
    <row r="583" spans="5:7" ht="15.75" customHeight="1" x14ac:dyDescent="0.25">
      <c r="E583" s="11"/>
      <c r="G583" s="11"/>
    </row>
    <row r="584" spans="5:7" ht="15.75" customHeight="1" x14ac:dyDescent="0.25">
      <c r="E584" s="11"/>
      <c r="G584" s="11"/>
    </row>
    <row r="585" spans="5:7" ht="15.75" customHeight="1" x14ac:dyDescent="0.25">
      <c r="E585" s="11"/>
      <c r="G585" s="11"/>
    </row>
    <row r="586" spans="5:7" ht="15.75" customHeight="1" x14ac:dyDescent="0.25">
      <c r="E586" s="11"/>
      <c r="G586" s="11"/>
    </row>
    <row r="587" spans="5:7" ht="15.75" customHeight="1" x14ac:dyDescent="0.25">
      <c r="E587" s="11"/>
      <c r="G587" s="11"/>
    </row>
    <row r="588" spans="5:7" ht="15.75" customHeight="1" x14ac:dyDescent="0.25">
      <c r="E588" s="11"/>
      <c r="G588" s="11"/>
    </row>
    <row r="589" spans="5:7" ht="15.75" customHeight="1" x14ac:dyDescent="0.25">
      <c r="E589" s="11"/>
      <c r="G589" s="11"/>
    </row>
    <row r="590" spans="5:7" ht="15.75" customHeight="1" x14ac:dyDescent="0.25">
      <c r="E590" s="11"/>
      <c r="G590" s="11"/>
    </row>
    <row r="591" spans="5:7" ht="15.75" customHeight="1" x14ac:dyDescent="0.25">
      <c r="E591" s="11"/>
      <c r="G591" s="11"/>
    </row>
    <row r="592" spans="5:7" ht="15.75" customHeight="1" x14ac:dyDescent="0.25">
      <c r="E592" s="11"/>
      <c r="G592" s="11"/>
    </row>
    <row r="593" spans="5:7" ht="15.75" customHeight="1" x14ac:dyDescent="0.25">
      <c r="E593" s="11"/>
      <c r="G593" s="11"/>
    </row>
    <row r="594" spans="5:7" ht="15.75" customHeight="1" x14ac:dyDescent="0.25">
      <c r="E594" s="11"/>
      <c r="G594" s="11"/>
    </row>
    <row r="595" spans="5:7" ht="15.75" customHeight="1" x14ac:dyDescent="0.25">
      <c r="E595" s="11"/>
      <c r="G595" s="11"/>
    </row>
    <row r="596" spans="5:7" ht="15.75" customHeight="1" x14ac:dyDescent="0.25">
      <c r="E596" s="11"/>
      <c r="G596" s="11"/>
    </row>
    <row r="597" spans="5:7" ht="15.75" customHeight="1" x14ac:dyDescent="0.25">
      <c r="E597" s="11"/>
      <c r="G597" s="11"/>
    </row>
    <row r="598" spans="5:7" ht="15.75" customHeight="1" x14ac:dyDescent="0.25">
      <c r="E598" s="11"/>
      <c r="G598" s="11"/>
    </row>
    <row r="599" spans="5:7" ht="15.75" customHeight="1" x14ac:dyDescent="0.25">
      <c r="E599" s="11"/>
      <c r="G599" s="11"/>
    </row>
    <row r="600" spans="5:7" ht="15.75" customHeight="1" x14ac:dyDescent="0.25">
      <c r="E600" s="11"/>
      <c r="G600" s="11"/>
    </row>
    <row r="601" spans="5:7" ht="15.75" customHeight="1" x14ac:dyDescent="0.25">
      <c r="E601" s="11"/>
      <c r="G601" s="11"/>
    </row>
    <row r="602" spans="5:7" ht="15.75" customHeight="1" x14ac:dyDescent="0.25">
      <c r="E602" s="11"/>
      <c r="G602" s="11"/>
    </row>
    <row r="603" spans="5:7" ht="15.75" customHeight="1" x14ac:dyDescent="0.25">
      <c r="E603" s="11"/>
      <c r="G603" s="11"/>
    </row>
    <row r="604" spans="5:7" ht="15.75" customHeight="1" x14ac:dyDescent="0.25">
      <c r="E604" s="11"/>
      <c r="G604" s="11"/>
    </row>
    <row r="605" spans="5:7" ht="15.75" customHeight="1" x14ac:dyDescent="0.25">
      <c r="E605" s="11"/>
      <c r="G605" s="11"/>
    </row>
    <row r="606" spans="5:7" ht="15.75" customHeight="1" x14ac:dyDescent="0.25">
      <c r="E606" s="11"/>
      <c r="G606" s="11"/>
    </row>
    <row r="607" spans="5:7" ht="15.75" customHeight="1" x14ac:dyDescent="0.25">
      <c r="E607" s="11"/>
      <c r="G607" s="11"/>
    </row>
    <row r="608" spans="5:7" ht="15.75" customHeight="1" x14ac:dyDescent="0.25">
      <c r="E608" s="11"/>
      <c r="G608" s="11"/>
    </row>
    <row r="609" spans="5:7" ht="15.75" customHeight="1" x14ac:dyDescent="0.25">
      <c r="E609" s="11"/>
      <c r="G609" s="11"/>
    </row>
    <row r="610" spans="5:7" ht="15.75" customHeight="1" x14ac:dyDescent="0.25">
      <c r="E610" s="11"/>
      <c r="G610" s="11"/>
    </row>
    <row r="611" spans="5:7" ht="15.75" customHeight="1" x14ac:dyDescent="0.25">
      <c r="E611" s="11"/>
      <c r="G611" s="11"/>
    </row>
    <row r="612" spans="5:7" ht="15.75" customHeight="1" x14ac:dyDescent="0.25">
      <c r="E612" s="11"/>
      <c r="G612" s="11"/>
    </row>
    <row r="613" spans="5:7" ht="15.75" customHeight="1" x14ac:dyDescent="0.25">
      <c r="E613" s="11"/>
      <c r="G613" s="11"/>
    </row>
    <row r="614" spans="5:7" ht="15.75" customHeight="1" x14ac:dyDescent="0.25">
      <c r="E614" s="11"/>
      <c r="G614" s="11"/>
    </row>
    <row r="615" spans="5:7" ht="15.75" customHeight="1" x14ac:dyDescent="0.25">
      <c r="E615" s="11"/>
      <c r="G615" s="11"/>
    </row>
    <row r="616" spans="5:7" ht="15.75" customHeight="1" x14ac:dyDescent="0.25">
      <c r="E616" s="11"/>
      <c r="G616" s="11"/>
    </row>
    <row r="617" spans="5:7" ht="15.75" customHeight="1" x14ac:dyDescent="0.25">
      <c r="E617" s="11"/>
      <c r="G617" s="11"/>
    </row>
    <row r="618" spans="5:7" ht="15.75" customHeight="1" x14ac:dyDescent="0.25">
      <c r="E618" s="11"/>
      <c r="G618" s="11"/>
    </row>
    <row r="619" spans="5:7" ht="15.75" customHeight="1" x14ac:dyDescent="0.25">
      <c r="E619" s="11"/>
      <c r="G619" s="11"/>
    </row>
    <row r="620" spans="5:7" ht="15.75" customHeight="1" x14ac:dyDescent="0.25">
      <c r="E620" s="11"/>
      <c r="G620" s="11"/>
    </row>
    <row r="621" spans="5:7" ht="15.75" customHeight="1" x14ac:dyDescent="0.25">
      <c r="E621" s="11"/>
      <c r="G621" s="11"/>
    </row>
    <row r="622" spans="5:7" ht="15.75" customHeight="1" x14ac:dyDescent="0.25">
      <c r="E622" s="11"/>
      <c r="G622" s="11"/>
    </row>
    <row r="623" spans="5:7" ht="15.75" customHeight="1" x14ac:dyDescent="0.25">
      <c r="E623" s="11"/>
      <c r="G623" s="11"/>
    </row>
    <row r="624" spans="5:7" ht="15.75" customHeight="1" x14ac:dyDescent="0.25">
      <c r="E624" s="11"/>
      <c r="G624" s="11"/>
    </row>
    <row r="625" spans="5:7" ht="15.75" customHeight="1" x14ac:dyDescent="0.25">
      <c r="E625" s="11"/>
      <c r="G625" s="11"/>
    </row>
    <row r="626" spans="5:7" ht="15.75" customHeight="1" x14ac:dyDescent="0.25">
      <c r="E626" s="11"/>
      <c r="G626" s="11"/>
    </row>
    <row r="627" spans="5:7" ht="15.75" customHeight="1" x14ac:dyDescent="0.25">
      <c r="E627" s="11"/>
      <c r="G627" s="11"/>
    </row>
    <row r="628" spans="5:7" ht="15.75" customHeight="1" x14ac:dyDescent="0.25">
      <c r="E628" s="11"/>
      <c r="G628" s="11"/>
    </row>
    <row r="629" spans="5:7" ht="15.75" customHeight="1" x14ac:dyDescent="0.25">
      <c r="E629" s="11"/>
      <c r="G629" s="11"/>
    </row>
    <row r="630" spans="5:7" ht="15.75" customHeight="1" x14ac:dyDescent="0.25">
      <c r="E630" s="11"/>
      <c r="G630" s="11"/>
    </row>
    <row r="631" spans="5:7" ht="15.75" customHeight="1" x14ac:dyDescent="0.25">
      <c r="E631" s="11"/>
      <c r="G631" s="11"/>
    </row>
    <row r="632" spans="5:7" ht="15.75" customHeight="1" x14ac:dyDescent="0.25">
      <c r="E632" s="11"/>
      <c r="G632" s="11"/>
    </row>
    <row r="633" spans="5:7" ht="15.75" customHeight="1" x14ac:dyDescent="0.25">
      <c r="E633" s="11"/>
      <c r="G633" s="11"/>
    </row>
    <row r="634" spans="5:7" ht="15.75" customHeight="1" x14ac:dyDescent="0.25">
      <c r="E634" s="11"/>
      <c r="G634" s="11"/>
    </row>
    <row r="635" spans="5:7" ht="15.75" customHeight="1" x14ac:dyDescent="0.25">
      <c r="E635" s="11"/>
      <c r="G635" s="11"/>
    </row>
    <row r="636" spans="5:7" ht="15.75" customHeight="1" x14ac:dyDescent="0.25">
      <c r="E636" s="11"/>
      <c r="G636" s="11"/>
    </row>
    <row r="637" spans="5:7" ht="15.75" customHeight="1" x14ac:dyDescent="0.25">
      <c r="E637" s="11"/>
      <c r="G637" s="11"/>
    </row>
    <row r="638" spans="5:7" ht="15.75" customHeight="1" x14ac:dyDescent="0.25">
      <c r="E638" s="11"/>
      <c r="G638" s="11"/>
    </row>
    <row r="639" spans="5:7" ht="15.75" customHeight="1" x14ac:dyDescent="0.25">
      <c r="E639" s="11"/>
      <c r="G639" s="11"/>
    </row>
    <row r="640" spans="5:7" ht="15.75" customHeight="1" x14ac:dyDescent="0.25">
      <c r="E640" s="11"/>
      <c r="G640" s="11"/>
    </row>
    <row r="641" spans="5:7" ht="15.75" customHeight="1" x14ac:dyDescent="0.25">
      <c r="E641" s="11"/>
      <c r="G641" s="11"/>
    </row>
    <row r="642" spans="5:7" ht="15.75" customHeight="1" x14ac:dyDescent="0.25">
      <c r="E642" s="11"/>
      <c r="G642" s="11"/>
    </row>
    <row r="643" spans="5:7" ht="15.75" customHeight="1" x14ac:dyDescent="0.25">
      <c r="E643" s="11"/>
      <c r="G643" s="11"/>
    </row>
    <row r="644" spans="5:7" ht="15.75" customHeight="1" x14ac:dyDescent="0.25">
      <c r="E644" s="11"/>
      <c r="G644" s="11"/>
    </row>
    <row r="645" spans="5:7" ht="15.75" customHeight="1" x14ac:dyDescent="0.25">
      <c r="E645" s="11"/>
      <c r="G645" s="11"/>
    </row>
    <row r="646" spans="5:7" ht="15.75" customHeight="1" x14ac:dyDescent="0.25">
      <c r="E646" s="11"/>
      <c r="G646" s="11"/>
    </row>
    <row r="647" spans="5:7" ht="15.75" customHeight="1" x14ac:dyDescent="0.25">
      <c r="E647" s="11"/>
      <c r="G647" s="11"/>
    </row>
    <row r="648" spans="5:7" ht="15.75" customHeight="1" x14ac:dyDescent="0.25">
      <c r="E648" s="11"/>
      <c r="G648" s="11"/>
    </row>
    <row r="649" spans="5:7" ht="15.75" customHeight="1" x14ac:dyDescent="0.25">
      <c r="E649" s="11"/>
      <c r="G649" s="11"/>
    </row>
    <row r="650" spans="5:7" ht="15.75" customHeight="1" x14ac:dyDescent="0.25">
      <c r="E650" s="11"/>
      <c r="G650" s="11"/>
    </row>
    <row r="651" spans="5:7" ht="15.75" customHeight="1" x14ac:dyDescent="0.25">
      <c r="E651" s="11"/>
      <c r="G651" s="11"/>
    </row>
    <row r="652" spans="5:7" ht="15.75" customHeight="1" x14ac:dyDescent="0.25">
      <c r="E652" s="11"/>
      <c r="G652" s="11"/>
    </row>
    <row r="653" spans="5:7" ht="15.75" customHeight="1" x14ac:dyDescent="0.25">
      <c r="E653" s="11"/>
      <c r="G653" s="11"/>
    </row>
    <row r="654" spans="5:7" ht="15.75" customHeight="1" x14ac:dyDescent="0.25">
      <c r="E654" s="11"/>
      <c r="G654" s="11"/>
    </row>
    <row r="655" spans="5:7" ht="15.75" customHeight="1" x14ac:dyDescent="0.25">
      <c r="E655" s="11"/>
      <c r="G655" s="11"/>
    </row>
    <row r="656" spans="5:7" ht="15.75" customHeight="1" x14ac:dyDescent="0.25">
      <c r="E656" s="11"/>
      <c r="G656" s="11"/>
    </row>
    <row r="657" spans="5:7" ht="15.75" customHeight="1" x14ac:dyDescent="0.25">
      <c r="E657" s="11"/>
      <c r="G657" s="11"/>
    </row>
    <row r="658" spans="5:7" ht="15.75" customHeight="1" x14ac:dyDescent="0.25">
      <c r="E658" s="11"/>
      <c r="G658" s="11"/>
    </row>
    <row r="659" spans="5:7" ht="15.75" customHeight="1" x14ac:dyDescent="0.25">
      <c r="E659" s="11"/>
      <c r="G659" s="11"/>
    </row>
    <row r="660" spans="5:7" ht="15.75" customHeight="1" x14ac:dyDescent="0.25">
      <c r="E660" s="11"/>
      <c r="G660" s="11"/>
    </row>
    <row r="661" spans="5:7" ht="15.75" customHeight="1" x14ac:dyDescent="0.25">
      <c r="E661" s="11"/>
      <c r="G661" s="11"/>
    </row>
    <row r="662" spans="5:7" ht="15.75" customHeight="1" x14ac:dyDescent="0.25">
      <c r="E662" s="11"/>
      <c r="G662" s="11"/>
    </row>
    <row r="663" spans="5:7" ht="15.75" customHeight="1" x14ac:dyDescent="0.25">
      <c r="E663" s="11"/>
      <c r="G663" s="11"/>
    </row>
    <row r="664" spans="5:7" ht="15.75" customHeight="1" x14ac:dyDescent="0.25">
      <c r="E664" s="11"/>
      <c r="G664" s="11"/>
    </row>
    <row r="665" spans="5:7" ht="15.75" customHeight="1" x14ac:dyDescent="0.25">
      <c r="E665" s="11"/>
      <c r="G665" s="11"/>
    </row>
    <row r="666" spans="5:7" ht="15.75" customHeight="1" x14ac:dyDescent="0.25">
      <c r="E666" s="11"/>
      <c r="G666" s="11"/>
    </row>
    <row r="667" spans="5:7" ht="15.75" customHeight="1" x14ac:dyDescent="0.25">
      <c r="E667" s="11"/>
      <c r="G667" s="11"/>
    </row>
    <row r="668" spans="5:7" ht="15.75" customHeight="1" x14ac:dyDescent="0.25">
      <c r="E668" s="11"/>
      <c r="G668" s="11"/>
    </row>
    <row r="669" spans="5:7" ht="15.75" customHeight="1" x14ac:dyDescent="0.25">
      <c r="E669" s="11"/>
      <c r="G669" s="11"/>
    </row>
    <row r="670" spans="5:7" ht="15.75" customHeight="1" x14ac:dyDescent="0.25">
      <c r="E670" s="11"/>
      <c r="G670" s="11"/>
    </row>
    <row r="671" spans="5:7" ht="15.75" customHeight="1" x14ac:dyDescent="0.25">
      <c r="E671" s="11"/>
      <c r="G671" s="11"/>
    </row>
    <row r="672" spans="5:7" ht="15.75" customHeight="1" x14ac:dyDescent="0.25">
      <c r="E672" s="11"/>
      <c r="G672" s="11"/>
    </row>
    <row r="673" spans="5:7" ht="15.75" customHeight="1" x14ac:dyDescent="0.25">
      <c r="E673" s="11"/>
      <c r="G673" s="11"/>
    </row>
    <row r="674" spans="5:7" ht="15.75" customHeight="1" x14ac:dyDescent="0.25">
      <c r="E674" s="11"/>
      <c r="G674" s="11"/>
    </row>
    <row r="675" spans="5:7" ht="15.75" customHeight="1" x14ac:dyDescent="0.25">
      <c r="E675" s="11"/>
      <c r="G675" s="11"/>
    </row>
    <row r="676" spans="5:7" ht="15.75" customHeight="1" x14ac:dyDescent="0.25">
      <c r="E676" s="11"/>
      <c r="G676" s="11"/>
    </row>
    <row r="677" spans="5:7" ht="15.75" customHeight="1" x14ac:dyDescent="0.25">
      <c r="E677" s="11"/>
      <c r="G677" s="11"/>
    </row>
    <row r="678" spans="5:7" ht="15.75" customHeight="1" x14ac:dyDescent="0.25">
      <c r="E678" s="11"/>
      <c r="G678" s="11"/>
    </row>
    <row r="679" spans="5:7" ht="15.75" customHeight="1" x14ac:dyDescent="0.25">
      <c r="E679" s="11"/>
      <c r="G679" s="11"/>
    </row>
    <row r="680" spans="5:7" ht="15.75" customHeight="1" x14ac:dyDescent="0.25">
      <c r="E680" s="11"/>
      <c r="G680" s="11"/>
    </row>
    <row r="681" spans="5:7" ht="15.75" customHeight="1" x14ac:dyDescent="0.25">
      <c r="E681" s="11"/>
      <c r="G681" s="11"/>
    </row>
    <row r="682" spans="5:7" ht="15.75" customHeight="1" x14ac:dyDescent="0.25">
      <c r="E682" s="11"/>
      <c r="G682" s="11"/>
    </row>
    <row r="683" spans="5:7" ht="15.75" customHeight="1" x14ac:dyDescent="0.25">
      <c r="E683" s="11"/>
      <c r="G683" s="11"/>
    </row>
    <row r="684" spans="5:7" ht="15.75" customHeight="1" x14ac:dyDescent="0.25">
      <c r="E684" s="11"/>
      <c r="G684" s="11"/>
    </row>
    <row r="685" spans="5:7" ht="15.75" customHeight="1" x14ac:dyDescent="0.25">
      <c r="E685" s="11"/>
      <c r="G685" s="11"/>
    </row>
    <row r="686" spans="5:7" ht="15.75" customHeight="1" x14ac:dyDescent="0.25">
      <c r="E686" s="11"/>
      <c r="G686" s="11"/>
    </row>
    <row r="687" spans="5:7" ht="15.75" customHeight="1" x14ac:dyDescent="0.25">
      <c r="E687" s="11"/>
      <c r="G687" s="11"/>
    </row>
    <row r="688" spans="5:7" ht="15.75" customHeight="1" x14ac:dyDescent="0.25">
      <c r="E688" s="11"/>
      <c r="G688" s="11"/>
    </row>
    <row r="689" spans="5:7" ht="15.75" customHeight="1" x14ac:dyDescent="0.25">
      <c r="E689" s="11"/>
      <c r="G689" s="11"/>
    </row>
    <row r="690" spans="5:7" ht="15.75" customHeight="1" x14ac:dyDescent="0.25">
      <c r="E690" s="11"/>
      <c r="G690" s="11"/>
    </row>
    <row r="691" spans="5:7" ht="15.75" customHeight="1" x14ac:dyDescent="0.25">
      <c r="E691" s="11"/>
      <c r="G691" s="11"/>
    </row>
    <row r="692" spans="5:7" ht="15.75" customHeight="1" x14ac:dyDescent="0.25">
      <c r="E692" s="11"/>
      <c r="G692" s="11"/>
    </row>
    <row r="693" spans="5:7" ht="15.75" customHeight="1" x14ac:dyDescent="0.25">
      <c r="E693" s="11"/>
      <c r="G693" s="11"/>
    </row>
    <row r="694" spans="5:7" ht="15.75" customHeight="1" x14ac:dyDescent="0.25">
      <c r="E694" s="11"/>
      <c r="G694" s="11"/>
    </row>
    <row r="695" spans="5:7" ht="15.75" customHeight="1" x14ac:dyDescent="0.25">
      <c r="E695" s="11"/>
      <c r="G695" s="11"/>
    </row>
    <row r="696" spans="5:7" ht="15.75" customHeight="1" x14ac:dyDescent="0.25">
      <c r="E696" s="11"/>
      <c r="G696" s="11"/>
    </row>
    <row r="697" spans="5:7" ht="15.75" customHeight="1" x14ac:dyDescent="0.25">
      <c r="E697" s="11"/>
      <c r="G697" s="11"/>
    </row>
    <row r="698" spans="5:7" ht="15.75" customHeight="1" x14ac:dyDescent="0.25">
      <c r="E698" s="11"/>
      <c r="G698" s="11"/>
    </row>
    <row r="699" spans="5:7" ht="15.75" customHeight="1" x14ac:dyDescent="0.25">
      <c r="E699" s="11"/>
      <c r="G699" s="11"/>
    </row>
    <row r="700" spans="5:7" ht="15.75" customHeight="1" x14ac:dyDescent="0.25">
      <c r="E700" s="11"/>
      <c r="G700" s="11"/>
    </row>
    <row r="701" spans="5:7" ht="15.75" customHeight="1" x14ac:dyDescent="0.25">
      <c r="E701" s="11"/>
      <c r="G701" s="11"/>
    </row>
    <row r="702" spans="5:7" ht="15.75" customHeight="1" x14ac:dyDescent="0.25">
      <c r="E702" s="11"/>
      <c r="G702" s="11"/>
    </row>
    <row r="703" spans="5:7" ht="15.75" customHeight="1" x14ac:dyDescent="0.25">
      <c r="E703" s="11"/>
      <c r="G703" s="11"/>
    </row>
    <row r="704" spans="5:7" ht="15.75" customHeight="1" x14ac:dyDescent="0.25">
      <c r="E704" s="11"/>
      <c r="G704" s="11"/>
    </row>
    <row r="705" spans="5:7" ht="15.75" customHeight="1" x14ac:dyDescent="0.25">
      <c r="E705" s="11"/>
      <c r="G705" s="11"/>
    </row>
    <row r="706" spans="5:7" ht="15.75" customHeight="1" x14ac:dyDescent="0.25">
      <c r="E706" s="11"/>
      <c r="G706" s="11"/>
    </row>
    <row r="707" spans="5:7" ht="15.75" customHeight="1" x14ac:dyDescent="0.25">
      <c r="E707" s="11"/>
      <c r="G707" s="11"/>
    </row>
    <row r="708" spans="5:7" ht="15.75" customHeight="1" x14ac:dyDescent="0.25">
      <c r="E708" s="11"/>
      <c r="G708" s="11"/>
    </row>
    <row r="709" spans="5:7" ht="15.75" customHeight="1" x14ac:dyDescent="0.25">
      <c r="E709" s="11"/>
      <c r="G709" s="11"/>
    </row>
    <row r="710" spans="5:7" ht="15.75" customHeight="1" x14ac:dyDescent="0.25">
      <c r="E710" s="11"/>
      <c r="G710" s="11"/>
    </row>
    <row r="711" spans="5:7" ht="15.75" customHeight="1" x14ac:dyDescent="0.25">
      <c r="E711" s="11"/>
      <c r="G711" s="11"/>
    </row>
    <row r="712" spans="5:7" ht="15.75" customHeight="1" x14ac:dyDescent="0.25">
      <c r="E712" s="11"/>
      <c r="G712" s="11"/>
    </row>
    <row r="713" spans="5:7" ht="15.75" customHeight="1" x14ac:dyDescent="0.25">
      <c r="E713" s="11"/>
      <c r="G713" s="11"/>
    </row>
    <row r="714" spans="5:7" ht="15.75" customHeight="1" x14ac:dyDescent="0.25">
      <c r="E714" s="11"/>
      <c r="G714" s="11"/>
    </row>
    <row r="715" spans="5:7" ht="15.75" customHeight="1" x14ac:dyDescent="0.25">
      <c r="E715" s="11"/>
      <c r="G715" s="11"/>
    </row>
    <row r="716" spans="5:7" ht="15.75" customHeight="1" x14ac:dyDescent="0.25">
      <c r="E716" s="11"/>
      <c r="G716" s="11"/>
    </row>
    <row r="717" spans="5:7" ht="15.75" customHeight="1" x14ac:dyDescent="0.25">
      <c r="E717" s="11"/>
      <c r="G717" s="11"/>
    </row>
    <row r="718" spans="5:7" ht="15.75" customHeight="1" x14ac:dyDescent="0.25">
      <c r="E718" s="11"/>
      <c r="G718" s="11"/>
    </row>
    <row r="719" spans="5:7" ht="15.75" customHeight="1" x14ac:dyDescent="0.25">
      <c r="E719" s="11"/>
      <c r="G719" s="11"/>
    </row>
    <row r="720" spans="5:7" ht="15.75" customHeight="1" x14ac:dyDescent="0.25">
      <c r="E720" s="11"/>
      <c r="G720" s="11"/>
    </row>
    <row r="721" spans="5:7" ht="15.75" customHeight="1" x14ac:dyDescent="0.25">
      <c r="E721" s="11"/>
      <c r="G721" s="11"/>
    </row>
    <row r="722" spans="5:7" ht="15.75" customHeight="1" x14ac:dyDescent="0.25">
      <c r="E722" s="11"/>
      <c r="G722" s="11"/>
    </row>
    <row r="723" spans="5:7" ht="15.75" customHeight="1" x14ac:dyDescent="0.25">
      <c r="E723" s="11"/>
      <c r="G723" s="11"/>
    </row>
    <row r="724" spans="5:7" ht="15.75" customHeight="1" x14ac:dyDescent="0.25">
      <c r="E724" s="11"/>
      <c r="G724" s="11"/>
    </row>
    <row r="725" spans="5:7" ht="15.75" customHeight="1" x14ac:dyDescent="0.25">
      <c r="E725" s="11"/>
      <c r="G725" s="11"/>
    </row>
    <row r="726" spans="5:7" ht="15.75" customHeight="1" x14ac:dyDescent="0.25">
      <c r="E726" s="11"/>
      <c r="G726" s="11"/>
    </row>
    <row r="727" spans="5:7" ht="15.75" customHeight="1" x14ac:dyDescent="0.25">
      <c r="E727" s="11"/>
      <c r="G727" s="11"/>
    </row>
    <row r="728" spans="5:7" ht="15.75" customHeight="1" x14ac:dyDescent="0.25">
      <c r="E728" s="11"/>
      <c r="G728" s="11"/>
    </row>
    <row r="729" spans="5:7" ht="15.75" customHeight="1" x14ac:dyDescent="0.25">
      <c r="E729" s="11"/>
      <c r="G729" s="11"/>
    </row>
    <row r="730" spans="5:7" ht="15.75" customHeight="1" x14ac:dyDescent="0.25">
      <c r="E730" s="11"/>
      <c r="G730" s="11"/>
    </row>
    <row r="731" spans="5:7" ht="15.75" customHeight="1" x14ac:dyDescent="0.25">
      <c r="E731" s="11"/>
      <c r="G731" s="11"/>
    </row>
    <row r="732" spans="5:7" ht="15.75" customHeight="1" x14ac:dyDescent="0.25">
      <c r="E732" s="11"/>
      <c r="G732" s="11"/>
    </row>
    <row r="733" spans="5:7" ht="15.75" customHeight="1" x14ac:dyDescent="0.25">
      <c r="E733" s="11"/>
      <c r="G733" s="11"/>
    </row>
    <row r="734" spans="5:7" ht="15.75" customHeight="1" x14ac:dyDescent="0.25">
      <c r="E734" s="11"/>
      <c r="G734" s="11"/>
    </row>
    <row r="735" spans="5:7" ht="15.75" customHeight="1" x14ac:dyDescent="0.25">
      <c r="E735" s="11"/>
      <c r="G735" s="11"/>
    </row>
    <row r="736" spans="5:7" ht="15.75" customHeight="1" x14ac:dyDescent="0.25">
      <c r="E736" s="11"/>
      <c r="G736" s="11"/>
    </row>
    <row r="737" spans="5:7" ht="15.75" customHeight="1" x14ac:dyDescent="0.25">
      <c r="E737" s="11"/>
      <c r="G737" s="11"/>
    </row>
    <row r="738" spans="5:7" ht="15.75" customHeight="1" x14ac:dyDescent="0.25">
      <c r="E738" s="11"/>
      <c r="G738" s="11"/>
    </row>
    <row r="739" spans="5:7" ht="15.75" customHeight="1" x14ac:dyDescent="0.25">
      <c r="E739" s="11"/>
      <c r="G739" s="11"/>
    </row>
    <row r="740" spans="5:7" ht="15.75" customHeight="1" x14ac:dyDescent="0.25">
      <c r="E740" s="11"/>
      <c r="G740" s="11"/>
    </row>
    <row r="741" spans="5:7" ht="15.75" customHeight="1" x14ac:dyDescent="0.25">
      <c r="E741" s="11"/>
      <c r="G741" s="11"/>
    </row>
    <row r="742" spans="5:7" ht="15.75" customHeight="1" x14ac:dyDescent="0.25">
      <c r="E742" s="11"/>
      <c r="G742" s="11"/>
    </row>
    <row r="743" spans="5:7" ht="15.75" customHeight="1" x14ac:dyDescent="0.25">
      <c r="E743" s="11"/>
      <c r="G743" s="11"/>
    </row>
    <row r="744" spans="5:7" ht="15.75" customHeight="1" x14ac:dyDescent="0.25">
      <c r="E744" s="11"/>
      <c r="G744" s="11"/>
    </row>
    <row r="745" spans="5:7" ht="15.75" customHeight="1" x14ac:dyDescent="0.25">
      <c r="E745" s="11"/>
      <c r="G745" s="11"/>
    </row>
    <row r="746" spans="5:7" ht="15.75" customHeight="1" x14ac:dyDescent="0.25">
      <c r="E746" s="11"/>
      <c r="G746" s="11"/>
    </row>
    <row r="747" spans="5:7" ht="15.75" customHeight="1" x14ac:dyDescent="0.25">
      <c r="E747" s="11"/>
      <c r="G747" s="11"/>
    </row>
    <row r="748" spans="5:7" ht="15.75" customHeight="1" x14ac:dyDescent="0.25">
      <c r="E748" s="11"/>
      <c r="G748" s="11"/>
    </row>
    <row r="749" spans="5:7" ht="15.75" customHeight="1" x14ac:dyDescent="0.25">
      <c r="E749" s="11"/>
      <c r="G749" s="11"/>
    </row>
    <row r="750" spans="5:7" ht="15.75" customHeight="1" x14ac:dyDescent="0.25">
      <c r="E750" s="11"/>
      <c r="G750" s="11"/>
    </row>
    <row r="751" spans="5:7" ht="15.75" customHeight="1" x14ac:dyDescent="0.25">
      <c r="E751" s="11"/>
      <c r="G751" s="11"/>
    </row>
    <row r="752" spans="5:7" ht="15.75" customHeight="1" x14ac:dyDescent="0.25">
      <c r="E752" s="11"/>
      <c r="G752" s="11"/>
    </row>
    <row r="753" spans="5:7" ht="15.75" customHeight="1" x14ac:dyDescent="0.25">
      <c r="E753" s="11"/>
      <c r="G753" s="11"/>
    </row>
    <row r="754" spans="5:7" ht="15.75" customHeight="1" x14ac:dyDescent="0.25">
      <c r="E754" s="11"/>
      <c r="G754" s="11"/>
    </row>
    <row r="755" spans="5:7" ht="15.75" customHeight="1" x14ac:dyDescent="0.25">
      <c r="E755" s="11"/>
      <c r="G755" s="11"/>
    </row>
    <row r="756" spans="5:7" ht="15.75" customHeight="1" x14ac:dyDescent="0.25">
      <c r="E756" s="11"/>
      <c r="G756" s="11"/>
    </row>
    <row r="757" spans="5:7" ht="15.75" customHeight="1" x14ac:dyDescent="0.25">
      <c r="E757" s="11"/>
      <c r="G757" s="11"/>
    </row>
    <row r="758" spans="5:7" ht="15.75" customHeight="1" x14ac:dyDescent="0.25">
      <c r="E758" s="11"/>
      <c r="G758" s="11"/>
    </row>
    <row r="759" spans="5:7" ht="15.75" customHeight="1" x14ac:dyDescent="0.25">
      <c r="E759" s="11"/>
      <c r="G759" s="11"/>
    </row>
    <row r="760" spans="5:7" ht="15.75" customHeight="1" x14ac:dyDescent="0.25">
      <c r="E760" s="11"/>
      <c r="G760" s="11"/>
    </row>
    <row r="761" spans="5:7" ht="15.75" customHeight="1" x14ac:dyDescent="0.25">
      <c r="E761" s="11"/>
      <c r="G761" s="11"/>
    </row>
    <row r="762" spans="5:7" ht="15.75" customHeight="1" x14ac:dyDescent="0.25">
      <c r="E762" s="11"/>
      <c r="G762" s="11"/>
    </row>
    <row r="763" spans="5:7" ht="15.75" customHeight="1" x14ac:dyDescent="0.25">
      <c r="E763" s="11"/>
      <c r="G763" s="11"/>
    </row>
    <row r="764" spans="5:7" ht="15.75" customHeight="1" x14ac:dyDescent="0.25">
      <c r="E764" s="11"/>
      <c r="G764" s="11"/>
    </row>
    <row r="765" spans="5:7" ht="15.75" customHeight="1" x14ac:dyDescent="0.25">
      <c r="E765" s="11"/>
      <c r="G765" s="11"/>
    </row>
    <row r="766" spans="5:7" ht="15.75" customHeight="1" x14ac:dyDescent="0.25">
      <c r="E766" s="11"/>
      <c r="G766" s="11"/>
    </row>
    <row r="767" spans="5:7" ht="15.75" customHeight="1" x14ac:dyDescent="0.25">
      <c r="E767" s="11"/>
      <c r="G767" s="11"/>
    </row>
    <row r="768" spans="5:7" ht="15.75" customHeight="1" x14ac:dyDescent="0.25">
      <c r="E768" s="11"/>
      <c r="G768" s="11"/>
    </row>
    <row r="769" spans="5:7" ht="15.75" customHeight="1" x14ac:dyDescent="0.25">
      <c r="E769" s="11"/>
      <c r="G769" s="11"/>
    </row>
    <row r="770" spans="5:7" ht="15.75" customHeight="1" x14ac:dyDescent="0.25">
      <c r="E770" s="11"/>
      <c r="G770" s="11"/>
    </row>
    <row r="771" spans="5:7" ht="15.75" customHeight="1" x14ac:dyDescent="0.25">
      <c r="E771" s="11"/>
      <c r="G771" s="11"/>
    </row>
    <row r="772" spans="5:7" ht="15.75" customHeight="1" x14ac:dyDescent="0.25">
      <c r="E772" s="11"/>
      <c r="G772" s="11"/>
    </row>
    <row r="773" spans="5:7" ht="15.75" customHeight="1" x14ac:dyDescent="0.25">
      <c r="E773" s="11"/>
      <c r="G773" s="11"/>
    </row>
    <row r="774" spans="5:7" ht="15.75" customHeight="1" x14ac:dyDescent="0.25">
      <c r="E774" s="11"/>
      <c r="G774" s="11"/>
    </row>
    <row r="775" spans="5:7" ht="15.75" customHeight="1" x14ac:dyDescent="0.25">
      <c r="E775" s="11"/>
      <c r="G775" s="11"/>
    </row>
    <row r="776" spans="5:7" ht="15.75" customHeight="1" x14ac:dyDescent="0.25">
      <c r="E776" s="11"/>
      <c r="G776" s="11"/>
    </row>
    <row r="777" spans="5:7" ht="15.75" customHeight="1" x14ac:dyDescent="0.25">
      <c r="E777" s="11"/>
      <c r="G777" s="11"/>
    </row>
    <row r="778" spans="5:7" ht="15.75" customHeight="1" x14ac:dyDescent="0.25">
      <c r="E778" s="11"/>
      <c r="G778" s="11"/>
    </row>
    <row r="779" spans="5:7" ht="15.75" customHeight="1" x14ac:dyDescent="0.25">
      <c r="E779" s="11"/>
      <c r="G779" s="11"/>
    </row>
    <row r="780" spans="5:7" ht="15.75" customHeight="1" x14ac:dyDescent="0.25">
      <c r="E780" s="11"/>
      <c r="G780" s="11"/>
    </row>
    <row r="781" spans="5:7" ht="15.75" customHeight="1" x14ac:dyDescent="0.25">
      <c r="E781" s="11"/>
      <c r="G781" s="11"/>
    </row>
    <row r="782" spans="5:7" ht="15.75" customHeight="1" x14ac:dyDescent="0.25">
      <c r="E782" s="11"/>
      <c r="G782" s="11"/>
    </row>
    <row r="783" spans="5:7" ht="15.75" customHeight="1" x14ac:dyDescent="0.25">
      <c r="E783" s="11"/>
      <c r="G783" s="11"/>
    </row>
    <row r="784" spans="5:7" ht="15.75" customHeight="1" x14ac:dyDescent="0.25">
      <c r="E784" s="11"/>
      <c r="G784" s="11"/>
    </row>
    <row r="785" spans="5:7" ht="15.75" customHeight="1" x14ac:dyDescent="0.25">
      <c r="E785" s="11"/>
      <c r="G785" s="11"/>
    </row>
    <row r="786" spans="5:7" ht="15.75" customHeight="1" x14ac:dyDescent="0.25">
      <c r="E786" s="11"/>
      <c r="G786" s="11"/>
    </row>
    <row r="787" spans="5:7" ht="15.75" customHeight="1" x14ac:dyDescent="0.25">
      <c r="E787" s="11"/>
      <c r="G787" s="11"/>
    </row>
    <row r="788" spans="5:7" ht="15.75" customHeight="1" x14ac:dyDescent="0.25">
      <c r="E788" s="11"/>
      <c r="G788" s="11"/>
    </row>
    <row r="789" spans="5:7" ht="15.75" customHeight="1" x14ac:dyDescent="0.25">
      <c r="E789" s="11"/>
      <c r="G789" s="11"/>
    </row>
    <row r="790" spans="5:7" ht="15.75" customHeight="1" x14ac:dyDescent="0.25">
      <c r="E790" s="11"/>
      <c r="G790" s="11"/>
    </row>
    <row r="791" spans="5:7" ht="15.75" customHeight="1" x14ac:dyDescent="0.25">
      <c r="E791" s="11"/>
      <c r="G791" s="11"/>
    </row>
    <row r="792" spans="5:7" ht="15.75" customHeight="1" x14ac:dyDescent="0.25">
      <c r="E792" s="11"/>
      <c r="G792" s="11"/>
    </row>
    <row r="793" spans="5:7" ht="15.75" customHeight="1" x14ac:dyDescent="0.25">
      <c r="E793" s="11"/>
      <c r="G793" s="11"/>
    </row>
    <row r="794" spans="5:7" ht="15.75" customHeight="1" x14ac:dyDescent="0.25">
      <c r="E794" s="11"/>
      <c r="G794" s="11"/>
    </row>
    <row r="795" spans="5:7" ht="15.75" customHeight="1" x14ac:dyDescent="0.25">
      <c r="E795" s="11"/>
      <c r="G795" s="11"/>
    </row>
    <row r="796" spans="5:7" ht="15.75" customHeight="1" x14ac:dyDescent="0.25">
      <c r="E796" s="11"/>
      <c r="G796" s="11"/>
    </row>
    <row r="797" spans="5:7" ht="15.75" customHeight="1" x14ac:dyDescent="0.25">
      <c r="E797" s="11"/>
      <c r="G797" s="11"/>
    </row>
    <row r="798" spans="5:7" ht="15.75" customHeight="1" x14ac:dyDescent="0.25">
      <c r="E798" s="11"/>
      <c r="G798" s="11"/>
    </row>
    <row r="799" spans="5:7" ht="15.75" customHeight="1" x14ac:dyDescent="0.25">
      <c r="E799" s="11"/>
      <c r="G799" s="11"/>
    </row>
    <row r="800" spans="5:7" ht="15.75" customHeight="1" x14ac:dyDescent="0.25">
      <c r="E800" s="11"/>
      <c r="G800" s="11"/>
    </row>
    <row r="801" spans="5:7" ht="15.75" customHeight="1" x14ac:dyDescent="0.25">
      <c r="E801" s="11"/>
      <c r="G801" s="11"/>
    </row>
    <row r="802" spans="5:7" ht="15.75" customHeight="1" x14ac:dyDescent="0.25">
      <c r="E802" s="11"/>
      <c r="G802" s="11"/>
    </row>
    <row r="803" spans="5:7" ht="15.75" customHeight="1" x14ac:dyDescent="0.25">
      <c r="E803" s="11"/>
      <c r="G803" s="11"/>
    </row>
    <row r="804" spans="5:7" ht="15.75" customHeight="1" x14ac:dyDescent="0.25">
      <c r="E804" s="11"/>
      <c r="G804" s="11"/>
    </row>
    <row r="805" spans="5:7" ht="15.75" customHeight="1" x14ac:dyDescent="0.25">
      <c r="E805" s="11"/>
      <c r="G805" s="11"/>
    </row>
    <row r="806" spans="5:7" ht="15.75" customHeight="1" x14ac:dyDescent="0.25">
      <c r="E806" s="11"/>
      <c r="G806" s="11"/>
    </row>
    <row r="807" spans="5:7" ht="15.75" customHeight="1" x14ac:dyDescent="0.25">
      <c r="E807" s="11"/>
      <c r="G807" s="11"/>
    </row>
    <row r="808" spans="5:7" ht="15.75" customHeight="1" x14ac:dyDescent="0.25">
      <c r="E808" s="11"/>
      <c r="G808" s="11"/>
    </row>
    <row r="809" spans="5:7" ht="15.75" customHeight="1" x14ac:dyDescent="0.25">
      <c r="E809" s="11"/>
      <c r="G809" s="11"/>
    </row>
    <row r="810" spans="5:7" ht="15.75" customHeight="1" x14ac:dyDescent="0.25">
      <c r="E810" s="11"/>
      <c r="G810" s="11"/>
    </row>
    <row r="811" spans="5:7" ht="15.75" customHeight="1" x14ac:dyDescent="0.25">
      <c r="E811" s="11"/>
      <c r="G811" s="11"/>
    </row>
    <row r="812" spans="5:7" ht="15.75" customHeight="1" x14ac:dyDescent="0.25">
      <c r="E812" s="11"/>
      <c r="G812" s="11"/>
    </row>
    <row r="813" spans="5:7" ht="15.75" customHeight="1" x14ac:dyDescent="0.25">
      <c r="E813" s="11"/>
      <c r="G813" s="11"/>
    </row>
    <row r="814" spans="5:7" ht="15.75" customHeight="1" x14ac:dyDescent="0.25">
      <c r="E814" s="11"/>
      <c r="G814" s="11"/>
    </row>
    <row r="815" spans="5:7" ht="15.75" customHeight="1" x14ac:dyDescent="0.25">
      <c r="E815" s="11"/>
      <c r="G815" s="11"/>
    </row>
    <row r="816" spans="5:7" ht="15.75" customHeight="1" x14ac:dyDescent="0.25">
      <c r="E816" s="11"/>
      <c r="G816" s="11"/>
    </row>
    <row r="817" spans="5:7" ht="15.75" customHeight="1" x14ac:dyDescent="0.25">
      <c r="E817" s="11"/>
      <c r="G817" s="11"/>
    </row>
    <row r="818" spans="5:7" ht="15.75" customHeight="1" x14ac:dyDescent="0.25">
      <c r="E818" s="11"/>
      <c r="G818" s="11"/>
    </row>
    <row r="819" spans="5:7" ht="15.75" customHeight="1" x14ac:dyDescent="0.25">
      <c r="E819" s="11"/>
      <c r="G819" s="11"/>
    </row>
    <row r="820" spans="5:7" ht="15.75" customHeight="1" x14ac:dyDescent="0.25">
      <c r="E820" s="11"/>
      <c r="G820" s="11"/>
    </row>
    <row r="821" spans="5:7" ht="15.75" customHeight="1" x14ac:dyDescent="0.25">
      <c r="E821" s="11"/>
      <c r="G821" s="11"/>
    </row>
    <row r="822" spans="5:7" ht="15.75" customHeight="1" x14ac:dyDescent="0.25">
      <c r="E822" s="11"/>
      <c r="G822" s="11"/>
    </row>
    <row r="823" spans="5:7" ht="15.75" customHeight="1" x14ac:dyDescent="0.25">
      <c r="E823" s="11"/>
      <c r="G823" s="11"/>
    </row>
    <row r="824" spans="5:7" ht="15.75" customHeight="1" x14ac:dyDescent="0.25">
      <c r="E824" s="11"/>
      <c r="G824" s="11"/>
    </row>
    <row r="825" spans="5:7" ht="15.75" customHeight="1" x14ac:dyDescent="0.25">
      <c r="E825" s="11"/>
      <c r="G825" s="11"/>
    </row>
    <row r="826" spans="5:7" ht="15.75" customHeight="1" x14ac:dyDescent="0.25">
      <c r="E826" s="11"/>
      <c r="G826" s="11"/>
    </row>
    <row r="827" spans="5:7" ht="15.75" customHeight="1" x14ac:dyDescent="0.25">
      <c r="E827" s="11"/>
      <c r="G827" s="11"/>
    </row>
    <row r="828" spans="5:7" ht="15.75" customHeight="1" x14ac:dyDescent="0.25">
      <c r="E828" s="11"/>
      <c r="G828" s="11"/>
    </row>
    <row r="829" spans="5:7" ht="15.75" customHeight="1" x14ac:dyDescent="0.25">
      <c r="E829" s="11"/>
      <c r="G829" s="11"/>
    </row>
    <row r="830" spans="5:7" ht="15.75" customHeight="1" x14ac:dyDescent="0.25">
      <c r="E830" s="11"/>
      <c r="G830" s="11"/>
    </row>
    <row r="831" spans="5:7" ht="15.75" customHeight="1" x14ac:dyDescent="0.25">
      <c r="E831" s="11"/>
      <c r="G831" s="11"/>
    </row>
    <row r="832" spans="5:7" ht="15.75" customHeight="1" x14ac:dyDescent="0.25">
      <c r="E832" s="11"/>
      <c r="G832" s="11"/>
    </row>
    <row r="833" spans="5:7" ht="15.75" customHeight="1" x14ac:dyDescent="0.25">
      <c r="E833" s="11"/>
      <c r="G833" s="11"/>
    </row>
    <row r="834" spans="5:7" ht="15.75" customHeight="1" x14ac:dyDescent="0.25">
      <c r="E834" s="11"/>
      <c r="G834" s="11"/>
    </row>
    <row r="835" spans="5:7" ht="15.75" customHeight="1" x14ac:dyDescent="0.25">
      <c r="E835" s="11"/>
      <c r="G835" s="11"/>
    </row>
    <row r="836" spans="5:7" ht="15.75" customHeight="1" x14ac:dyDescent="0.25">
      <c r="E836" s="11"/>
      <c r="G836" s="11"/>
    </row>
    <row r="837" spans="5:7" ht="15.75" customHeight="1" x14ac:dyDescent="0.25">
      <c r="E837" s="11"/>
      <c r="G837" s="11"/>
    </row>
    <row r="838" spans="5:7" ht="15.75" customHeight="1" x14ac:dyDescent="0.25">
      <c r="E838" s="11"/>
      <c r="G838" s="11"/>
    </row>
    <row r="839" spans="5:7" ht="15.75" customHeight="1" x14ac:dyDescent="0.25">
      <c r="E839" s="11"/>
      <c r="G839" s="11"/>
    </row>
    <row r="840" spans="5:7" ht="15.75" customHeight="1" x14ac:dyDescent="0.25">
      <c r="E840" s="11"/>
      <c r="G840" s="11"/>
    </row>
    <row r="841" spans="5:7" ht="15.75" customHeight="1" x14ac:dyDescent="0.25">
      <c r="E841" s="11"/>
      <c r="G841" s="11"/>
    </row>
    <row r="842" spans="5:7" ht="15.75" customHeight="1" x14ac:dyDescent="0.25">
      <c r="E842" s="11"/>
      <c r="G842" s="11"/>
    </row>
    <row r="843" spans="5:7" ht="15.75" customHeight="1" x14ac:dyDescent="0.25">
      <c r="E843" s="11"/>
      <c r="G843" s="11"/>
    </row>
    <row r="844" spans="5:7" ht="15.75" customHeight="1" x14ac:dyDescent="0.25">
      <c r="E844" s="11"/>
      <c r="G844" s="11"/>
    </row>
    <row r="845" spans="5:7" ht="15.75" customHeight="1" x14ac:dyDescent="0.25">
      <c r="E845" s="11"/>
      <c r="G845" s="11"/>
    </row>
    <row r="846" spans="5:7" ht="15.75" customHeight="1" x14ac:dyDescent="0.25">
      <c r="E846" s="11"/>
      <c r="G846" s="11"/>
    </row>
    <row r="847" spans="5:7" ht="15.75" customHeight="1" x14ac:dyDescent="0.25">
      <c r="E847" s="11"/>
      <c r="G847" s="11"/>
    </row>
    <row r="848" spans="5:7" ht="15.75" customHeight="1" x14ac:dyDescent="0.25">
      <c r="E848" s="11"/>
      <c r="G848" s="11"/>
    </row>
    <row r="849" spans="5:7" ht="15.75" customHeight="1" x14ac:dyDescent="0.25">
      <c r="E849" s="11"/>
      <c r="G849" s="11"/>
    </row>
    <row r="850" spans="5:7" ht="15.75" customHeight="1" x14ac:dyDescent="0.25">
      <c r="E850" s="11"/>
      <c r="G850" s="11"/>
    </row>
    <row r="851" spans="5:7" ht="15.75" customHeight="1" x14ac:dyDescent="0.25">
      <c r="E851" s="11"/>
      <c r="G851" s="11"/>
    </row>
    <row r="852" spans="5:7" ht="15.75" customHeight="1" x14ac:dyDescent="0.25">
      <c r="E852" s="11"/>
      <c r="G852" s="11"/>
    </row>
    <row r="853" spans="5:7" ht="15.75" customHeight="1" x14ac:dyDescent="0.25">
      <c r="E853" s="11"/>
      <c r="G853" s="11"/>
    </row>
    <row r="854" spans="5:7" ht="15.75" customHeight="1" x14ac:dyDescent="0.25">
      <c r="E854" s="11"/>
      <c r="G854" s="11"/>
    </row>
    <row r="855" spans="5:7" ht="15.75" customHeight="1" x14ac:dyDescent="0.25">
      <c r="E855" s="11"/>
      <c r="G855" s="11"/>
    </row>
    <row r="856" spans="5:7" ht="15.75" customHeight="1" x14ac:dyDescent="0.25">
      <c r="E856" s="11"/>
      <c r="G856" s="11"/>
    </row>
    <row r="857" spans="5:7" ht="15.75" customHeight="1" x14ac:dyDescent="0.25">
      <c r="E857" s="11"/>
      <c r="G857" s="11"/>
    </row>
    <row r="858" spans="5:7" ht="15.75" customHeight="1" x14ac:dyDescent="0.25">
      <c r="E858" s="11"/>
      <c r="G858" s="11"/>
    </row>
    <row r="859" spans="5:7" ht="15.75" customHeight="1" x14ac:dyDescent="0.25">
      <c r="E859" s="11"/>
      <c r="G859" s="11"/>
    </row>
    <row r="860" spans="5:7" ht="15.75" customHeight="1" x14ac:dyDescent="0.25">
      <c r="E860" s="11"/>
      <c r="G860" s="11"/>
    </row>
    <row r="861" spans="5:7" ht="15.75" customHeight="1" x14ac:dyDescent="0.25">
      <c r="E861" s="11"/>
      <c r="G861" s="11"/>
    </row>
    <row r="862" spans="5:7" ht="15.75" customHeight="1" x14ac:dyDescent="0.25">
      <c r="E862" s="11"/>
      <c r="G862" s="11"/>
    </row>
    <row r="863" spans="5:7" ht="15.75" customHeight="1" x14ac:dyDescent="0.25">
      <c r="E863" s="11"/>
      <c r="G863" s="11"/>
    </row>
    <row r="864" spans="5:7" ht="15.75" customHeight="1" x14ac:dyDescent="0.25">
      <c r="E864" s="11"/>
      <c r="G864" s="11"/>
    </row>
    <row r="865" spans="5:7" ht="15.75" customHeight="1" x14ac:dyDescent="0.25">
      <c r="E865" s="11"/>
      <c r="G865" s="11"/>
    </row>
    <row r="866" spans="5:7" ht="15.75" customHeight="1" x14ac:dyDescent="0.25">
      <c r="E866" s="11"/>
      <c r="G866" s="11"/>
    </row>
    <row r="867" spans="5:7" ht="15.75" customHeight="1" x14ac:dyDescent="0.25">
      <c r="E867" s="11"/>
      <c r="G867" s="11"/>
    </row>
    <row r="868" spans="5:7" ht="15.75" customHeight="1" x14ac:dyDescent="0.25">
      <c r="E868" s="11"/>
      <c r="G868" s="11"/>
    </row>
    <row r="869" spans="5:7" ht="15.75" customHeight="1" x14ac:dyDescent="0.25">
      <c r="E869" s="11"/>
      <c r="G869" s="11"/>
    </row>
    <row r="870" spans="5:7" ht="15.75" customHeight="1" x14ac:dyDescent="0.25">
      <c r="E870" s="11"/>
      <c r="G870" s="11"/>
    </row>
    <row r="871" spans="5:7" ht="15.75" customHeight="1" x14ac:dyDescent="0.25">
      <c r="E871" s="11"/>
      <c r="G871" s="11"/>
    </row>
    <row r="872" spans="5:7" ht="15.75" customHeight="1" x14ac:dyDescent="0.25">
      <c r="E872" s="11"/>
      <c r="G872" s="11"/>
    </row>
    <row r="873" spans="5:7" ht="15.75" customHeight="1" x14ac:dyDescent="0.25">
      <c r="E873" s="11"/>
      <c r="G873" s="11"/>
    </row>
    <row r="874" spans="5:7" ht="15.75" customHeight="1" x14ac:dyDescent="0.25">
      <c r="E874" s="11"/>
      <c r="G874" s="11"/>
    </row>
    <row r="875" spans="5:7" ht="15.75" customHeight="1" x14ac:dyDescent="0.25">
      <c r="E875" s="11"/>
      <c r="G875" s="11"/>
    </row>
    <row r="876" spans="5:7" ht="15.75" customHeight="1" x14ac:dyDescent="0.25">
      <c r="E876" s="11"/>
      <c r="G876" s="11"/>
    </row>
    <row r="877" spans="5:7" ht="15.75" customHeight="1" x14ac:dyDescent="0.25">
      <c r="E877" s="11"/>
      <c r="G877" s="11"/>
    </row>
    <row r="878" spans="5:7" ht="15.75" customHeight="1" x14ac:dyDescent="0.25">
      <c r="E878" s="11"/>
      <c r="G878" s="11"/>
    </row>
    <row r="879" spans="5:7" ht="15.75" customHeight="1" x14ac:dyDescent="0.25">
      <c r="E879" s="11"/>
      <c r="G879" s="11"/>
    </row>
    <row r="880" spans="5:7" ht="15.75" customHeight="1" x14ac:dyDescent="0.25">
      <c r="E880" s="11"/>
      <c r="G880" s="11"/>
    </row>
    <row r="881" spans="5:7" ht="15.75" customHeight="1" x14ac:dyDescent="0.25">
      <c r="E881" s="11"/>
      <c r="G881" s="11"/>
    </row>
    <row r="882" spans="5:7" ht="15.75" customHeight="1" x14ac:dyDescent="0.25">
      <c r="E882" s="11"/>
      <c r="G882" s="11"/>
    </row>
    <row r="883" spans="5:7" ht="15.75" customHeight="1" x14ac:dyDescent="0.25">
      <c r="E883" s="11"/>
      <c r="G883" s="11"/>
    </row>
    <row r="884" spans="5:7" ht="15.75" customHeight="1" x14ac:dyDescent="0.25">
      <c r="E884" s="11"/>
      <c r="G884" s="11"/>
    </row>
    <row r="885" spans="5:7" ht="15.75" customHeight="1" x14ac:dyDescent="0.25">
      <c r="E885" s="11"/>
      <c r="G885" s="11"/>
    </row>
    <row r="886" spans="5:7" ht="15.75" customHeight="1" x14ac:dyDescent="0.25">
      <c r="E886" s="11"/>
      <c r="G886" s="11"/>
    </row>
    <row r="887" spans="5:7" ht="15.75" customHeight="1" x14ac:dyDescent="0.25">
      <c r="E887" s="11"/>
      <c r="G887" s="11"/>
    </row>
    <row r="888" spans="5:7" ht="15.75" customHeight="1" x14ac:dyDescent="0.25">
      <c r="E888" s="11"/>
      <c r="G888" s="11"/>
    </row>
    <row r="889" spans="5:7" ht="15.75" customHeight="1" x14ac:dyDescent="0.25">
      <c r="E889" s="11"/>
      <c r="G889" s="11"/>
    </row>
    <row r="890" spans="5:7" ht="15.75" customHeight="1" x14ac:dyDescent="0.25">
      <c r="E890" s="11"/>
      <c r="G890" s="11"/>
    </row>
    <row r="891" spans="5:7" ht="15.75" customHeight="1" x14ac:dyDescent="0.25">
      <c r="E891" s="11"/>
      <c r="G891" s="11"/>
    </row>
    <row r="892" spans="5:7" ht="15.75" customHeight="1" x14ac:dyDescent="0.25">
      <c r="E892" s="11"/>
      <c r="G892" s="11"/>
    </row>
    <row r="893" spans="5:7" ht="15.75" customHeight="1" x14ac:dyDescent="0.25">
      <c r="E893" s="11"/>
      <c r="G893" s="11"/>
    </row>
    <row r="894" spans="5:7" ht="15.75" customHeight="1" x14ac:dyDescent="0.25">
      <c r="E894" s="11"/>
      <c r="G894" s="11"/>
    </row>
    <row r="895" spans="5:7" ht="15.75" customHeight="1" x14ac:dyDescent="0.25">
      <c r="E895" s="11"/>
      <c r="G895" s="11"/>
    </row>
    <row r="896" spans="5:7" ht="15.75" customHeight="1" x14ac:dyDescent="0.25">
      <c r="E896" s="11"/>
      <c r="G896" s="11"/>
    </row>
    <row r="897" spans="5:7" ht="15.75" customHeight="1" x14ac:dyDescent="0.25">
      <c r="E897" s="11"/>
      <c r="G897" s="11"/>
    </row>
    <row r="898" spans="5:7" ht="15.75" customHeight="1" x14ac:dyDescent="0.25">
      <c r="E898" s="11"/>
      <c r="G898" s="11"/>
    </row>
    <row r="899" spans="5:7" ht="15.75" customHeight="1" x14ac:dyDescent="0.25">
      <c r="E899" s="11"/>
      <c r="G899" s="11"/>
    </row>
    <row r="900" spans="5:7" ht="15.75" customHeight="1" x14ac:dyDescent="0.25">
      <c r="E900" s="11"/>
      <c r="G900" s="11"/>
    </row>
    <row r="901" spans="5:7" ht="15.75" customHeight="1" x14ac:dyDescent="0.25">
      <c r="E901" s="11"/>
      <c r="G901" s="11"/>
    </row>
    <row r="902" spans="5:7" ht="15.75" customHeight="1" x14ac:dyDescent="0.25">
      <c r="E902" s="11"/>
      <c r="G902" s="11"/>
    </row>
    <row r="903" spans="5:7" ht="15.75" customHeight="1" x14ac:dyDescent="0.25">
      <c r="E903" s="11"/>
      <c r="G903" s="11"/>
    </row>
    <row r="904" spans="5:7" ht="15.75" customHeight="1" x14ac:dyDescent="0.25">
      <c r="E904" s="11"/>
      <c r="G904" s="11"/>
    </row>
    <row r="905" spans="5:7" ht="15.75" customHeight="1" x14ac:dyDescent="0.25">
      <c r="E905" s="11"/>
      <c r="G905" s="11"/>
    </row>
    <row r="906" spans="5:7" ht="15.75" customHeight="1" x14ac:dyDescent="0.25">
      <c r="E906" s="11"/>
      <c r="G906" s="11"/>
    </row>
    <row r="907" spans="5:7" ht="15.75" customHeight="1" x14ac:dyDescent="0.25">
      <c r="E907" s="11"/>
      <c r="G907" s="11"/>
    </row>
    <row r="908" spans="5:7" ht="15.75" customHeight="1" x14ac:dyDescent="0.25">
      <c r="E908" s="11"/>
      <c r="G908" s="11"/>
    </row>
    <row r="909" spans="5:7" ht="15.75" customHeight="1" x14ac:dyDescent="0.25">
      <c r="E909" s="11"/>
      <c r="G909" s="11"/>
    </row>
    <row r="910" spans="5:7" ht="15.75" customHeight="1" x14ac:dyDescent="0.25">
      <c r="E910" s="11"/>
      <c r="G910" s="11"/>
    </row>
    <row r="911" spans="5:7" ht="15.75" customHeight="1" x14ac:dyDescent="0.25">
      <c r="E911" s="11"/>
      <c r="G911" s="11"/>
    </row>
    <row r="912" spans="5:7" ht="15.75" customHeight="1" x14ac:dyDescent="0.25">
      <c r="E912" s="11"/>
      <c r="G912" s="11"/>
    </row>
    <row r="913" spans="5:7" ht="15.75" customHeight="1" x14ac:dyDescent="0.25">
      <c r="E913" s="11"/>
      <c r="G913" s="11"/>
    </row>
    <row r="914" spans="5:7" ht="15.75" customHeight="1" x14ac:dyDescent="0.25">
      <c r="E914" s="11"/>
      <c r="G914" s="11"/>
    </row>
    <row r="915" spans="5:7" ht="15.75" customHeight="1" x14ac:dyDescent="0.25">
      <c r="E915" s="11"/>
      <c r="G915" s="11"/>
    </row>
    <row r="916" spans="5:7" ht="15.75" customHeight="1" x14ac:dyDescent="0.25">
      <c r="E916" s="11"/>
      <c r="G916" s="11"/>
    </row>
    <row r="917" spans="5:7" ht="15.75" customHeight="1" x14ac:dyDescent="0.25">
      <c r="E917" s="11"/>
      <c r="G917" s="11"/>
    </row>
    <row r="918" spans="5:7" ht="15.75" customHeight="1" x14ac:dyDescent="0.25">
      <c r="E918" s="11"/>
      <c r="G918" s="11"/>
    </row>
    <row r="919" spans="5:7" ht="15.75" customHeight="1" x14ac:dyDescent="0.25">
      <c r="E919" s="11"/>
      <c r="G919" s="11"/>
    </row>
    <row r="920" spans="5:7" ht="15.75" customHeight="1" x14ac:dyDescent="0.25">
      <c r="E920" s="11"/>
      <c r="G920" s="11"/>
    </row>
    <row r="921" spans="5:7" ht="15.75" customHeight="1" x14ac:dyDescent="0.25">
      <c r="E921" s="11"/>
      <c r="G921" s="11"/>
    </row>
    <row r="922" spans="5:7" ht="15.75" customHeight="1" x14ac:dyDescent="0.25">
      <c r="E922" s="11"/>
      <c r="G922" s="11"/>
    </row>
    <row r="923" spans="5:7" ht="15.75" customHeight="1" x14ac:dyDescent="0.25">
      <c r="E923" s="11"/>
      <c r="G923" s="11"/>
    </row>
    <row r="924" spans="5:7" ht="15.75" customHeight="1" x14ac:dyDescent="0.25">
      <c r="E924" s="11"/>
      <c r="G924" s="11"/>
    </row>
    <row r="925" spans="5:7" ht="15.75" customHeight="1" x14ac:dyDescent="0.25">
      <c r="E925" s="11"/>
      <c r="G925" s="11"/>
    </row>
    <row r="926" spans="5:7" ht="15.75" customHeight="1" x14ac:dyDescent="0.25">
      <c r="E926" s="11"/>
      <c r="G926" s="11"/>
    </row>
    <row r="927" spans="5:7" ht="15.75" customHeight="1" x14ac:dyDescent="0.25">
      <c r="E927" s="11"/>
      <c r="G927" s="11"/>
    </row>
    <row r="928" spans="5:7" ht="15.75" customHeight="1" x14ac:dyDescent="0.25">
      <c r="E928" s="11"/>
      <c r="G928" s="11"/>
    </row>
    <row r="929" spans="5:7" ht="15.75" customHeight="1" x14ac:dyDescent="0.25">
      <c r="E929" s="11"/>
      <c r="G929" s="11"/>
    </row>
    <row r="930" spans="5:7" ht="15.75" customHeight="1" x14ac:dyDescent="0.25">
      <c r="E930" s="11"/>
      <c r="G930" s="11"/>
    </row>
    <row r="931" spans="5:7" ht="15.75" customHeight="1" x14ac:dyDescent="0.25">
      <c r="E931" s="11"/>
      <c r="G931" s="11"/>
    </row>
    <row r="932" spans="5:7" ht="15.75" customHeight="1" x14ac:dyDescent="0.25">
      <c r="E932" s="11"/>
      <c r="G932" s="11"/>
    </row>
    <row r="933" spans="5:7" ht="15.75" customHeight="1" x14ac:dyDescent="0.25">
      <c r="E933" s="11"/>
      <c r="G933" s="11"/>
    </row>
    <row r="934" spans="5:7" ht="15.75" customHeight="1" x14ac:dyDescent="0.25">
      <c r="E934" s="11"/>
      <c r="G934" s="11"/>
    </row>
    <row r="935" spans="5:7" ht="15.75" customHeight="1" x14ac:dyDescent="0.25">
      <c r="E935" s="11"/>
      <c r="G935" s="11"/>
    </row>
    <row r="936" spans="5:7" ht="15.75" customHeight="1" x14ac:dyDescent="0.25">
      <c r="E936" s="11"/>
      <c r="G936" s="11"/>
    </row>
    <row r="937" spans="5:7" ht="15.75" customHeight="1" x14ac:dyDescent="0.25">
      <c r="E937" s="11"/>
      <c r="G937" s="11"/>
    </row>
    <row r="938" spans="5:7" ht="15.75" customHeight="1" x14ac:dyDescent="0.25">
      <c r="E938" s="11"/>
      <c r="G938" s="11"/>
    </row>
    <row r="939" spans="5:7" ht="15.75" customHeight="1" x14ac:dyDescent="0.25">
      <c r="E939" s="11"/>
      <c r="G939" s="11"/>
    </row>
    <row r="940" spans="5:7" ht="15.75" customHeight="1" x14ac:dyDescent="0.25">
      <c r="E940" s="11"/>
      <c r="G940" s="11"/>
    </row>
    <row r="941" spans="5:7" ht="15.75" customHeight="1" x14ac:dyDescent="0.25">
      <c r="E941" s="11"/>
      <c r="G941" s="11"/>
    </row>
    <row r="942" spans="5:7" ht="15.75" customHeight="1" x14ac:dyDescent="0.25">
      <c r="E942" s="11"/>
      <c r="G942" s="11"/>
    </row>
    <row r="943" spans="5:7" ht="15.75" customHeight="1" x14ac:dyDescent="0.25">
      <c r="E943" s="11"/>
      <c r="G943" s="11"/>
    </row>
    <row r="944" spans="5:7" ht="15.75" customHeight="1" x14ac:dyDescent="0.25">
      <c r="E944" s="11"/>
      <c r="G944" s="11"/>
    </row>
    <row r="945" spans="5:7" ht="15.75" customHeight="1" x14ac:dyDescent="0.25">
      <c r="E945" s="11"/>
      <c r="G945" s="11"/>
    </row>
    <row r="946" spans="5:7" ht="15.75" customHeight="1" x14ac:dyDescent="0.25">
      <c r="E946" s="11"/>
      <c r="G946" s="11"/>
    </row>
    <row r="947" spans="5:7" ht="15.75" customHeight="1" x14ac:dyDescent="0.25">
      <c r="E947" s="11"/>
      <c r="G947" s="11"/>
    </row>
    <row r="948" spans="5:7" ht="15.75" customHeight="1" x14ac:dyDescent="0.25">
      <c r="E948" s="11"/>
      <c r="G948" s="11"/>
    </row>
    <row r="949" spans="5:7" ht="15.75" customHeight="1" x14ac:dyDescent="0.25">
      <c r="E949" s="11"/>
      <c r="G949" s="11"/>
    </row>
    <row r="950" spans="5:7" ht="15.75" customHeight="1" x14ac:dyDescent="0.25">
      <c r="E950" s="11"/>
      <c r="G950" s="11"/>
    </row>
    <row r="951" spans="5:7" ht="15.75" customHeight="1" x14ac:dyDescent="0.25">
      <c r="E951" s="11"/>
      <c r="G951" s="11"/>
    </row>
    <row r="952" spans="5:7" ht="15.75" customHeight="1" x14ac:dyDescent="0.25">
      <c r="E952" s="11"/>
      <c r="G952" s="11"/>
    </row>
    <row r="953" spans="5:7" ht="15.75" customHeight="1" x14ac:dyDescent="0.25">
      <c r="E953" s="11"/>
      <c r="G953" s="11"/>
    </row>
    <row r="954" spans="5:7" ht="15.75" customHeight="1" x14ac:dyDescent="0.25">
      <c r="E954" s="11"/>
      <c r="G954" s="11"/>
    </row>
    <row r="955" spans="5:7" ht="15.75" customHeight="1" x14ac:dyDescent="0.25">
      <c r="E955" s="11"/>
      <c r="G955" s="11"/>
    </row>
    <row r="956" spans="5:7" ht="15.75" customHeight="1" x14ac:dyDescent="0.25">
      <c r="E956" s="11"/>
      <c r="G956" s="11"/>
    </row>
    <row r="957" spans="5:7" ht="15.75" customHeight="1" x14ac:dyDescent="0.25">
      <c r="E957" s="11"/>
      <c r="G957" s="11"/>
    </row>
    <row r="958" spans="5:7" ht="15.75" customHeight="1" x14ac:dyDescent="0.25">
      <c r="E958" s="11"/>
      <c r="G958" s="11"/>
    </row>
    <row r="959" spans="5:7" ht="15.75" customHeight="1" x14ac:dyDescent="0.25">
      <c r="E959" s="11"/>
      <c r="G959" s="11"/>
    </row>
    <row r="960" spans="5:7" ht="15.75" customHeight="1" x14ac:dyDescent="0.25">
      <c r="E960" s="11"/>
      <c r="G960" s="11"/>
    </row>
    <row r="961" spans="5:7" ht="15.75" customHeight="1" x14ac:dyDescent="0.25">
      <c r="E961" s="11"/>
      <c r="G961" s="11"/>
    </row>
    <row r="962" spans="5:7" ht="15.75" customHeight="1" x14ac:dyDescent="0.25">
      <c r="E962" s="11"/>
      <c r="G962" s="11"/>
    </row>
    <row r="963" spans="5:7" ht="15.75" customHeight="1" x14ac:dyDescent="0.25">
      <c r="E963" s="11"/>
      <c r="G963" s="11"/>
    </row>
    <row r="964" spans="5:7" ht="15.75" customHeight="1" x14ac:dyDescent="0.25">
      <c r="E964" s="11"/>
      <c r="G964" s="11"/>
    </row>
    <row r="965" spans="5:7" ht="15.75" customHeight="1" x14ac:dyDescent="0.25">
      <c r="E965" s="11"/>
      <c r="G965" s="11"/>
    </row>
    <row r="966" spans="5:7" ht="15.75" customHeight="1" x14ac:dyDescent="0.25">
      <c r="E966" s="11"/>
      <c r="G966" s="11"/>
    </row>
    <row r="967" spans="5:7" ht="15.75" customHeight="1" x14ac:dyDescent="0.25">
      <c r="E967" s="11"/>
      <c r="G967" s="11"/>
    </row>
    <row r="968" spans="5:7" ht="15.75" customHeight="1" x14ac:dyDescent="0.25">
      <c r="E968" s="11"/>
      <c r="G968" s="11"/>
    </row>
    <row r="969" spans="5:7" ht="15.75" customHeight="1" x14ac:dyDescent="0.25">
      <c r="E969" s="11"/>
      <c r="G969" s="11"/>
    </row>
    <row r="970" spans="5:7" ht="15.75" customHeight="1" x14ac:dyDescent="0.25">
      <c r="E970" s="11"/>
      <c r="G970" s="11"/>
    </row>
    <row r="971" spans="5:7" ht="15.75" customHeight="1" x14ac:dyDescent="0.25">
      <c r="E971" s="11"/>
      <c r="G971" s="11"/>
    </row>
    <row r="972" spans="5:7" ht="15.75" customHeight="1" x14ac:dyDescent="0.25">
      <c r="E972" s="11"/>
      <c r="G972" s="11"/>
    </row>
    <row r="973" spans="5:7" ht="15.75" customHeight="1" x14ac:dyDescent="0.25">
      <c r="E973" s="11"/>
      <c r="G973" s="11"/>
    </row>
    <row r="974" spans="5:7" ht="15.75" customHeight="1" x14ac:dyDescent="0.25">
      <c r="E974" s="11"/>
      <c r="G974" s="11"/>
    </row>
    <row r="975" spans="5:7" ht="15.75" customHeight="1" x14ac:dyDescent="0.25">
      <c r="E975" s="11"/>
      <c r="G975" s="11"/>
    </row>
    <row r="976" spans="5:7" ht="15.75" customHeight="1" x14ac:dyDescent="0.25">
      <c r="E976" s="11"/>
      <c r="G976" s="11"/>
    </row>
    <row r="977" spans="5:7" ht="15.75" customHeight="1" x14ac:dyDescent="0.25">
      <c r="E977" s="11"/>
      <c r="G977" s="11"/>
    </row>
    <row r="978" spans="5:7" ht="15.75" customHeight="1" x14ac:dyDescent="0.25">
      <c r="E978" s="11"/>
      <c r="G978" s="11"/>
    </row>
    <row r="979" spans="5:7" ht="15.75" customHeight="1" x14ac:dyDescent="0.25">
      <c r="E979" s="11"/>
      <c r="G979" s="11"/>
    </row>
    <row r="980" spans="5:7" ht="15.75" customHeight="1" x14ac:dyDescent="0.25">
      <c r="E980" s="11"/>
      <c r="G980" s="11"/>
    </row>
    <row r="981" spans="5:7" ht="15.75" customHeight="1" x14ac:dyDescent="0.25">
      <c r="E981" s="11"/>
      <c r="G981" s="11"/>
    </row>
    <row r="982" spans="5:7" ht="15.75" customHeight="1" x14ac:dyDescent="0.25">
      <c r="E982" s="11"/>
      <c r="G982" s="11"/>
    </row>
    <row r="983" spans="5:7" ht="15.75" customHeight="1" x14ac:dyDescent="0.25">
      <c r="E983" s="11"/>
      <c r="G983" s="11"/>
    </row>
    <row r="984" spans="5:7" ht="15.75" customHeight="1" x14ac:dyDescent="0.25">
      <c r="E984" s="11"/>
      <c r="G984" s="11"/>
    </row>
    <row r="985" spans="5:7" ht="15.75" customHeight="1" x14ac:dyDescent="0.25">
      <c r="E985" s="11"/>
      <c r="G985" s="11"/>
    </row>
    <row r="986" spans="5:7" ht="15.75" customHeight="1" x14ac:dyDescent="0.25">
      <c r="E986" s="11"/>
      <c r="G986" s="11"/>
    </row>
    <row r="987" spans="5:7" ht="15.75" customHeight="1" x14ac:dyDescent="0.25">
      <c r="E987" s="11"/>
      <c r="G987" s="11"/>
    </row>
    <row r="988" spans="5:7" ht="15.75" customHeight="1" x14ac:dyDescent="0.25">
      <c r="E988" s="11"/>
      <c r="G988" s="11"/>
    </row>
    <row r="989" spans="5:7" ht="15.75" customHeight="1" x14ac:dyDescent="0.25">
      <c r="E989" s="11"/>
      <c r="G989" s="11"/>
    </row>
    <row r="990" spans="5:7" ht="15.75" customHeight="1" x14ac:dyDescent="0.25">
      <c r="E990" s="11"/>
      <c r="G990" s="11"/>
    </row>
    <row r="991" spans="5:7" ht="15.75" customHeight="1" x14ac:dyDescent="0.25">
      <c r="E991" s="11"/>
      <c r="G991" s="11"/>
    </row>
    <row r="992" spans="5:7" ht="15.75" customHeight="1" x14ac:dyDescent="0.25">
      <c r="E992" s="11"/>
      <c r="G992" s="11"/>
    </row>
    <row r="993" spans="5:7" ht="15.75" customHeight="1" x14ac:dyDescent="0.25">
      <c r="E993" s="11"/>
      <c r="G993" s="11"/>
    </row>
    <row r="994" spans="5:7" ht="15.75" customHeight="1" x14ac:dyDescent="0.25">
      <c r="E994" s="11"/>
      <c r="G994" s="11"/>
    </row>
    <row r="995" spans="5:7" ht="15.75" customHeight="1" x14ac:dyDescent="0.25">
      <c r="E995" s="11"/>
      <c r="G995" s="11"/>
    </row>
    <row r="996" spans="5:7" ht="15.75" customHeight="1" x14ac:dyDescent="0.25">
      <c r="E996" s="11"/>
      <c r="G996" s="11"/>
    </row>
    <row r="997" spans="5:7" ht="15.75" customHeight="1" x14ac:dyDescent="0.25">
      <c r="E997" s="11"/>
      <c r="G997" s="11"/>
    </row>
    <row r="998" spans="5:7" ht="15.75" customHeight="1" x14ac:dyDescent="0.25">
      <c r="E998" s="11"/>
      <c r="G998" s="11"/>
    </row>
    <row r="999" spans="5:7" ht="15.75" customHeight="1" x14ac:dyDescent="0.25">
      <c r="E999" s="11"/>
      <c r="G999" s="11"/>
    </row>
    <row r="1000" spans="5:7" ht="15.75" customHeight="1" x14ac:dyDescent="0.25">
      <c r="E1000" s="11"/>
      <c r="G1000" s="11"/>
    </row>
  </sheetData>
  <mergeCells count="9">
    <mergeCell ref="E51:E52"/>
    <mergeCell ref="F51:F52"/>
    <mergeCell ref="A1:G1"/>
    <mergeCell ref="A2:G2"/>
    <mergeCell ref="A50:F50"/>
    <mergeCell ref="A51:A52"/>
    <mergeCell ref="B51:B52"/>
    <mergeCell ref="C51:C52"/>
    <mergeCell ref="D51:D52"/>
  </mergeCells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3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26" ht="39" customHeight="1" x14ac:dyDescent="0.25">
      <c r="A1" s="238" t="s">
        <v>511</v>
      </c>
      <c r="B1" s="182"/>
      <c r="C1" s="182"/>
      <c r="D1" s="182"/>
      <c r="E1" s="182"/>
      <c r="F1" s="182"/>
      <c r="G1" s="183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8.25" customHeight="1" x14ac:dyDescent="0.25">
      <c r="A2" s="239" t="s">
        <v>1</v>
      </c>
      <c r="B2" s="182"/>
      <c r="C2" s="182"/>
      <c r="D2" s="182"/>
      <c r="E2" s="182"/>
      <c r="F2" s="182"/>
      <c r="G2" s="18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8.5" customHeight="1" x14ac:dyDescent="0.25">
      <c r="A4" s="197"/>
      <c r="B4" s="197"/>
      <c r="C4" s="197"/>
      <c r="D4" s="197"/>
      <c r="E4" s="197"/>
      <c r="F4" s="197"/>
      <c r="G4" s="19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.75" customHeight="1" x14ac:dyDescent="0.25">
      <c r="A5" s="3" t="s">
        <v>26</v>
      </c>
      <c r="B5" s="4">
        <v>127</v>
      </c>
      <c r="C5" s="3" t="s">
        <v>27</v>
      </c>
      <c r="D5" s="3" t="s">
        <v>28</v>
      </c>
      <c r="E5" s="36">
        <v>640.97</v>
      </c>
      <c r="F5" s="37">
        <v>1500</v>
      </c>
      <c r="G5" s="49">
        <f t="shared" ref="G5:G49" si="0">E5+F5</f>
        <v>2140.9700000000003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3" t="s">
        <v>31</v>
      </c>
      <c r="B6" s="4">
        <v>67</v>
      </c>
      <c r="C6" s="3" t="s">
        <v>21</v>
      </c>
      <c r="D6" s="3" t="s">
        <v>32</v>
      </c>
      <c r="E6" s="36">
        <v>0</v>
      </c>
      <c r="F6" s="37">
        <v>477.27</v>
      </c>
      <c r="G6" s="49">
        <f t="shared" si="0"/>
        <v>477.27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3" t="s">
        <v>35</v>
      </c>
      <c r="B7" s="4">
        <v>102</v>
      </c>
      <c r="C7" s="3" t="s">
        <v>36</v>
      </c>
      <c r="D7" s="3" t="s">
        <v>37</v>
      </c>
      <c r="E7" s="36">
        <v>0</v>
      </c>
      <c r="F7" s="37">
        <v>1500</v>
      </c>
      <c r="G7" s="49">
        <f t="shared" si="0"/>
        <v>1500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3" t="s">
        <v>40</v>
      </c>
      <c r="B8" s="4">
        <v>91</v>
      </c>
      <c r="C8" s="3" t="s">
        <v>21</v>
      </c>
      <c r="D8" s="3" t="s">
        <v>41</v>
      </c>
      <c r="E8" s="36">
        <v>0</v>
      </c>
      <c r="F8" s="37">
        <v>1500</v>
      </c>
      <c r="G8" s="49">
        <f t="shared" si="0"/>
        <v>1500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3" t="s">
        <v>44</v>
      </c>
      <c r="B9" s="4">
        <v>33</v>
      </c>
      <c r="C9" s="3" t="s">
        <v>21</v>
      </c>
      <c r="D9" s="3" t="s">
        <v>32</v>
      </c>
      <c r="E9" s="36">
        <v>1144.04</v>
      </c>
      <c r="F9" s="37">
        <v>1500</v>
      </c>
      <c r="G9" s="49">
        <f t="shared" si="0"/>
        <v>2644.04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3" t="s">
        <v>47</v>
      </c>
      <c r="B10" s="4">
        <v>83</v>
      </c>
      <c r="C10" s="3" t="s">
        <v>48</v>
      </c>
      <c r="D10" s="3" t="s">
        <v>49</v>
      </c>
      <c r="E10" s="36">
        <v>0</v>
      </c>
      <c r="F10" s="37">
        <v>1500</v>
      </c>
      <c r="G10" s="49">
        <f t="shared" si="0"/>
        <v>1500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3" t="s">
        <v>52</v>
      </c>
      <c r="B11" s="4">
        <v>97</v>
      </c>
      <c r="C11" s="3" t="s">
        <v>53</v>
      </c>
      <c r="D11" s="3" t="s">
        <v>54</v>
      </c>
      <c r="E11" s="36">
        <v>1350</v>
      </c>
      <c r="F11" s="37">
        <v>1363.64</v>
      </c>
      <c r="G11" s="49">
        <f t="shared" si="0"/>
        <v>2713.6400000000003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3" t="s">
        <v>56</v>
      </c>
      <c r="B12" s="4">
        <v>28</v>
      </c>
      <c r="C12" s="3" t="s">
        <v>21</v>
      </c>
      <c r="D12" s="3" t="s">
        <v>22</v>
      </c>
      <c r="E12" s="36">
        <v>1500</v>
      </c>
      <c r="F12" s="37">
        <v>1500</v>
      </c>
      <c r="G12" s="49">
        <f t="shared" si="0"/>
        <v>3000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3" t="s">
        <v>58</v>
      </c>
      <c r="B13" s="4">
        <v>134</v>
      </c>
      <c r="C13" s="3" t="s">
        <v>260</v>
      </c>
      <c r="D13" s="3" t="s">
        <v>60</v>
      </c>
      <c r="E13" s="36">
        <f>1312.58+141.5</f>
        <v>1454.08</v>
      </c>
      <c r="F13" s="37">
        <v>1500</v>
      </c>
      <c r="G13" s="49">
        <f t="shared" si="0"/>
        <v>2954.08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6.25" customHeight="1" x14ac:dyDescent="0.25">
      <c r="A14" s="3" t="s">
        <v>63</v>
      </c>
      <c r="B14" s="4">
        <v>87</v>
      </c>
      <c r="C14" s="3" t="s">
        <v>21</v>
      </c>
      <c r="D14" s="3" t="s">
        <v>64</v>
      </c>
      <c r="E14" s="36">
        <f>591.85+150</f>
        <v>741.85</v>
      </c>
      <c r="F14" s="37">
        <v>1500</v>
      </c>
      <c r="G14" s="49">
        <f t="shared" si="0"/>
        <v>2241.85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3" t="s">
        <v>67</v>
      </c>
      <c r="B15" s="4">
        <v>110</v>
      </c>
      <c r="C15" s="3" t="s">
        <v>68</v>
      </c>
      <c r="D15" s="3" t="s">
        <v>60</v>
      </c>
      <c r="E15" s="36">
        <f>1350+74.84</f>
        <v>1424.84</v>
      </c>
      <c r="F15" s="37">
        <v>1500</v>
      </c>
      <c r="G15" s="49">
        <f t="shared" si="0"/>
        <v>2924.84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3" t="s">
        <v>194</v>
      </c>
      <c r="B16" s="4">
        <v>139</v>
      </c>
      <c r="C16" s="3" t="s">
        <v>27</v>
      </c>
      <c r="D16" s="3" t="s">
        <v>28</v>
      </c>
      <c r="E16" s="36">
        <v>0</v>
      </c>
      <c r="F16" s="37">
        <v>1500</v>
      </c>
      <c r="G16" s="49">
        <f t="shared" si="0"/>
        <v>1500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3" t="s">
        <v>73</v>
      </c>
      <c r="B17" s="4">
        <v>107</v>
      </c>
      <c r="C17" s="3" t="s">
        <v>59</v>
      </c>
      <c r="D17" s="3" t="s">
        <v>74</v>
      </c>
      <c r="E17" s="36">
        <v>895.77</v>
      </c>
      <c r="F17" s="37">
        <v>1500</v>
      </c>
      <c r="G17" s="49">
        <f t="shared" si="0"/>
        <v>2395.77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7" customHeight="1" x14ac:dyDescent="0.25">
      <c r="A18" s="3" t="s">
        <v>76</v>
      </c>
      <c r="B18" s="4">
        <v>118</v>
      </c>
      <c r="C18" s="3" t="s">
        <v>36</v>
      </c>
      <c r="D18" s="3" t="s">
        <v>77</v>
      </c>
      <c r="E18" s="36">
        <v>975.71</v>
      </c>
      <c r="F18" s="37">
        <v>1500</v>
      </c>
      <c r="G18" s="49">
        <f t="shared" si="0"/>
        <v>2475.71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3" t="s">
        <v>79</v>
      </c>
      <c r="B19" s="4">
        <v>76</v>
      </c>
      <c r="C19" s="3" t="s">
        <v>36</v>
      </c>
      <c r="D19" s="3" t="s">
        <v>32</v>
      </c>
      <c r="E19" s="36">
        <v>1350</v>
      </c>
      <c r="F19" s="37">
        <v>1500</v>
      </c>
      <c r="G19" s="49">
        <f t="shared" si="0"/>
        <v>2850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6.25" customHeight="1" x14ac:dyDescent="0.25">
      <c r="A20" s="3" t="s">
        <v>81</v>
      </c>
      <c r="B20" s="4">
        <v>101</v>
      </c>
      <c r="C20" s="3" t="s">
        <v>199</v>
      </c>
      <c r="D20" s="3" t="s">
        <v>148</v>
      </c>
      <c r="E20" s="36">
        <v>1350</v>
      </c>
      <c r="F20" s="37">
        <v>1500</v>
      </c>
      <c r="G20" s="49">
        <f t="shared" si="0"/>
        <v>2850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3" t="s">
        <v>85</v>
      </c>
      <c r="B21" s="4">
        <v>125</v>
      </c>
      <c r="C21" s="3" t="s">
        <v>86</v>
      </c>
      <c r="D21" s="3" t="s">
        <v>87</v>
      </c>
      <c r="E21" s="36">
        <v>0</v>
      </c>
      <c r="F21" s="37">
        <v>0</v>
      </c>
      <c r="G21" s="49">
        <f t="shared" si="0"/>
        <v>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3" t="s">
        <v>90</v>
      </c>
      <c r="B22" s="4">
        <v>137</v>
      </c>
      <c r="C22" s="3" t="s">
        <v>91</v>
      </c>
      <c r="D22" s="3" t="s">
        <v>92</v>
      </c>
      <c r="E22" s="36">
        <v>1350</v>
      </c>
      <c r="F22" s="37">
        <v>1500</v>
      </c>
      <c r="G22" s="49">
        <f t="shared" si="0"/>
        <v>2850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3" t="s">
        <v>94</v>
      </c>
      <c r="B23" s="4">
        <v>50</v>
      </c>
      <c r="C23" s="3" t="s">
        <v>36</v>
      </c>
      <c r="D23" s="8" t="s">
        <v>41</v>
      </c>
      <c r="E23" s="36">
        <v>1350</v>
      </c>
      <c r="F23" s="37">
        <v>1500</v>
      </c>
      <c r="G23" s="49">
        <f t="shared" si="0"/>
        <v>2850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3" t="s">
        <v>97</v>
      </c>
      <c r="B24" s="4">
        <v>27</v>
      </c>
      <c r="C24" s="3" t="s">
        <v>36</v>
      </c>
      <c r="D24" s="3" t="s">
        <v>41</v>
      </c>
      <c r="E24" s="36">
        <v>1350</v>
      </c>
      <c r="F24" s="37">
        <v>1500</v>
      </c>
      <c r="G24" s="49">
        <f t="shared" si="0"/>
        <v>2850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3" t="s">
        <v>99</v>
      </c>
      <c r="B25" s="4">
        <v>65</v>
      </c>
      <c r="C25" s="3" t="s">
        <v>14</v>
      </c>
      <c r="D25" s="3" t="s">
        <v>15</v>
      </c>
      <c r="E25" s="36">
        <v>1341.86</v>
      </c>
      <c r="F25" s="37">
        <v>818.18</v>
      </c>
      <c r="G25" s="49">
        <f t="shared" si="0"/>
        <v>2160.04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3" t="s">
        <v>101</v>
      </c>
      <c r="B26" s="4">
        <v>129</v>
      </c>
      <c r="C26" s="3" t="s">
        <v>91</v>
      </c>
      <c r="D26" s="3" t="s">
        <v>92</v>
      </c>
      <c r="E26" s="36">
        <v>1337.56</v>
      </c>
      <c r="F26" s="37">
        <v>1500</v>
      </c>
      <c r="G26" s="49">
        <f t="shared" si="0"/>
        <v>2837.56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3" t="s">
        <v>103</v>
      </c>
      <c r="B27" s="4">
        <v>106</v>
      </c>
      <c r="C27" s="3" t="s">
        <v>36</v>
      </c>
      <c r="D27" s="3" t="s">
        <v>32</v>
      </c>
      <c r="E27" s="36">
        <v>1144.04</v>
      </c>
      <c r="F27" s="37">
        <v>1500</v>
      </c>
      <c r="G27" s="49">
        <f t="shared" si="0"/>
        <v>2644.04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3" t="s">
        <v>120</v>
      </c>
      <c r="B28" s="4">
        <v>135</v>
      </c>
      <c r="C28" s="72" t="s">
        <v>512</v>
      </c>
      <c r="D28" s="3" t="s">
        <v>122</v>
      </c>
      <c r="E28" s="36">
        <v>1263.6500000000001</v>
      </c>
      <c r="F28" s="37">
        <v>1500</v>
      </c>
      <c r="G28" s="49">
        <f t="shared" si="0"/>
        <v>2763.65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3" t="s">
        <v>124</v>
      </c>
      <c r="B29" s="4">
        <v>53</v>
      </c>
      <c r="C29" s="3" t="s">
        <v>53</v>
      </c>
      <c r="D29" s="3" t="s">
        <v>125</v>
      </c>
      <c r="E29" s="36">
        <v>1096.22</v>
      </c>
      <c r="F29" s="37">
        <v>1500</v>
      </c>
      <c r="G29" s="49">
        <f t="shared" si="0"/>
        <v>2596.2200000000003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3" customHeight="1" x14ac:dyDescent="0.25">
      <c r="A30" s="3" t="s">
        <v>129</v>
      </c>
      <c r="B30" s="4">
        <v>89</v>
      </c>
      <c r="C30" s="3" t="s">
        <v>14</v>
      </c>
      <c r="D30" s="3" t="s">
        <v>130</v>
      </c>
      <c r="E30" s="36">
        <v>1350</v>
      </c>
      <c r="F30" s="37">
        <v>1500</v>
      </c>
      <c r="G30" s="49">
        <f t="shared" si="0"/>
        <v>2850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3" t="s">
        <v>132</v>
      </c>
      <c r="B31" s="4">
        <v>120</v>
      </c>
      <c r="C31" s="3" t="s">
        <v>36</v>
      </c>
      <c r="D31" s="3" t="s">
        <v>64</v>
      </c>
      <c r="E31" s="36">
        <f>668.04+39.45</f>
        <v>707.49</v>
      </c>
      <c r="F31" s="37">
        <v>1500</v>
      </c>
      <c r="G31" s="49">
        <f t="shared" si="0"/>
        <v>2207.4899999999998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3" t="s">
        <v>139</v>
      </c>
      <c r="B32" s="4">
        <v>49</v>
      </c>
      <c r="C32" s="3" t="s">
        <v>36</v>
      </c>
      <c r="D32" s="3" t="s">
        <v>41</v>
      </c>
      <c r="E32" s="36">
        <v>0</v>
      </c>
      <c r="F32" s="37">
        <v>1500</v>
      </c>
      <c r="G32" s="49">
        <f t="shared" si="0"/>
        <v>1500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3" t="s">
        <v>208</v>
      </c>
      <c r="B33" s="4">
        <v>142</v>
      </c>
      <c r="C33" s="3" t="s">
        <v>209</v>
      </c>
      <c r="D33" s="3" t="s">
        <v>137</v>
      </c>
      <c r="E33" s="36">
        <v>0</v>
      </c>
      <c r="F33" s="37">
        <v>1500</v>
      </c>
      <c r="G33" s="49">
        <f t="shared" si="0"/>
        <v>1500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3" t="s">
        <v>198</v>
      </c>
      <c r="B34" s="4">
        <v>140</v>
      </c>
      <c r="C34" s="3" t="s">
        <v>199</v>
      </c>
      <c r="D34" s="3" t="s">
        <v>200</v>
      </c>
      <c r="E34" s="36">
        <v>1350</v>
      </c>
      <c r="F34" s="37">
        <v>1500</v>
      </c>
      <c r="G34" s="49">
        <f t="shared" si="0"/>
        <v>2850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3" t="s">
        <v>141</v>
      </c>
      <c r="B35" s="4">
        <v>128</v>
      </c>
      <c r="C35" s="3" t="s">
        <v>86</v>
      </c>
      <c r="D35" s="3" t="s">
        <v>87</v>
      </c>
      <c r="E35" s="36">
        <v>0</v>
      </c>
      <c r="F35" s="37">
        <v>0</v>
      </c>
      <c r="G35" s="49">
        <f t="shared" si="0"/>
        <v>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4" t="s">
        <v>220</v>
      </c>
      <c r="B36" s="4">
        <v>146</v>
      </c>
      <c r="C36" s="3" t="s">
        <v>27</v>
      </c>
      <c r="D36" s="3" t="s">
        <v>28</v>
      </c>
      <c r="E36" s="36">
        <v>0</v>
      </c>
      <c r="F36" s="37">
        <v>1500</v>
      </c>
      <c r="G36" s="49">
        <f t="shared" si="0"/>
        <v>1500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3" t="s">
        <v>143</v>
      </c>
      <c r="B37" s="4">
        <v>138</v>
      </c>
      <c r="C37" s="3" t="s">
        <v>14</v>
      </c>
      <c r="D37" s="3" t="s">
        <v>145</v>
      </c>
      <c r="E37" s="36">
        <v>1204.96</v>
      </c>
      <c r="F37" s="37">
        <v>1431.82</v>
      </c>
      <c r="G37" s="49">
        <f t="shared" si="0"/>
        <v>2636.7799999999997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3" t="s">
        <v>147</v>
      </c>
      <c r="B38" s="4">
        <v>80</v>
      </c>
      <c r="C38" s="3" t="s">
        <v>246</v>
      </c>
      <c r="D38" s="3" t="s">
        <v>246</v>
      </c>
      <c r="E38" s="36">
        <v>1297.25</v>
      </c>
      <c r="F38" s="37">
        <v>1500</v>
      </c>
      <c r="G38" s="49">
        <f t="shared" si="0"/>
        <v>2797.25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3" t="s">
        <v>150</v>
      </c>
      <c r="B39" s="4">
        <v>36</v>
      </c>
      <c r="C39" s="3" t="s">
        <v>36</v>
      </c>
      <c r="D39" s="3" t="s">
        <v>41</v>
      </c>
      <c r="E39" s="36">
        <f>361.28+125.44</f>
        <v>486.71999999999997</v>
      </c>
      <c r="F39" s="37">
        <v>1500</v>
      </c>
      <c r="G39" s="49">
        <f t="shared" si="0"/>
        <v>1986.72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3" t="s">
        <v>152</v>
      </c>
      <c r="B40" s="4">
        <v>109</v>
      </c>
      <c r="C40" s="3" t="s">
        <v>36</v>
      </c>
      <c r="D40" s="3" t="s">
        <v>153</v>
      </c>
      <c r="E40" s="36">
        <v>951.19</v>
      </c>
      <c r="F40" s="37">
        <v>1500</v>
      </c>
      <c r="G40" s="49">
        <f t="shared" si="0"/>
        <v>2451.19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3" t="s">
        <v>155</v>
      </c>
      <c r="B41" s="4">
        <v>42</v>
      </c>
      <c r="C41" s="3" t="s">
        <v>36</v>
      </c>
      <c r="D41" s="8" t="s">
        <v>41</v>
      </c>
      <c r="E41" s="36">
        <v>1500</v>
      </c>
      <c r="F41" s="37">
        <v>1500</v>
      </c>
      <c r="G41" s="49">
        <f t="shared" si="0"/>
        <v>3000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3" t="s">
        <v>157</v>
      </c>
      <c r="B42" s="4">
        <v>122</v>
      </c>
      <c r="C42" s="3" t="s">
        <v>53</v>
      </c>
      <c r="D42" s="3" t="s">
        <v>158</v>
      </c>
      <c r="E42" s="36">
        <v>1350</v>
      </c>
      <c r="F42" s="37">
        <v>818.18</v>
      </c>
      <c r="G42" s="49">
        <f t="shared" si="0"/>
        <v>2168.1799999999998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6.25" customHeight="1" x14ac:dyDescent="0.25">
      <c r="A43" s="3" t="s">
        <v>160</v>
      </c>
      <c r="B43" s="4">
        <v>136</v>
      </c>
      <c r="C43" s="3" t="s">
        <v>161</v>
      </c>
      <c r="D43" s="3" t="s">
        <v>223</v>
      </c>
      <c r="E43" s="36">
        <v>1228.68</v>
      </c>
      <c r="F43" s="37">
        <v>1500</v>
      </c>
      <c r="G43" s="49">
        <f t="shared" si="0"/>
        <v>2728.6800000000003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6.25" customHeight="1" x14ac:dyDescent="0.25">
      <c r="A44" s="3" t="s">
        <v>225</v>
      </c>
      <c r="B44" s="4">
        <v>145</v>
      </c>
      <c r="C44" s="3" t="s">
        <v>27</v>
      </c>
      <c r="D44" s="3" t="s">
        <v>28</v>
      </c>
      <c r="E44" s="36">
        <v>1194.75</v>
      </c>
      <c r="F44" s="37">
        <v>1500</v>
      </c>
      <c r="G44" s="49">
        <f t="shared" si="0"/>
        <v>2694.75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3" t="s">
        <v>165</v>
      </c>
      <c r="B45" s="4">
        <v>58</v>
      </c>
      <c r="C45" s="3" t="s">
        <v>36</v>
      </c>
      <c r="D45" s="3" t="s">
        <v>32</v>
      </c>
      <c r="E45" s="36">
        <v>954.46</v>
      </c>
      <c r="F45" s="37">
        <v>1500</v>
      </c>
      <c r="G45" s="49">
        <f t="shared" si="0"/>
        <v>2454.46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4" t="s">
        <v>202</v>
      </c>
      <c r="B46" s="4">
        <v>141</v>
      </c>
      <c r="C46" s="3" t="s">
        <v>36</v>
      </c>
      <c r="D46" s="3" t="s">
        <v>64</v>
      </c>
      <c r="E46" s="36">
        <v>0</v>
      </c>
      <c r="F46" s="37">
        <v>1500</v>
      </c>
      <c r="G46" s="49">
        <f t="shared" si="0"/>
        <v>1500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3" t="s">
        <v>167</v>
      </c>
      <c r="B47" s="4">
        <v>133</v>
      </c>
      <c r="C47" s="3" t="s">
        <v>168</v>
      </c>
      <c r="D47" s="3" t="s">
        <v>169</v>
      </c>
      <c r="E47" s="36">
        <v>764.57</v>
      </c>
      <c r="F47" s="37">
        <v>1500</v>
      </c>
      <c r="G47" s="49">
        <f t="shared" si="0"/>
        <v>2264.5700000000002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3" t="s">
        <v>171</v>
      </c>
      <c r="B48" s="4">
        <v>43</v>
      </c>
      <c r="C48" s="3" t="s">
        <v>36</v>
      </c>
      <c r="D48" s="3" t="s">
        <v>137</v>
      </c>
      <c r="E48" s="36">
        <f>764.57+137.99</f>
        <v>902.56000000000006</v>
      </c>
      <c r="F48" s="37">
        <v>1500</v>
      </c>
      <c r="G48" s="49">
        <f t="shared" si="0"/>
        <v>2402.56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7" customHeight="1" x14ac:dyDescent="0.25">
      <c r="A49" s="3" t="s">
        <v>173</v>
      </c>
      <c r="B49" s="4">
        <v>73</v>
      </c>
      <c r="C49" s="3" t="s">
        <v>36</v>
      </c>
      <c r="D49" s="3" t="s">
        <v>32</v>
      </c>
      <c r="E49" s="36">
        <f>1166.37+150</f>
        <v>1316.37</v>
      </c>
      <c r="F49" s="37">
        <v>1500</v>
      </c>
      <c r="G49" s="49">
        <f t="shared" si="0"/>
        <v>2816.37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9"/>
      <c r="B50" s="9"/>
      <c r="C50" s="9"/>
      <c r="D50" s="11"/>
      <c r="E50" s="38"/>
      <c r="F50" s="3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9" customHeight="1" x14ac:dyDescent="0.25">
      <c r="A51" s="235" t="s">
        <v>253</v>
      </c>
      <c r="B51" s="182"/>
      <c r="C51" s="182"/>
      <c r="D51" s="182"/>
      <c r="E51" s="182"/>
      <c r="F51" s="183"/>
      <c r="G51" s="55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236" t="s">
        <v>3</v>
      </c>
      <c r="B52" s="236" t="s">
        <v>4</v>
      </c>
      <c r="C52" s="236" t="s">
        <v>5</v>
      </c>
      <c r="D52" s="237" t="s">
        <v>423</v>
      </c>
      <c r="E52" s="237" t="s">
        <v>424</v>
      </c>
      <c r="F52" s="237" t="s">
        <v>425</v>
      </c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8.5" customHeight="1" x14ac:dyDescent="0.25">
      <c r="A53" s="197"/>
      <c r="B53" s="197"/>
      <c r="C53" s="197"/>
      <c r="D53" s="197"/>
      <c r="E53" s="197"/>
      <c r="F53" s="197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7" customHeight="1" x14ac:dyDescent="0.25">
      <c r="A54" s="3" t="s">
        <v>177</v>
      </c>
      <c r="B54" s="4">
        <v>75</v>
      </c>
      <c r="C54" s="3" t="s">
        <v>178</v>
      </c>
      <c r="D54" s="36">
        <v>1350</v>
      </c>
      <c r="E54" s="37">
        <v>1500</v>
      </c>
      <c r="F54" s="49">
        <f>D54+E54</f>
        <v>2850</v>
      </c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7" customHeight="1" x14ac:dyDescent="0.25">
      <c r="A55" s="3" t="s">
        <v>181</v>
      </c>
      <c r="B55" s="4" t="s">
        <v>24</v>
      </c>
      <c r="C55" s="3" t="s">
        <v>426</v>
      </c>
      <c r="D55" s="37" t="s">
        <v>270</v>
      </c>
      <c r="E55" s="37" t="s">
        <v>270</v>
      </c>
      <c r="F55" s="56" t="s">
        <v>270</v>
      </c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7" customHeight="1" x14ac:dyDescent="0.25">
      <c r="A56" s="3" t="s">
        <v>186</v>
      </c>
      <c r="B56" s="4">
        <v>132</v>
      </c>
      <c r="C56" s="3" t="s">
        <v>187</v>
      </c>
      <c r="D56" s="36">
        <v>1350</v>
      </c>
      <c r="E56" s="37">
        <v>1500</v>
      </c>
      <c r="F56" s="49">
        <f t="shared" ref="F56:F57" si="1">D56+E56</f>
        <v>2850</v>
      </c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7" customHeight="1" x14ac:dyDescent="0.25">
      <c r="A57" s="3" t="s">
        <v>189</v>
      </c>
      <c r="B57" s="4">
        <v>131</v>
      </c>
      <c r="C57" s="3" t="s">
        <v>190</v>
      </c>
      <c r="D57" s="36">
        <f>917.88+150</f>
        <v>1067.8800000000001</v>
      </c>
      <c r="E57" s="37">
        <v>1500</v>
      </c>
      <c r="F57" s="49">
        <f t="shared" si="1"/>
        <v>2567.88</v>
      </c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9"/>
      <c r="B58" s="9"/>
      <c r="C58" s="9"/>
      <c r="D58" s="11"/>
      <c r="E58" s="38"/>
      <c r="F58" s="3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9"/>
      <c r="B59" s="9"/>
      <c r="C59" s="9"/>
      <c r="D59" s="11"/>
      <c r="E59" s="38"/>
      <c r="F59" s="3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9"/>
      <c r="B60" s="9"/>
      <c r="C60" s="9"/>
      <c r="D60" s="11"/>
      <c r="E60" s="38"/>
      <c r="F60" s="3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9"/>
      <c r="B61" s="9"/>
      <c r="C61" s="9"/>
      <c r="D61" s="11"/>
      <c r="E61" s="38"/>
      <c r="F61" s="3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9"/>
      <c r="B62" s="9"/>
      <c r="C62" s="9"/>
      <c r="D62" s="11"/>
      <c r="E62" s="38"/>
      <c r="F62" s="3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9"/>
      <c r="B63" s="9"/>
      <c r="C63" s="9"/>
      <c r="D63" s="11"/>
      <c r="E63" s="38"/>
      <c r="F63" s="3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9"/>
      <c r="B64" s="9"/>
      <c r="C64" s="9"/>
      <c r="D64" s="11"/>
      <c r="E64" s="38"/>
      <c r="F64" s="3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9"/>
      <c r="B65" s="9"/>
      <c r="C65" s="9"/>
      <c r="D65" s="11"/>
      <c r="E65" s="38"/>
      <c r="F65" s="3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9"/>
      <c r="B66" s="9"/>
      <c r="C66" s="9"/>
      <c r="D66" s="11"/>
      <c r="E66" s="38"/>
      <c r="F66" s="3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9"/>
      <c r="B67" s="9"/>
      <c r="C67" s="9"/>
      <c r="D67" s="11"/>
      <c r="E67" s="38"/>
      <c r="F67" s="3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9"/>
      <c r="B68" s="9"/>
      <c r="C68" s="9"/>
      <c r="D68" s="11"/>
      <c r="E68" s="38"/>
      <c r="F68" s="3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9"/>
      <c r="B69" s="9"/>
      <c r="C69" s="9"/>
      <c r="D69" s="11"/>
      <c r="E69" s="38"/>
      <c r="F69" s="3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9"/>
      <c r="B70" s="9"/>
      <c r="C70" s="9"/>
      <c r="D70" s="11"/>
      <c r="E70" s="38"/>
      <c r="F70" s="3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9"/>
      <c r="B71" s="9"/>
      <c r="C71" s="9"/>
      <c r="D71" s="11"/>
      <c r="E71" s="38"/>
      <c r="F71" s="3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9"/>
      <c r="B72" s="9"/>
      <c r="C72" s="9"/>
      <c r="D72" s="11"/>
      <c r="E72" s="38"/>
      <c r="F72" s="3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9"/>
      <c r="B73" s="9"/>
      <c r="C73" s="9"/>
      <c r="D73" s="11"/>
      <c r="E73" s="38"/>
      <c r="F73" s="3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9"/>
      <c r="B74" s="9"/>
      <c r="C74" s="9"/>
      <c r="D74" s="11"/>
      <c r="E74" s="38"/>
      <c r="F74" s="3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11"/>
      <c r="E75" s="38"/>
      <c r="F75" s="3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11"/>
      <c r="E76" s="38"/>
      <c r="F76" s="3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11"/>
      <c r="E77" s="38"/>
      <c r="F77" s="3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11"/>
      <c r="E78" s="38"/>
      <c r="F78" s="3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11"/>
      <c r="E79" s="38"/>
      <c r="F79" s="3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11"/>
      <c r="E80" s="38"/>
      <c r="F80" s="3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11"/>
      <c r="E81" s="38"/>
      <c r="F81" s="3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11"/>
      <c r="E82" s="38"/>
      <c r="F82" s="3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11"/>
      <c r="E83" s="38"/>
      <c r="F83" s="3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11"/>
      <c r="E84" s="38"/>
      <c r="F84" s="3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11"/>
      <c r="E85" s="38"/>
      <c r="F85" s="3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11"/>
      <c r="E86" s="38"/>
      <c r="F86" s="3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11"/>
      <c r="E87" s="38"/>
      <c r="F87" s="3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11"/>
      <c r="E88" s="38"/>
      <c r="F88" s="3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11"/>
      <c r="E89" s="38"/>
      <c r="F89" s="3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11"/>
      <c r="E90" s="38"/>
      <c r="F90" s="3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11"/>
      <c r="E91" s="38"/>
      <c r="F91" s="3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11"/>
      <c r="E92" s="38"/>
      <c r="F92" s="3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11"/>
      <c r="E93" s="38"/>
      <c r="F93" s="3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11"/>
      <c r="E94" s="38"/>
      <c r="F94" s="3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11"/>
      <c r="E95" s="38"/>
      <c r="F95" s="39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11"/>
      <c r="E96" s="38"/>
      <c r="F96" s="39"/>
      <c r="G96" s="10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11"/>
      <c r="E97" s="38"/>
      <c r="F97" s="39"/>
      <c r="G97" s="10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11"/>
      <c r="E98" s="38"/>
      <c r="F98" s="39"/>
      <c r="G98" s="10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11"/>
      <c r="E99" s="38"/>
      <c r="F99" s="39"/>
      <c r="G99" s="10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11"/>
      <c r="E100" s="38"/>
      <c r="F100" s="39"/>
      <c r="G100" s="10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11"/>
      <c r="E101" s="38"/>
      <c r="F101" s="39"/>
      <c r="G101" s="10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11"/>
      <c r="E102" s="38"/>
      <c r="F102" s="39"/>
      <c r="G102" s="10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11"/>
      <c r="E103" s="38"/>
      <c r="F103" s="39"/>
      <c r="G103" s="1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11"/>
      <c r="E104" s="38"/>
      <c r="F104" s="39"/>
      <c r="G104" s="10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11"/>
      <c r="E105" s="38"/>
      <c r="F105" s="39"/>
      <c r="G105" s="10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11"/>
      <c r="E106" s="38"/>
      <c r="F106" s="39"/>
      <c r="G106" s="10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11"/>
      <c r="E107" s="38"/>
      <c r="F107" s="39"/>
      <c r="G107" s="10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11"/>
      <c r="E108" s="38"/>
      <c r="F108" s="39"/>
      <c r="G108" s="10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11"/>
      <c r="E109" s="38"/>
      <c r="F109" s="39"/>
      <c r="G109" s="10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11"/>
      <c r="E110" s="38"/>
      <c r="F110" s="39"/>
      <c r="G110" s="10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11"/>
      <c r="E111" s="38"/>
      <c r="F111" s="39"/>
      <c r="G111" s="10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11"/>
      <c r="E112" s="38"/>
      <c r="F112" s="39"/>
      <c r="G112" s="10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11"/>
      <c r="E113" s="38"/>
      <c r="F113" s="39"/>
      <c r="G113" s="1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11"/>
      <c r="E114" s="38"/>
      <c r="F114" s="39"/>
      <c r="G114" s="1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11"/>
      <c r="E115" s="38"/>
      <c r="F115" s="39"/>
      <c r="G115" s="10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11"/>
      <c r="E116" s="38"/>
      <c r="F116" s="39"/>
      <c r="G116" s="10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11"/>
      <c r="E117" s="38"/>
      <c r="F117" s="39"/>
      <c r="G117" s="10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11"/>
      <c r="E118" s="38"/>
      <c r="F118" s="39"/>
      <c r="G118" s="10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11"/>
      <c r="E119" s="38"/>
      <c r="F119" s="39"/>
      <c r="G119" s="10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11"/>
      <c r="E120" s="38"/>
      <c r="F120" s="39"/>
      <c r="G120" s="10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11"/>
      <c r="E121" s="38"/>
      <c r="F121" s="39"/>
      <c r="G121" s="10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11"/>
      <c r="E122" s="38"/>
      <c r="F122" s="39"/>
      <c r="G122" s="10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11"/>
      <c r="E123" s="38"/>
      <c r="F123" s="39"/>
      <c r="G123" s="10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11"/>
      <c r="E124" s="38"/>
      <c r="F124" s="39"/>
      <c r="G124" s="10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11"/>
      <c r="E125" s="38"/>
      <c r="F125" s="39"/>
      <c r="G125" s="10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11"/>
      <c r="E126" s="38"/>
      <c r="F126" s="39"/>
      <c r="G126" s="10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11"/>
      <c r="E127" s="38"/>
      <c r="F127" s="39"/>
      <c r="G127" s="10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11"/>
      <c r="E128" s="38"/>
      <c r="F128" s="39"/>
      <c r="G128" s="10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11"/>
      <c r="E129" s="38"/>
      <c r="F129" s="39"/>
      <c r="G129" s="10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11"/>
      <c r="E130" s="38"/>
      <c r="F130" s="39"/>
      <c r="G130" s="1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11"/>
      <c r="E131" s="38"/>
      <c r="F131" s="39"/>
      <c r="G131" s="1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11"/>
      <c r="E132" s="38"/>
      <c r="F132" s="39"/>
      <c r="G132" s="10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11"/>
      <c r="E133" s="38"/>
      <c r="F133" s="39"/>
      <c r="G133" s="10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11"/>
      <c r="E134" s="38"/>
      <c r="F134" s="39"/>
      <c r="G134" s="10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11"/>
      <c r="E135" s="38"/>
      <c r="F135" s="39"/>
      <c r="G135" s="10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11"/>
      <c r="E136" s="38"/>
      <c r="F136" s="39"/>
      <c r="G136" s="10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11"/>
      <c r="E137" s="38"/>
      <c r="F137" s="39"/>
      <c r="G137" s="10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11"/>
      <c r="E138" s="38"/>
      <c r="F138" s="39"/>
      <c r="G138" s="10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11"/>
      <c r="E139" s="38"/>
      <c r="F139" s="39"/>
      <c r="G139" s="10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11"/>
      <c r="E140" s="38"/>
      <c r="F140" s="39"/>
      <c r="G140" s="10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11"/>
      <c r="E141" s="38"/>
      <c r="F141" s="39"/>
      <c r="G141" s="10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11"/>
      <c r="E142" s="38"/>
      <c r="F142" s="39"/>
      <c r="G142" s="10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11"/>
      <c r="E143" s="38"/>
      <c r="F143" s="39"/>
      <c r="G143" s="10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11"/>
      <c r="E144" s="38"/>
      <c r="F144" s="39"/>
      <c r="G144" s="10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11"/>
      <c r="E145" s="38"/>
      <c r="F145" s="39"/>
      <c r="G145" s="10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11"/>
      <c r="E146" s="38"/>
      <c r="F146" s="39"/>
      <c r="G146" s="10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11"/>
      <c r="E147" s="38"/>
      <c r="F147" s="39"/>
      <c r="G147" s="10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11"/>
      <c r="E148" s="38"/>
      <c r="F148" s="39"/>
      <c r="G148" s="10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11"/>
      <c r="E149" s="38"/>
      <c r="F149" s="39"/>
      <c r="G149" s="1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11"/>
      <c r="E150" s="38"/>
      <c r="F150" s="39"/>
      <c r="G150" s="10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11"/>
      <c r="E151" s="38"/>
      <c r="F151" s="39"/>
      <c r="G151" s="10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11"/>
      <c r="E152" s="38"/>
      <c r="F152" s="39"/>
      <c r="G152" s="10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11"/>
      <c r="E153" s="38"/>
      <c r="F153" s="39"/>
      <c r="G153" s="10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11"/>
      <c r="E154" s="38"/>
      <c r="F154" s="39"/>
      <c r="G154" s="10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11"/>
      <c r="E155" s="38"/>
      <c r="F155" s="39"/>
      <c r="G155" s="10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11"/>
      <c r="E156" s="38"/>
      <c r="F156" s="39"/>
      <c r="G156" s="10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11"/>
      <c r="E157" s="38"/>
      <c r="F157" s="39"/>
      <c r="G157" s="1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11"/>
      <c r="E158" s="38"/>
      <c r="F158" s="39"/>
      <c r="G158" s="10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11"/>
      <c r="E159" s="38"/>
      <c r="F159" s="39"/>
      <c r="G159" s="10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11"/>
      <c r="E160" s="38"/>
      <c r="F160" s="39"/>
      <c r="G160" s="10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11"/>
      <c r="E161" s="38"/>
      <c r="F161" s="39"/>
      <c r="G161" s="10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11"/>
      <c r="E162" s="38"/>
      <c r="F162" s="39"/>
      <c r="G162" s="10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11"/>
      <c r="E163" s="38"/>
      <c r="F163" s="39"/>
      <c r="G163" s="10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11"/>
      <c r="E164" s="38"/>
      <c r="F164" s="39"/>
      <c r="G164" s="10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11"/>
      <c r="E165" s="38"/>
      <c r="F165" s="39"/>
      <c r="G165" s="10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11"/>
      <c r="E166" s="38"/>
      <c r="F166" s="39"/>
      <c r="G166" s="10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11"/>
      <c r="E167" s="38"/>
      <c r="F167" s="39"/>
      <c r="G167" s="10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11"/>
      <c r="E168" s="38"/>
      <c r="F168" s="39"/>
      <c r="G168" s="10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11"/>
      <c r="E169" s="38"/>
      <c r="F169" s="39"/>
      <c r="G169" s="10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11"/>
      <c r="E170" s="38"/>
      <c r="F170" s="39"/>
      <c r="G170" s="10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11"/>
      <c r="E171" s="38"/>
      <c r="F171" s="39"/>
      <c r="G171" s="1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11"/>
      <c r="E172" s="38"/>
      <c r="F172" s="39"/>
      <c r="G172" s="1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11"/>
      <c r="E173" s="38"/>
      <c r="F173" s="39"/>
      <c r="G173" s="1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11"/>
      <c r="E174" s="38"/>
      <c r="F174" s="39"/>
      <c r="G174" s="1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11"/>
      <c r="E175" s="38"/>
      <c r="F175" s="39"/>
      <c r="G175" s="10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11"/>
      <c r="E176" s="38"/>
      <c r="F176" s="39"/>
      <c r="G176" s="10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11"/>
      <c r="E177" s="38"/>
      <c r="F177" s="39"/>
      <c r="G177" s="1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11"/>
      <c r="E178" s="38"/>
      <c r="F178" s="39"/>
      <c r="G178" s="10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11"/>
      <c r="E179" s="38"/>
      <c r="F179" s="39"/>
      <c r="G179" s="10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11"/>
      <c r="E180" s="38"/>
      <c r="F180" s="39"/>
      <c r="G180" s="10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11"/>
      <c r="E181" s="38"/>
      <c r="F181" s="39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11"/>
      <c r="E182" s="38"/>
      <c r="F182" s="39"/>
      <c r="G182" s="1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11"/>
      <c r="E183" s="38"/>
      <c r="F183" s="39"/>
      <c r="G183" s="10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11"/>
      <c r="E184" s="38"/>
      <c r="F184" s="39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11"/>
      <c r="E185" s="38"/>
      <c r="F185" s="39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11"/>
      <c r="E186" s="38"/>
      <c r="F186" s="39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11"/>
      <c r="E187" s="38"/>
      <c r="F187" s="39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11"/>
      <c r="E188" s="38"/>
      <c r="F188" s="39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11"/>
      <c r="E189" s="38"/>
      <c r="F189" s="39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11"/>
      <c r="E190" s="38"/>
      <c r="F190" s="39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11"/>
      <c r="E191" s="38"/>
      <c r="F191" s="39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11"/>
      <c r="E192" s="38"/>
      <c r="F192" s="39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11"/>
      <c r="E193" s="38"/>
      <c r="F193" s="39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11"/>
      <c r="E194" s="38"/>
      <c r="F194" s="39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11"/>
      <c r="E195" s="38"/>
      <c r="F195" s="39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11"/>
      <c r="E196" s="38"/>
      <c r="F196" s="39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11"/>
      <c r="E197" s="38"/>
      <c r="F197" s="39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11"/>
      <c r="E198" s="38"/>
      <c r="F198" s="39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11"/>
      <c r="E199" s="38"/>
      <c r="F199" s="39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11"/>
      <c r="E200" s="38"/>
      <c r="F200" s="39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11"/>
      <c r="E201" s="38"/>
      <c r="F201" s="39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11"/>
      <c r="E202" s="38"/>
      <c r="F202" s="39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11"/>
      <c r="E203" s="38"/>
      <c r="F203" s="39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11"/>
      <c r="E204" s="38"/>
      <c r="F204" s="39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11"/>
      <c r="E205" s="38"/>
      <c r="F205" s="39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11"/>
      <c r="E206" s="38"/>
      <c r="F206" s="39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11"/>
      <c r="E207" s="38"/>
      <c r="F207" s="39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11"/>
      <c r="E208" s="38"/>
      <c r="F208" s="39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11"/>
      <c r="E209" s="38"/>
      <c r="F209" s="39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11"/>
      <c r="E210" s="38"/>
      <c r="F210" s="39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11"/>
      <c r="E211" s="38"/>
      <c r="F211" s="39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11"/>
      <c r="E212" s="38"/>
      <c r="F212" s="39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11"/>
      <c r="E213" s="38"/>
      <c r="F213" s="39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11"/>
      <c r="E214" s="38"/>
      <c r="F214" s="39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11"/>
      <c r="E215" s="38"/>
      <c r="F215" s="39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11"/>
      <c r="E216" s="38"/>
      <c r="F216" s="39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11"/>
      <c r="E217" s="38"/>
      <c r="F217" s="39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11"/>
      <c r="E218" s="38"/>
      <c r="F218" s="39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11"/>
      <c r="E219" s="38"/>
      <c r="F219" s="39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11"/>
      <c r="E220" s="38"/>
      <c r="F220" s="39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11"/>
      <c r="E221" s="38"/>
      <c r="F221" s="39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11"/>
      <c r="E222" s="38"/>
      <c r="F222" s="39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11"/>
      <c r="E223" s="38"/>
      <c r="F223" s="39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11"/>
      <c r="E224" s="38"/>
      <c r="F224" s="39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11"/>
      <c r="E225" s="38"/>
      <c r="F225" s="39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11"/>
      <c r="E226" s="38"/>
      <c r="F226" s="39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11"/>
      <c r="E227" s="38"/>
      <c r="F227" s="39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11"/>
      <c r="E228" s="38"/>
      <c r="F228" s="39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11"/>
      <c r="E229" s="38"/>
      <c r="F229" s="39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11"/>
      <c r="E230" s="38"/>
      <c r="F230" s="39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11"/>
      <c r="E231" s="38"/>
      <c r="F231" s="39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11"/>
      <c r="E232" s="38"/>
      <c r="F232" s="39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11"/>
      <c r="E233" s="38"/>
      <c r="F233" s="39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9"/>
      <c r="B234" s="9"/>
      <c r="C234" s="9"/>
      <c r="D234" s="11"/>
      <c r="E234" s="38"/>
      <c r="F234" s="39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9"/>
      <c r="B235" s="9"/>
      <c r="C235" s="9"/>
      <c r="D235" s="11"/>
      <c r="E235" s="38"/>
      <c r="F235" s="39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9"/>
      <c r="B236" s="9"/>
      <c r="C236" s="9"/>
      <c r="D236" s="11"/>
      <c r="E236" s="38"/>
      <c r="F236" s="39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9"/>
      <c r="B237" s="9"/>
      <c r="C237" s="9"/>
      <c r="D237" s="11"/>
      <c r="E237" s="38"/>
      <c r="F237" s="39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9"/>
      <c r="B238" s="9"/>
      <c r="C238" s="9"/>
      <c r="D238" s="11"/>
      <c r="E238" s="38"/>
      <c r="F238" s="39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9"/>
      <c r="B239" s="9"/>
      <c r="C239" s="9"/>
      <c r="D239" s="11"/>
      <c r="E239" s="38"/>
      <c r="F239" s="39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9"/>
      <c r="B240" s="9"/>
      <c r="C240" s="9"/>
      <c r="D240" s="11"/>
      <c r="E240" s="38"/>
      <c r="F240" s="39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9"/>
      <c r="B241" s="9"/>
      <c r="C241" s="9"/>
      <c r="D241" s="11"/>
      <c r="E241" s="38"/>
      <c r="F241" s="39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9"/>
      <c r="B242" s="9"/>
      <c r="C242" s="9"/>
      <c r="D242" s="11"/>
      <c r="E242" s="38"/>
      <c r="F242" s="39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9"/>
      <c r="B243" s="9"/>
      <c r="C243" s="9"/>
      <c r="D243" s="11"/>
      <c r="E243" s="38"/>
      <c r="F243" s="39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9"/>
      <c r="B244" s="9"/>
      <c r="C244" s="9"/>
      <c r="D244" s="11"/>
      <c r="E244" s="38"/>
      <c r="F244" s="39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9"/>
      <c r="B245" s="9"/>
      <c r="C245" s="9"/>
      <c r="D245" s="11"/>
      <c r="E245" s="38"/>
      <c r="F245" s="39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9"/>
      <c r="B246" s="9"/>
      <c r="C246" s="9"/>
      <c r="D246" s="11"/>
      <c r="E246" s="38"/>
      <c r="F246" s="39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9"/>
      <c r="B247" s="9"/>
      <c r="C247" s="9"/>
      <c r="D247" s="11"/>
      <c r="E247" s="38"/>
      <c r="F247" s="39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9"/>
      <c r="B248" s="9"/>
      <c r="C248" s="9"/>
      <c r="D248" s="11"/>
      <c r="E248" s="38"/>
      <c r="F248" s="39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9"/>
      <c r="B249" s="9"/>
      <c r="C249" s="9"/>
      <c r="D249" s="11"/>
      <c r="E249" s="38"/>
      <c r="F249" s="39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9"/>
      <c r="B250" s="9"/>
      <c r="C250" s="9"/>
      <c r="D250" s="11"/>
      <c r="E250" s="38"/>
      <c r="F250" s="39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9"/>
      <c r="B251" s="9"/>
      <c r="C251" s="9"/>
      <c r="D251" s="11"/>
      <c r="E251" s="38"/>
      <c r="F251" s="39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9"/>
      <c r="B252" s="9"/>
      <c r="C252" s="9"/>
      <c r="D252" s="11"/>
      <c r="E252" s="38"/>
      <c r="F252" s="39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9"/>
      <c r="B253" s="9"/>
      <c r="C253" s="9"/>
      <c r="D253" s="11"/>
      <c r="E253" s="38"/>
      <c r="F253" s="39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9"/>
      <c r="B254" s="9"/>
      <c r="C254" s="9"/>
      <c r="D254" s="11"/>
      <c r="E254" s="38"/>
      <c r="F254" s="39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9"/>
      <c r="B255" s="9"/>
      <c r="C255" s="9"/>
      <c r="D255" s="11"/>
      <c r="E255" s="38"/>
      <c r="F255" s="39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9"/>
      <c r="B256" s="9"/>
      <c r="C256" s="9"/>
      <c r="D256" s="11"/>
      <c r="E256" s="38"/>
      <c r="F256" s="39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9"/>
      <c r="B257" s="9"/>
      <c r="C257" s="9"/>
      <c r="D257" s="11"/>
      <c r="E257" s="38"/>
      <c r="F257" s="39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9"/>
      <c r="B258" s="9"/>
      <c r="C258" s="9"/>
      <c r="D258" s="11"/>
      <c r="E258" s="38"/>
      <c r="F258" s="39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9"/>
      <c r="B259" s="9"/>
      <c r="C259" s="9"/>
      <c r="D259" s="11"/>
      <c r="E259" s="38"/>
      <c r="F259" s="39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9"/>
      <c r="B260" s="9"/>
      <c r="C260" s="9"/>
      <c r="D260" s="11"/>
      <c r="E260" s="38"/>
      <c r="F260" s="39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9"/>
      <c r="B261" s="9"/>
      <c r="C261" s="9"/>
      <c r="D261" s="11"/>
      <c r="E261" s="38"/>
      <c r="F261" s="39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11"/>
      <c r="E262" s="38"/>
      <c r="F262" s="39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11"/>
      <c r="E263" s="38"/>
      <c r="F263" s="39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11"/>
      <c r="E264" s="38"/>
      <c r="F264" s="39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11"/>
      <c r="E265" s="38"/>
      <c r="F265" s="39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11"/>
      <c r="E266" s="38"/>
      <c r="F266" s="39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11"/>
      <c r="E267" s="38"/>
      <c r="F267" s="39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11"/>
      <c r="E268" s="38"/>
      <c r="F268" s="39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11"/>
      <c r="E269" s="38"/>
      <c r="F269" s="39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11"/>
      <c r="E270" s="38"/>
      <c r="F270" s="39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11"/>
      <c r="E271" s="38"/>
      <c r="F271" s="39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11"/>
      <c r="E272" s="38"/>
      <c r="F272" s="39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11"/>
      <c r="E273" s="38"/>
      <c r="F273" s="39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11"/>
      <c r="E274" s="38"/>
      <c r="F274" s="39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11"/>
      <c r="E275" s="38"/>
      <c r="F275" s="39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11"/>
      <c r="E276" s="38"/>
      <c r="F276" s="39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11"/>
      <c r="E277" s="38"/>
      <c r="F277" s="39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11"/>
      <c r="E278" s="38"/>
      <c r="F278" s="39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11"/>
      <c r="E279" s="38"/>
      <c r="F279" s="39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11"/>
      <c r="E280" s="38"/>
      <c r="F280" s="39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11"/>
      <c r="E281" s="38"/>
      <c r="F281" s="39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11"/>
      <c r="E282" s="38"/>
      <c r="F282" s="39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11"/>
      <c r="E283" s="38"/>
      <c r="F283" s="39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11"/>
      <c r="E284" s="38"/>
      <c r="F284" s="39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11"/>
      <c r="E285" s="38"/>
      <c r="F285" s="39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11"/>
      <c r="E286" s="38"/>
      <c r="F286" s="39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11"/>
      <c r="E287" s="38"/>
      <c r="F287" s="39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11"/>
      <c r="E288" s="38"/>
      <c r="F288" s="39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11"/>
      <c r="E289" s="38"/>
      <c r="F289" s="39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11"/>
      <c r="E290" s="38"/>
      <c r="F290" s="39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11"/>
      <c r="E291" s="38"/>
      <c r="F291" s="39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11"/>
      <c r="E292" s="38"/>
      <c r="F292" s="39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11"/>
      <c r="E293" s="38"/>
      <c r="F293" s="39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11"/>
      <c r="E294" s="38"/>
      <c r="F294" s="39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11"/>
      <c r="E295" s="38"/>
      <c r="F295" s="39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11"/>
      <c r="E296" s="38"/>
      <c r="F296" s="39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11"/>
      <c r="E297" s="38"/>
      <c r="F297" s="39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11"/>
      <c r="E298" s="38"/>
      <c r="F298" s="39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11"/>
      <c r="E299" s="38"/>
      <c r="F299" s="39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11"/>
      <c r="E300" s="38"/>
      <c r="F300" s="39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11"/>
      <c r="E301" s="38"/>
      <c r="F301" s="39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11"/>
      <c r="E302" s="38"/>
      <c r="F302" s="39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11"/>
      <c r="E303" s="38"/>
      <c r="F303" s="39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11"/>
      <c r="E304" s="38"/>
      <c r="F304" s="39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11"/>
      <c r="E305" s="38"/>
      <c r="F305" s="39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11"/>
      <c r="E306" s="38"/>
      <c r="F306" s="39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11"/>
      <c r="E307" s="38"/>
      <c r="F307" s="39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11"/>
      <c r="E308" s="38"/>
      <c r="F308" s="39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11"/>
      <c r="E309" s="38"/>
      <c r="F309" s="39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11"/>
      <c r="E310" s="38"/>
      <c r="F310" s="39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11"/>
      <c r="E311" s="38"/>
      <c r="F311" s="39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11"/>
      <c r="E312" s="38"/>
      <c r="F312" s="39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11"/>
      <c r="E313" s="38"/>
      <c r="F313" s="39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11"/>
      <c r="E314" s="38"/>
      <c r="F314" s="39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11"/>
      <c r="E315" s="38"/>
      <c r="F315" s="39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11"/>
      <c r="E316" s="38"/>
      <c r="F316" s="39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11"/>
      <c r="E317" s="38"/>
      <c r="F317" s="39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11"/>
      <c r="E318" s="38"/>
      <c r="F318" s="39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11"/>
      <c r="E319" s="38"/>
      <c r="F319" s="39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11"/>
      <c r="E320" s="38"/>
      <c r="F320" s="39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11"/>
      <c r="E321" s="38"/>
      <c r="F321" s="39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11"/>
      <c r="E322" s="38"/>
      <c r="F322" s="39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11"/>
      <c r="E323" s="38"/>
      <c r="F323" s="39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11"/>
      <c r="E324" s="38"/>
      <c r="F324" s="39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11"/>
      <c r="E325" s="38"/>
      <c r="F325" s="39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11"/>
      <c r="E326" s="38"/>
      <c r="F326" s="39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11"/>
      <c r="E327" s="38"/>
      <c r="F327" s="39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11"/>
      <c r="E328" s="38"/>
      <c r="F328" s="39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11"/>
      <c r="E329" s="38"/>
      <c r="F329" s="39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11"/>
      <c r="E330" s="38"/>
      <c r="F330" s="39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11"/>
      <c r="E331" s="38"/>
      <c r="F331" s="39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11"/>
      <c r="E332" s="38"/>
      <c r="F332" s="39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11"/>
      <c r="E333" s="38"/>
      <c r="F333" s="39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11"/>
      <c r="E334" s="38"/>
      <c r="F334" s="39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11"/>
      <c r="E335" s="38"/>
      <c r="F335" s="39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11"/>
      <c r="E336" s="38"/>
      <c r="F336" s="39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11"/>
      <c r="E337" s="38"/>
      <c r="F337" s="39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11"/>
      <c r="E338" s="38"/>
      <c r="F338" s="39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11"/>
      <c r="E339" s="38"/>
      <c r="F339" s="39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11"/>
      <c r="E340" s="38"/>
      <c r="F340" s="39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11"/>
      <c r="E341" s="38"/>
      <c r="F341" s="39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11"/>
      <c r="E342" s="38"/>
      <c r="F342" s="39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11"/>
      <c r="E343" s="38"/>
      <c r="F343" s="39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11"/>
      <c r="E344" s="38"/>
      <c r="F344" s="39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11"/>
      <c r="E345" s="38"/>
      <c r="F345" s="39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11"/>
      <c r="E346" s="38"/>
      <c r="F346" s="39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11"/>
      <c r="E347" s="38"/>
      <c r="F347" s="39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11"/>
      <c r="E348" s="38"/>
      <c r="F348" s="39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11"/>
      <c r="E349" s="38"/>
      <c r="F349" s="39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11"/>
      <c r="E350" s="38"/>
      <c r="F350" s="39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11"/>
      <c r="E351" s="38"/>
      <c r="F351" s="39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11"/>
      <c r="E352" s="38"/>
      <c r="F352" s="39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11"/>
      <c r="E353" s="38"/>
      <c r="F353" s="39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11"/>
      <c r="E354" s="38"/>
      <c r="F354" s="39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11"/>
      <c r="E355" s="38"/>
      <c r="F355" s="39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11"/>
      <c r="E356" s="38"/>
      <c r="F356" s="39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11"/>
      <c r="E357" s="38"/>
      <c r="F357" s="39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11"/>
      <c r="E358" s="38"/>
      <c r="F358" s="39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11"/>
      <c r="E359" s="38"/>
      <c r="F359" s="39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11"/>
      <c r="E360" s="38"/>
      <c r="F360" s="39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11"/>
      <c r="E361" s="38"/>
      <c r="F361" s="39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11"/>
      <c r="E362" s="38"/>
      <c r="F362" s="39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11"/>
      <c r="E363" s="38"/>
      <c r="F363" s="39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11"/>
      <c r="E364" s="38"/>
      <c r="F364" s="39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11"/>
      <c r="E365" s="38"/>
      <c r="F365" s="39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11"/>
      <c r="E366" s="38"/>
      <c r="F366" s="39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11"/>
      <c r="E367" s="38"/>
      <c r="F367" s="39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11"/>
      <c r="E368" s="38"/>
      <c r="F368" s="39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11"/>
      <c r="E369" s="38"/>
      <c r="F369" s="39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11"/>
      <c r="E370" s="38"/>
      <c r="F370" s="39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11"/>
      <c r="E371" s="38"/>
      <c r="F371" s="39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11"/>
      <c r="E372" s="38"/>
      <c r="F372" s="39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11"/>
      <c r="E373" s="38"/>
      <c r="F373" s="39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11"/>
      <c r="E374" s="38"/>
      <c r="F374" s="39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11"/>
      <c r="E375" s="38"/>
      <c r="F375" s="39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11"/>
      <c r="E376" s="38"/>
      <c r="F376" s="39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11"/>
      <c r="E377" s="38"/>
      <c r="F377" s="39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11"/>
      <c r="E378" s="38"/>
      <c r="F378" s="39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11"/>
      <c r="E379" s="38"/>
      <c r="F379" s="39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11"/>
      <c r="E380" s="38"/>
      <c r="F380" s="39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11"/>
      <c r="E381" s="38"/>
      <c r="F381" s="39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11"/>
      <c r="E382" s="38"/>
      <c r="F382" s="39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11"/>
      <c r="E383" s="38"/>
      <c r="F383" s="39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11"/>
      <c r="E384" s="38"/>
      <c r="F384" s="39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11"/>
      <c r="E385" s="38"/>
      <c r="F385" s="39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11"/>
      <c r="E386" s="38"/>
      <c r="F386" s="39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11"/>
      <c r="E387" s="38"/>
      <c r="F387" s="39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11"/>
      <c r="E388" s="38"/>
      <c r="F388" s="39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11"/>
      <c r="E389" s="38"/>
      <c r="F389" s="39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11"/>
      <c r="E390" s="38"/>
      <c r="F390" s="39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11"/>
      <c r="E391" s="38"/>
      <c r="F391" s="39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11"/>
      <c r="E392" s="38"/>
      <c r="F392" s="39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11"/>
      <c r="E393" s="38"/>
      <c r="F393" s="39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11"/>
      <c r="E394" s="38"/>
      <c r="F394" s="39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11"/>
      <c r="E395" s="38"/>
      <c r="F395" s="39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11"/>
      <c r="E396" s="38"/>
      <c r="F396" s="39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11"/>
      <c r="E397" s="38"/>
      <c r="F397" s="39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11"/>
      <c r="E398" s="38"/>
      <c r="F398" s="39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11"/>
      <c r="E399" s="38"/>
      <c r="F399" s="39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11"/>
      <c r="E400" s="38"/>
      <c r="F400" s="39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11"/>
      <c r="E401" s="38"/>
      <c r="F401" s="39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11"/>
      <c r="E402" s="38"/>
      <c r="F402" s="39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11"/>
      <c r="E403" s="38"/>
      <c r="F403" s="39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11"/>
      <c r="E404" s="38"/>
      <c r="F404" s="39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11"/>
      <c r="E405" s="38"/>
      <c r="F405" s="39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11"/>
      <c r="E406" s="38"/>
      <c r="F406" s="39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11"/>
      <c r="E407" s="38"/>
      <c r="F407" s="39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11"/>
      <c r="E408" s="38"/>
      <c r="F408" s="39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11"/>
      <c r="E409" s="38"/>
      <c r="F409" s="39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11"/>
      <c r="E410" s="38"/>
      <c r="F410" s="39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11"/>
      <c r="E411" s="38"/>
      <c r="F411" s="39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11"/>
      <c r="E412" s="38"/>
      <c r="F412" s="39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11"/>
      <c r="E413" s="38"/>
      <c r="F413" s="39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11"/>
      <c r="E414" s="38"/>
      <c r="F414" s="39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11"/>
      <c r="E415" s="38"/>
      <c r="F415" s="39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11"/>
      <c r="E416" s="38"/>
      <c r="F416" s="39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11"/>
      <c r="E417" s="38"/>
      <c r="F417" s="39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11"/>
      <c r="E418" s="38"/>
      <c r="F418" s="39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11"/>
      <c r="E419" s="38"/>
      <c r="F419" s="39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11"/>
      <c r="E420" s="38"/>
      <c r="F420" s="39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11"/>
      <c r="E421" s="38"/>
      <c r="F421" s="39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11"/>
      <c r="E422" s="38"/>
      <c r="F422" s="39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11"/>
      <c r="E423" s="38"/>
      <c r="F423" s="39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11"/>
      <c r="E424" s="38"/>
      <c r="F424" s="39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11"/>
      <c r="E425" s="38"/>
      <c r="F425" s="39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11"/>
      <c r="E426" s="38"/>
      <c r="F426" s="39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11"/>
      <c r="E427" s="38"/>
      <c r="F427" s="39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11"/>
      <c r="E428" s="38"/>
      <c r="F428" s="39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11"/>
      <c r="E429" s="38"/>
      <c r="F429" s="39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11"/>
      <c r="E430" s="38"/>
      <c r="F430" s="39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11"/>
      <c r="E431" s="38"/>
      <c r="F431" s="39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11"/>
      <c r="E432" s="38"/>
      <c r="F432" s="39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11"/>
      <c r="E433" s="38"/>
      <c r="F433" s="39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11"/>
      <c r="E434" s="38"/>
      <c r="F434" s="39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11"/>
      <c r="E435" s="38"/>
      <c r="F435" s="39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11"/>
      <c r="E436" s="38"/>
      <c r="F436" s="39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11"/>
      <c r="E437" s="38"/>
      <c r="F437" s="39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11"/>
      <c r="E438" s="38"/>
      <c r="F438" s="39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11"/>
      <c r="E439" s="38"/>
      <c r="F439" s="39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11"/>
      <c r="E440" s="38"/>
      <c r="F440" s="39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11"/>
      <c r="E441" s="38"/>
      <c r="F441" s="39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11"/>
      <c r="E442" s="38"/>
      <c r="F442" s="39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11"/>
      <c r="E443" s="38"/>
      <c r="F443" s="39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11"/>
      <c r="E444" s="38"/>
      <c r="F444" s="39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11"/>
      <c r="E445" s="38"/>
      <c r="F445" s="39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11"/>
      <c r="E446" s="38"/>
      <c r="F446" s="39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11"/>
      <c r="E447" s="38"/>
      <c r="F447" s="39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11"/>
      <c r="E448" s="38"/>
      <c r="F448" s="39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11"/>
      <c r="E449" s="38"/>
      <c r="F449" s="39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11"/>
      <c r="E450" s="38"/>
      <c r="F450" s="39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11"/>
      <c r="E451" s="38"/>
      <c r="F451" s="39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11"/>
      <c r="E452" s="38"/>
      <c r="F452" s="39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11"/>
      <c r="E453" s="38"/>
      <c r="F453" s="39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11"/>
      <c r="E454" s="38"/>
      <c r="F454" s="39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11"/>
      <c r="E455" s="38"/>
      <c r="F455" s="39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11"/>
      <c r="E456" s="38"/>
      <c r="F456" s="39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11"/>
      <c r="E457" s="38"/>
      <c r="F457" s="39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11"/>
      <c r="E458" s="38"/>
      <c r="F458" s="39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11"/>
      <c r="E459" s="38"/>
      <c r="F459" s="39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11"/>
      <c r="E460" s="38"/>
      <c r="F460" s="39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11"/>
      <c r="E461" s="38"/>
      <c r="F461" s="39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11"/>
      <c r="E462" s="38"/>
      <c r="F462" s="39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11"/>
      <c r="E463" s="38"/>
      <c r="F463" s="39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11"/>
      <c r="E464" s="38"/>
      <c r="F464" s="39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11"/>
      <c r="E465" s="38"/>
      <c r="F465" s="39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11"/>
      <c r="E466" s="38"/>
      <c r="F466" s="39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11"/>
      <c r="E467" s="38"/>
      <c r="F467" s="39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11"/>
      <c r="E468" s="38"/>
      <c r="F468" s="39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11"/>
      <c r="E469" s="38"/>
      <c r="F469" s="39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11"/>
      <c r="E470" s="38"/>
      <c r="F470" s="39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11"/>
      <c r="E471" s="38"/>
      <c r="F471" s="39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11"/>
      <c r="E472" s="38"/>
      <c r="F472" s="39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11"/>
      <c r="E473" s="38"/>
      <c r="F473" s="39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11"/>
      <c r="E474" s="38"/>
      <c r="F474" s="39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11"/>
      <c r="E475" s="38"/>
      <c r="F475" s="39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11"/>
      <c r="E476" s="38"/>
      <c r="F476" s="39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11"/>
      <c r="E477" s="38"/>
      <c r="F477" s="39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11"/>
      <c r="E478" s="38"/>
      <c r="F478" s="39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11"/>
      <c r="E479" s="38"/>
      <c r="F479" s="39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11"/>
      <c r="E480" s="38"/>
      <c r="F480" s="39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11"/>
      <c r="E481" s="38"/>
      <c r="F481" s="39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11"/>
      <c r="E482" s="38"/>
      <c r="F482" s="39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11"/>
      <c r="E483" s="38"/>
      <c r="F483" s="39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11"/>
      <c r="E484" s="38"/>
      <c r="F484" s="39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11"/>
      <c r="E485" s="38"/>
      <c r="F485" s="39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11"/>
      <c r="E486" s="38"/>
      <c r="F486" s="39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11"/>
      <c r="E487" s="38"/>
      <c r="F487" s="39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11"/>
      <c r="E488" s="38"/>
      <c r="F488" s="39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11"/>
      <c r="E489" s="38"/>
      <c r="F489" s="39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11"/>
      <c r="E490" s="38"/>
      <c r="F490" s="39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11"/>
      <c r="E491" s="38"/>
      <c r="F491" s="39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11"/>
      <c r="E492" s="38"/>
      <c r="F492" s="39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11"/>
      <c r="E493" s="38"/>
      <c r="F493" s="39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11"/>
      <c r="E494" s="38"/>
      <c r="F494" s="39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11"/>
      <c r="E495" s="38"/>
      <c r="F495" s="39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11"/>
      <c r="E496" s="38"/>
      <c r="F496" s="39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11"/>
      <c r="E497" s="38"/>
      <c r="F497" s="39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11"/>
      <c r="E498" s="38"/>
      <c r="F498" s="39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11"/>
      <c r="E499" s="38"/>
      <c r="F499" s="39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11"/>
      <c r="E500" s="38"/>
      <c r="F500" s="39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11"/>
      <c r="E501" s="38"/>
      <c r="F501" s="39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11"/>
      <c r="E502" s="38"/>
      <c r="F502" s="39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11"/>
      <c r="E503" s="38"/>
      <c r="F503" s="39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11"/>
      <c r="E504" s="38"/>
      <c r="F504" s="39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11"/>
      <c r="E505" s="38"/>
      <c r="F505" s="39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11"/>
      <c r="E506" s="38"/>
      <c r="F506" s="39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11"/>
      <c r="E507" s="38"/>
      <c r="F507" s="39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11"/>
      <c r="E508" s="38"/>
      <c r="F508" s="39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11"/>
      <c r="E509" s="38"/>
      <c r="F509" s="39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11"/>
      <c r="E510" s="38"/>
      <c r="F510" s="39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11"/>
      <c r="E511" s="38"/>
      <c r="F511" s="39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11"/>
      <c r="E512" s="38"/>
      <c r="F512" s="39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11"/>
      <c r="E513" s="38"/>
      <c r="F513" s="39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11"/>
      <c r="E514" s="38"/>
      <c r="F514" s="39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11"/>
      <c r="E515" s="38"/>
      <c r="F515" s="39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11"/>
      <c r="E516" s="38"/>
      <c r="F516" s="39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11"/>
      <c r="E517" s="38"/>
      <c r="F517" s="39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11"/>
      <c r="E518" s="38"/>
      <c r="F518" s="39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11"/>
      <c r="E519" s="38"/>
      <c r="F519" s="39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11"/>
      <c r="E520" s="38"/>
      <c r="F520" s="39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11"/>
      <c r="E521" s="38"/>
      <c r="F521" s="39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11"/>
      <c r="E522" s="38"/>
      <c r="F522" s="39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11"/>
      <c r="E523" s="38"/>
      <c r="F523" s="39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11"/>
      <c r="E524" s="38"/>
      <c r="F524" s="39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11"/>
      <c r="E525" s="38"/>
      <c r="F525" s="39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11"/>
      <c r="E526" s="38"/>
      <c r="F526" s="39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11"/>
      <c r="E527" s="38"/>
      <c r="F527" s="39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11"/>
      <c r="E528" s="38"/>
      <c r="F528" s="39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11"/>
      <c r="E529" s="38"/>
      <c r="F529" s="39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11"/>
      <c r="E530" s="38"/>
      <c r="F530" s="39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11"/>
      <c r="E531" s="38"/>
      <c r="F531" s="39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11"/>
      <c r="E532" s="38"/>
      <c r="F532" s="39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11"/>
      <c r="E533" s="38"/>
      <c r="F533" s="39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11"/>
      <c r="E534" s="38"/>
      <c r="F534" s="39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11"/>
      <c r="E535" s="38"/>
      <c r="F535" s="39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11"/>
      <c r="E536" s="38"/>
      <c r="F536" s="39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11"/>
      <c r="E537" s="38"/>
      <c r="F537" s="39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11"/>
      <c r="E538" s="38"/>
      <c r="F538" s="39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11"/>
      <c r="E539" s="38"/>
      <c r="F539" s="39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11"/>
      <c r="E540" s="38"/>
      <c r="F540" s="39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11"/>
      <c r="E541" s="38"/>
      <c r="F541" s="39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11"/>
      <c r="E542" s="38"/>
      <c r="F542" s="39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11"/>
      <c r="E543" s="38"/>
      <c r="F543" s="39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11"/>
      <c r="E544" s="38"/>
      <c r="F544" s="39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11"/>
      <c r="E545" s="38"/>
      <c r="F545" s="39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11"/>
      <c r="E546" s="38"/>
      <c r="F546" s="39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11"/>
      <c r="E547" s="38"/>
      <c r="F547" s="39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11"/>
      <c r="E548" s="38"/>
      <c r="F548" s="39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11"/>
      <c r="E549" s="38"/>
      <c r="F549" s="39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11"/>
      <c r="E550" s="38"/>
      <c r="F550" s="39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11"/>
      <c r="E551" s="38"/>
      <c r="F551" s="39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11"/>
      <c r="E552" s="38"/>
      <c r="F552" s="39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11"/>
      <c r="E553" s="38"/>
      <c r="F553" s="39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11"/>
      <c r="E554" s="38"/>
      <c r="F554" s="39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11"/>
      <c r="E555" s="38"/>
      <c r="F555" s="39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11"/>
      <c r="E556" s="38"/>
      <c r="F556" s="39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11"/>
      <c r="E557" s="38"/>
      <c r="F557" s="39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11"/>
      <c r="E558" s="38"/>
      <c r="F558" s="39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11"/>
      <c r="E559" s="38"/>
      <c r="F559" s="39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11"/>
      <c r="E560" s="38"/>
      <c r="F560" s="39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11"/>
      <c r="E561" s="38"/>
      <c r="F561" s="39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11"/>
      <c r="E562" s="38"/>
      <c r="F562" s="39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11"/>
      <c r="E563" s="38"/>
      <c r="F563" s="39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11"/>
      <c r="E564" s="38"/>
      <c r="F564" s="39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11"/>
      <c r="E565" s="38"/>
      <c r="F565" s="39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11"/>
      <c r="E566" s="38"/>
      <c r="F566" s="39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11"/>
      <c r="E567" s="38"/>
      <c r="F567" s="39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11"/>
      <c r="E568" s="38"/>
      <c r="F568" s="39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11"/>
      <c r="E569" s="38"/>
      <c r="F569" s="39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11"/>
      <c r="E570" s="38"/>
      <c r="F570" s="39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11"/>
      <c r="E571" s="38"/>
      <c r="F571" s="39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11"/>
      <c r="E572" s="38"/>
      <c r="F572" s="39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11"/>
      <c r="E573" s="38"/>
      <c r="F573" s="39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11"/>
      <c r="E574" s="38"/>
      <c r="F574" s="39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11"/>
      <c r="E575" s="38"/>
      <c r="F575" s="39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11"/>
      <c r="E576" s="38"/>
      <c r="F576" s="39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11"/>
      <c r="E577" s="38"/>
      <c r="F577" s="39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11"/>
      <c r="E578" s="38"/>
      <c r="F578" s="39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11"/>
      <c r="E579" s="38"/>
      <c r="F579" s="39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11"/>
      <c r="E580" s="38"/>
      <c r="F580" s="39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11"/>
      <c r="E581" s="38"/>
      <c r="F581" s="39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11"/>
      <c r="E582" s="38"/>
      <c r="F582" s="39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11"/>
      <c r="E583" s="38"/>
      <c r="F583" s="39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11"/>
      <c r="E584" s="38"/>
      <c r="F584" s="39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11"/>
      <c r="E585" s="38"/>
      <c r="F585" s="39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11"/>
      <c r="E586" s="38"/>
      <c r="F586" s="39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11"/>
      <c r="E587" s="38"/>
      <c r="F587" s="39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11"/>
      <c r="E588" s="38"/>
      <c r="F588" s="39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11"/>
      <c r="E589" s="38"/>
      <c r="F589" s="39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11"/>
      <c r="E590" s="38"/>
      <c r="F590" s="39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11"/>
      <c r="E591" s="38"/>
      <c r="F591" s="39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11"/>
      <c r="E592" s="38"/>
      <c r="F592" s="39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11"/>
      <c r="E593" s="38"/>
      <c r="F593" s="39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11"/>
      <c r="E594" s="38"/>
      <c r="F594" s="39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11"/>
      <c r="E595" s="38"/>
      <c r="F595" s="39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11"/>
      <c r="E596" s="38"/>
      <c r="F596" s="39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11"/>
      <c r="E597" s="38"/>
      <c r="F597" s="39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11"/>
      <c r="E598" s="38"/>
      <c r="F598" s="39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11"/>
      <c r="E599" s="38"/>
      <c r="F599" s="39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11"/>
      <c r="E600" s="38"/>
      <c r="F600" s="39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11"/>
      <c r="E601" s="38"/>
      <c r="F601" s="39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11"/>
      <c r="E602" s="38"/>
      <c r="F602" s="39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11"/>
      <c r="E603" s="38"/>
      <c r="F603" s="39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11"/>
      <c r="E604" s="38"/>
      <c r="F604" s="39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11"/>
      <c r="E605" s="38"/>
      <c r="F605" s="39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11"/>
      <c r="E606" s="38"/>
      <c r="F606" s="39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11"/>
      <c r="E607" s="38"/>
      <c r="F607" s="39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11"/>
      <c r="E608" s="38"/>
      <c r="F608" s="39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11"/>
      <c r="E609" s="38"/>
      <c r="F609" s="39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11"/>
      <c r="E610" s="38"/>
      <c r="F610" s="39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11"/>
      <c r="E611" s="38"/>
      <c r="F611" s="39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11"/>
      <c r="E612" s="38"/>
      <c r="F612" s="39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11"/>
      <c r="E613" s="38"/>
      <c r="F613" s="39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11"/>
      <c r="E614" s="38"/>
      <c r="F614" s="39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11"/>
      <c r="E615" s="38"/>
      <c r="F615" s="39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11"/>
      <c r="E616" s="38"/>
      <c r="F616" s="39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11"/>
      <c r="E617" s="38"/>
      <c r="F617" s="39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11"/>
      <c r="E618" s="38"/>
      <c r="F618" s="39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11"/>
      <c r="E619" s="38"/>
      <c r="F619" s="39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11"/>
      <c r="E620" s="38"/>
      <c r="F620" s="39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11"/>
      <c r="E621" s="38"/>
      <c r="F621" s="39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11"/>
      <c r="E622" s="38"/>
      <c r="F622" s="39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11"/>
      <c r="E623" s="38"/>
      <c r="F623" s="39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11"/>
      <c r="E624" s="38"/>
      <c r="F624" s="39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11"/>
      <c r="E625" s="38"/>
      <c r="F625" s="39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11"/>
      <c r="E626" s="38"/>
      <c r="F626" s="39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11"/>
      <c r="E627" s="38"/>
      <c r="F627" s="39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11"/>
      <c r="E628" s="38"/>
      <c r="F628" s="39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11"/>
      <c r="E629" s="38"/>
      <c r="F629" s="39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11"/>
      <c r="E630" s="38"/>
      <c r="F630" s="39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11"/>
      <c r="E631" s="38"/>
      <c r="F631" s="39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11"/>
      <c r="E632" s="38"/>
      <c r="F632" s="39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11"/>
      <c r="E633" s="38"/>
      <c r="F633" s="39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11"/>
      <c r="E634" s="38"/>
      <c r="F634" s="39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11"/>
      <c r="E635" s="38"/>
      <c r="F635" s="39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11"/>
      <c r="E636" s="38"/>
      <c r="F636" s="39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11"/>
      <c r="E637" s="38"/>
      <c r="F637" s="39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11"/>
      <c r="E638" s="38"/>
      <c r="F638" s="39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11"/>
      <c r="E639" s="38"/>
      <c r="F639" s="39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11"/>
      <c r="E640" s="38"/>
      <c r="F640" s="39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11"/>
      <c r="E641" s="38"/>
      <c r="F641" s="39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11"/>
      <c r="E642" s="38"/>
      <c r="F642" s="39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11"/>
      <c r="E643" s="38"/>
      <c r="F643" s="39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11"/>
      <c r="E644" s="38"/>
      <c r="F644" s="39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11"/>
      <c r="E645" s="38"/>
      <c r="F645" s="39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11"/>
      <c r="E646" s="38"/>
      <c r="F646" s="39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11"/>
      <c r="E647" s="38"/>
      <c r="F647" s="39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11"/>
      <c r="E648" s="38"/>
      <c r="F648" s="39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11"/>
      <c r="E649" s="38"/>
      <c r="F649" s="39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11"/>
      <c r="E650" s="38"/>
      <c r="F650" s="39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11"/>
      <c r="E651" s="38"/>
      <c r="F651" s="39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11"/>
      <c r="E652" s="38"/>
      <c r="F652" s="39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11"/>
      <c r="E653" s="38"/>
      <c r="F653" s="39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11"/>
      <c r="E654" s="38"/>
      <c r="F654" s="39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11"/>
      <c r="E655" s="38"/>
      <c r="F655" s="39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11"/>
      <c r="E656" s="38"/>
      <c r="F656" s="39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11"/>
      <c r="E657" s="38"/>
      <c r="F657" s="39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11"/>
      <c r="E658" s="38"/>
      <c r="F658" s="39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11"/>
      <c r="E659" s="38"/>
      <c r="F659" s="39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11"/>
      <c r="E660" s="38"/>
      <c r="F660" s="39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11"/>
      <c r="E661" s="38"/>
      <c r="F661" s="39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11"/>
      <c r="E662" s="38"/>
      <c r="F662" s="39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11"/>
      <c r="E663" s="38"/>
      <c r="F663" s="39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11"/>
      <c r="E664" s="38"/>
      <c r="F664" s="39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11"/>
      <c r="E665" s="38"/>
      <c r="F665" s="39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11"/>
      <c r="E666" s="38"/>
      <c r="F666" s="39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11"/>
      <c r="E667" s="38"/>
      <c r="F667" s="39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11"/>
      <c r="E668" s="38"/>
      <c r="F668" s="39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11"/>
      <c r="E669" s="38"/>
      <c r="F669" s="39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11"/>
      <c r="E670" s="38"/>
      <c r="F670" s="39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11"/>
      <c r="E671" s="38"/>
      <c r="F671" s="39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11"/>
      <c r="E672" s="38"/>
      <c r="F672" s="39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11"/>
      <c r="E673" s="38"/>
      <c r="F673" s="39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11"/>
      <c r="E674" s="38"/>
      <c r="F674" s="39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11"/>
      <c r="E675" s="38"/>
      <c r="F675" s="39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11"/>
      <c r="E676" s="38"/>
      <c r="F676" s="39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11"/>
      <c r="E677" s="38"/>
      <c r="F677" s="39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11"/>
      <c r="E678" s="38"/>
      <c r="F678" s="39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11"/>
      <c r="E679" s="38"/>
      <c r="F679" s="39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11"/>
      <c r="E680" s="38"/>
      <c r="F680" s="39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11"/>
      <c r="E681" s="38"/>
      <c r="F681" s="39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11"/>
      <c r="E682" s="38"/>
      <c r="F682" s="39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11"/>
      <c r="E683" s="38"/>
      <c r="F683" s="39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11"/>
      <c r="E684" s="38"/>
      <c r="F684" s="39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11"/>
      <c r="E685" s="38"/>
      <c r="F685" s="39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11"/>
      <c r="E686" s="38"/>
      <c r="F686" s="39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11"/>
      <c r="E687" s="38"/>
      <c r="F687" s="39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11"/>
      <c r="E688" s="38"/>
      <c r="F688" s="39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11"/>
      <c r="E689" s="38"/>
      <c r="F689" s="39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11"/>
      <c r="E690" s="38"/>
      <c r="F690" s="39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11"/>
      <c r="E691" s="38"/>
      <c r="F691" s="39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11"/>
      <c r="E692" s="38"/>
      <c r="F692" s="39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11"/>
      <c r="E693" s="38"/>
      <c r="F693" s="39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11"/>
      <c r="E694" s="38"/>
      <c r="F694" s="39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11"/>
      <c r="E695" s="38"/>
      <c r="F695" s="39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11"/>
      <c r="E696" s="38"/>
      <c r="F696" s="39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11"/>
      <c r="E697" s="38"/>
      <c r="F697" s="39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11"/>
      <c r="E698" s="38"/>
      <c r="F698" s="39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11"/>
      <c r="E699" s="38"/>
      <c r="F699" s="39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11"/>
      <c r="E700" s="38"/>
      <c r="F700" s="39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11"/>
      <c r="E701" s="38"/>
      <c r="F701" s="39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11"/>
      <c r="E702" s="38"/>
      <c r="F702" s="39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11"/>
      <c r="E703" s="38"/>
      <c r="F703" s="39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11"/>
      <c r="E704" s="38"/>
      <c r="F704" s="39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11"/>
      <c r="E705" s="38"/>
      <c r="F705" s="39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11"/>
      <c r="E706" s="38"/>
      <c r="F706" s="39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11"/>
      <c r="E707" s="38"/>
      <c r="F707" s="39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11"/>
      <c r="E708" s="38"/>
      <c r="F708" s="39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11"/>
      <c r="E709" s="38"/>
      <c r="F709" s="39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11"/>
      <c r="E710" s="38"/>
      <c r="F710" s="39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11"/>
      <c r="E711" s="38"/>
      <c r="F711" s="39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11"/>
      <c r="E712" s="38"/>
      <c r="F712" s="39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11"/>
      <c r="E713" s="38"/>
      <c r="F713" s="39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11"/>
      <c r="E714" s="38"/>
      <c r="F714" s="39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11"/>
      <c r="E715" s="38"/>
      <c r="F715" s="39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11"/>
      <c r="E716" s="38"/>
      <c r="F716" s="39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11"/>
      <c r="E717" s="38"/>
      <c r="F717" s="39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11"/>
      <c r="E718" s="38"/>
      <c r="F718" s="39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11"/>
      <c r="E719" s="38"/>
      <c r="F719" s="39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11"/>
      <c r="E720" s="38"/>
      <c r="F720" s="39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11"/>
      <c r="E721" s="38"/>
      <c r="F721" s="39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11"/>
      <c r="E722" s="38"/>
      <c r="F722" s="39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11"/>
      <c r="E723" s="38"/>
      <c r="F723" s="39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11"/>
      <c r="E724" s="38"/>
      <c r="F724" s="39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11"/>
      <c r="E725" s="38"/>
      <c r="F725" s="39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11"/>
      <c r="E726" s="38"/>
      <c r="F726" s="39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11"/>
      <c r="E727" s="38"/>
      <c r="F727" s="39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11"/>
      <c r="E728" s="38"/>
      <c r="F728" s="39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11"/>
      <c r="E729" s="38"/>
      <c r="F729" s="39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11"/>
      <c r="E730" s="38"/>
      <c r="F730" s="39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11"/>
      <c r="E731" s="38"/>
      <c r="F731" s="39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11"/>
      <c r="E732" s="38"/>
      <c r="F732" s="39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11"/>
      <c r="E733" s="38"/>
      <c r="F733" s="39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11"/>
      <c r="E734" s="38"/>
      <c r="F734" s="39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11"/>
      <c r="E735" s="38"/>
      <c r="F735" s="39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11"/>
      <c r="E736" s="38"/>
      <c r="F736" s="39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11"/>
      <c r="E737" s="38"/>
      <c r="F737" s="39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11"/>
      <c r="E738" s="38"/>
      <c r="F738" s="39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11"/>
      <c r="E739" s="38"/>
      <c r="F739" s="39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11"/>
      <c r="E740" s="38"/>
      <c r="F740" s="39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11"/>
      <c r="E741" s="38"/>
      <c r="F741" s="39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11"/>
      <c r="E742" s="38"/>
      <c r="F742" s="39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11"/>
      <c r="E743" s="38"/>
      <c r="F743" s="39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11"/>
      <c r="E744" s="38"/>
      <c r="F744" s="39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11"/>
      <c r="E745" s="38"/>
      <c r="F745" s="39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11"/>
      <c r="E746" s="38"/>
      <c r="F746" s="39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11"/>
      <c r="E747" s="38"/>
      <c r="F747" s="39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11"/>
      <c r="E748" s="38"/>
      <c r="F748" s="39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11"/>
      <c r="E749" s="38"/>
      <c r="F749" s="39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11"/>
      <c r="E750" s="38"/>
      <c r="F750" s="39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11"/>
      <c r="E751" s="38"/>
      <c r="F751" s="39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11"/>
      <c r="E752" s="38"/>
      <c r="F752" s="39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11"/>
      <c r="E753" s="38"/>
      <c r="F753" s="39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11"/>
      <c r="E754" s="38"/>
      <c r="F754" s="39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11"/>
      <c r="E755" s="38"/>
      <c r="F755" s="39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11"/>
      <c r="E756" s="38"/>
      <c r="F756" s="39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11"/>
      <c r="E757" s="38"/>
      <c r="F757" s="39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11"/>
      <c r="E758" s="38"/>
      <c r="F758" s="39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11"/>
      <c r="E759" s="38"/>
      <c r="F759" s="39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11"/>
      <c r="E760" s="38"/>
      <c r="F760" s="39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11"/>
      <c r="E761" s="38"/>
      <c r="F761" s="39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11"/>
      <c r="E762" s="38"/>
      <c r="F762" s="39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11"/>
      <c r="E763" s="38"/>
      <c r="F763" s="39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11"/>
      <c r="E764" s="38"/>
      <c r="F764" s="39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11"/>
      <c r="E765" s="38"/>
      <c r="F765" s="39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11"/>
      <c r="E766" s="38"/>
      <c r="F766" s="39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11"/>
      <c r="E767" s="38"/>
      <c r="F767" s="39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11"/>
      <c r="E768" s="38"/>
      <c r="F768" s="39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11"/>
      <c r="E769" s="38"/>
      <c r="F769" s="39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11"/>
      <c r="E770" s="38"/>
      <c r="F770" s="39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11"/>
      <c r="E771" s="38"/>
      <c r="F771" s="39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11"/>
      <c r="E772" s="38"/>
      <c r="F772" s="39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11"/>
      <c r="E773" s="38"/>
      <c r="F773" s="39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11"/>
      <c r="E774" s="38"/>
      <c r="F774" s="39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11"/>
      <c r="E775" s="38"/>
      <c r="F775" s="39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11"/>
      <c r="E776" s="38"/>
      <c r="F776" s="39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11"/>
      <c r="E777" s="38"/>
      <c r="F777" s="39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11"/>
      <c r="E778" s="38"/>
      <c r="F778" s="39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11"/>
      <c r="E779" s="38"/>
      <c r="F779" s="39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11"/>
      <c r="E780" s="38"/>
      <c r="F780" s="39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11"/>
      <c r="E781" s="38"/>
      <c r="F781" s="39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11"/>
      <c r="E782" s="38"/>
      <c r="F782" s="39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11"/>
      <c r="E783" s="38"/>
      <c r="F783" s="39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11"/>
      <c r="E784" s="38"/>
      <c r="F784" s="39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11"/>
      <c r="E785" s="38"/>
      <c r="F785" s="39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11"/>
      <c r="E786" s="38"/>
      <c r="F786" s="39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11"/>
      <c r="E787" s="38"/>
      <c r="F787" s="39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11"/>
      <c r="E788" s="38"/>
      <c r="F788" s="39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11"/>
      <c r="E789" s="38"/>
      <c r="F789" s="39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11"/>
      <c r="E790" s="38"/>
      <c r="F790" s="39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11"/>
      <c r="E791" s="38"/>
      <c r="F791" s="39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11"/>
      <c r="E792" s="38"/>
      <c r="F792" s="39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11"/>
      <c r="E793" s="38"/>
      <c r="F793" s="39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11"/>
      <c r="E794" s="38"/>
      <c r="F794" s="39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11"/>
      <c r="E795" s="38"/>
      <c r="F795" s="39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11"/>
      <c r="E796" s="38"/>
      <c r="F796" s="39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11"/>
      <c r="E797" s="38"/>
      <c r="F797" s="39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11"/>
      <c r="E798" s="38"/>
      <c r="F798" s="39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11"/>
      <c r="E799" s="38"/>
      <c r="F799" s="39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11"/>
      <c r="E800" s="38"/>
      <c r="F800" s="39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11"/>
      <c r="E801" s="38"/>
      <c r="F801" s="39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11"/>
      <c r="E802" s="38"/>
      <c r="F802" s="39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11"/>
      <c r="E803" s="38"/>
      <c r="F803" s="39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11"/>
      <c r="E804" s="38"/>
      <c r="F804" s="39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11"/>
      <c r="E805" s="38"/>
      <c r="F805" s="39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11"/>
      <c r="E806" s="38"/>
      <c r="F806" s="39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11"/>
      <c r="E807" s="38"/>
      <c r="F807" s="39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11"/>
      <c r="E808" s="38"/>
      <c r="F808" s="39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11"/>
      <c r="E809" s="38"/>
      <c r="F809" s="39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11"/>
      <c r="E810" s="38"/>
      <c r="F810" s="39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11"/>
      <c r="E811" s="38"/>
      <c r="F811" s="39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11"/>
      <c r="E812" s="38"/>
      <c r="F812" s="39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11"/>
      <c r="E813" s="38"/>
      <c r="F813" s="39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11"/>
      <c r="E814" s="38"/>
      <c r="F814" s="39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11"/>
      <c r="E815" s="38"/>
      <c r="F815" s="39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11"/>
      <c r="E816" s="38"/>
      <c r="F816" s="39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11"/>
      <c r="E817" s="38"/>
      <c r="F817" s="39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11"/>
      <c r="E818" s="38"/>
      <c r="F818" s="39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11"/>
      <c r="E819" s="38"/>
      <c r="F819" s="39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11"/>
      <c r="E820" s="38"/>
      <c r="F820" s="39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11"/>
      <c r="E821" s="38"/>
      <c r="F821" s="39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11"/>
      <c r="E822" s="38"/>
      <c r="F822" s="39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11"/>
      <c r="E823" s="38"/>
      <c r="F823" s="39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11"/>
      <c r="E824" s="38"/>
      <c r="F824" s="39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11"/>
      <c r="E825" s="38"/>
      <c r="F825" s="39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11"/>
      <c r="E826" s="38"/>
      <c r="F826" s="39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11"/>
      <c r="E827" s="38"/>
      <c r="F827" s="39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11"/>
      <c r="E828" s="38"/>
      <c r="F828" s="39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11"/>
      <c r="E829" s="38"/>
      <c r="F829" s="39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11"/>
      <c r="E830" s="38"/>
      <c r="F830" s="39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11"/>
      <c r="E831" s="38"/>
      <c r="F831" s="39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11"/>
      <c r="E832" s="38"/>
      <c r="F832" s="39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11"/>
      <c r="E833" s="38"/>
      <c r="F833" s="39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11"/>
      <c r="E834" s="38"/>
      <c r="F834" s="39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11"/>
      <c r="E835" s="38"/>
      <c r="F835" s="39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11"/>
      <c r="E836" s="38"/>
      <c r="F836" s="39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11"/>
      <c r="E837" s="38"/>
      <c r="F837" s="39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11"/>
      <c r="E838" s="38"/>
      <c r="F838" s="39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11"/>
      <c r="E839" s="38"/>
      <c r="F839" s="39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11"/>
      <c r="E840" s="38"/>
      <c r="F840" s="39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11"/>
      <c r="E841" s="38"/>
      <c r="F841" s="39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11"/>
      <c r="E842" s="38"/>
      <c r="F842" s="39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11"/>
      <c r="E843" s="38"/>
      <c r="F843" s="39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11"/>
      <c r="E844" s="38"/>
      <c r="F844" s="39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11"/>
      <c r="E845" s="38"/>
      <c r="F845" s="39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11"/>
      <c r="E846" s="38"/>
      <c r="F846" s="39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11"/>
      <c r="E847" s="38"/>
      <c r="F847" s="39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11"/>
      <c r="E848" s="38"/>
      <c r="F848" s="39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11"/>
      <c r="E849" s="38"/>
      <c r="F849" s="39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11"/>
      <c r="E850" s="38"/>
      <c r="F850" s="39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11"/>
      <c r="E851" s="38"/>
      <c r="F851" s="39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11"/>
      <c r="E852" s="38"/>
      <c r="F852" s="39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11"/>
      <c r="E853" s="38"/>
      <c r="F853" s="39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11"/>
      <c r="E854" s="38"/>
      <c r="F854" s="39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11"/>
      <c r="E855" s="38"/>
      <c r="F855" s="39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11"/>
      <c r="E856" s="38"/>
      <c r="F856" s="39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11"/>
      <c r="E857" s="38"/>
      <c r="F857" s="39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11"/>
      <c r="E858" s="38"/>
      <c r="F858" s="39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11"/>
      <c r="E859" s="38"/>
      <c r="F859" s="39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11"/>
      <c r="E860" s="38"/>
      <c r="F860" s="39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11"/>
      <c r="E861" s="38"/>
      <c r="F861" s="39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11"/>
      <c r="E862" s="38"/>
      <c r="F862" s="39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11"/>
      <c r="E863" s="38"/>
      <c r="F863" s="39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11"/>
      <c r="E864" s="38"/>
      <c r="F864" s="39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11"/>
      <c r="E865" s="38"/>
      <c r="F865" s="39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11"/>
      <c r="E866" s="38"/>
      <c r="F866" s="39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11"/>
      <c r="E867" s="38"/>
      <c r="F867" s="39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11"/>
      <c r="E868" s="38"/>
      <c r="F868" s="39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11"/>
      <c r="E869" s="38"/>
      <c r="F869" s="39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11"/>
      <c r="E870" s="38"/>
      <c r="F870" s="39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11"/>
      <c r="E871" s="38"/>
      <c r="F871" s="39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11"/>
      <c r="E872" s="38"/>
      <c r="F872" s="39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11"/>
      <c r="E873" s="38"/>
      <c r="F873" s="39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11"/>
      <c r="E874" s="38"/>
      <c r="F874" s="39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11"/>
      <c r="E875" s="38"/>
      <c r="F875" s="39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11"/>
      <c r="E876" s="38"/>
      <c r="F876" s="39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11"/>
      <c r="E877" s="38"/>
      <c r="F877" s="39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11"/>
      <c r="E878" s="38"/>
      <c r="F878" s="39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11"/>
      <c r="E879" s="38"/>
      <c r="F879" s="39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11"/>
      <c r="E880" s="38"/>
      <c r="F880" s="39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11"/>
      <c r="E881" s="38"/>
      <c r="F881" s="39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11"/>
      <c r="E882" s="38"/>
      <c r="F882" s="39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11"/>
      <c r="E883" s="38"/>
      <c r="F883" s="39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11"/>
      <c r="E884" s="38"/>
      <c r="F884" s="39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11"/>
      <c r="E885" s="38"/>
      <c r="F885" s="39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11"/>
      <c r="E886" s="38"/>
      <c r="F886" s="39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11"/>
      <c r="E887" s="38"/>
      <c r="F887" s="39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11"/>
      <c r="E888" s="38"/>
      <c r="F888" s="39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11"/>
      <c r="E889" s="38"/>
      <c r="F889" s="39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11"/>
      <c r="E890" s="38"/>
      <c r="F890" s="39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11"/>
      <c r="E891" s="38"/>
      <c r="F891" s="39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11"/>
      <c r="E892" s="38"/>
      <c r="F892" s="39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11"/>
      <c r="E893" s="38"/>
      <c r="F893" s="39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11"/>
      <c r="E894" s="38"/>
      <c r="F894" s="39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11"/>
      <c r="E895" s="38"/>
      <c r="F895" s="39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11"/>
      <c r="E896" s="38"/>
      <c r="F896" s="39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11"/>
      <c r="E897" s="38"/>
      <c r="F897" s="39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11"/>
      <c r="E898" s="38"/>
      <c r="F898" s="39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11"/>
      <c r="E899" s="38"/>
      <c r="F899" s="39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11"/>
      <c r="E900" s="38"/>
      <c r="F900" s="39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11"/>
      <c r="E901" s="38"/>
      <c r="F901" s="39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11"/>
      <c r="E902" s="38"/>
      <c r="F902" s="39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11"/>
      <c r="E903" s="38"/>
      <c r="F903" s="39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11"/>
      <c r="E904" s="38"/>
      <c r="F904" s="39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11"/>
      <c r="E905" s="38"/>
      <c r="F905" s="39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11"/>
      <c r="E906" s="38"/>
      <c r="F906" s="39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11"/>
      <c r="E907" s="38"/>
      <c r="F907" s="39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11"/>
      <c r="E908" s="38"/>
      <c r="F908" s="39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11"/>
      <c r="E909" s="38"/>
      <c r="F909" s="39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11"/>
      <c r="E910" s="38"/>
      <c r="F910" s="39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11"/>
      <c r="E911" s="38"/>
      <c r="F911" s="39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11"/>
      <c r="E912" s="38"/>
      <c r="F912" s="39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11"/>
      <c r="E913" s="38"/>
      <c r="F913" s="39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11"/>
      <c r="E914" s="38"/>
      <c r="F914" s="39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11"/>
      <c r="E915" s="38"/>
      <c r="F915" s="39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11"/>
      <c r="E916" s="38"/>
      <c r="F916" s="39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11"/>
      <c r="E917" s="38"/>
      <c r="F917" s="39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11"/>
      <c r="E918" s="38"/>
      <c r="F918" s="39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11"/>
      <c r="E919" s="38"/>
      <c r="F919" s="39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11"/>
      <c r="E920" s="38"/>
      <c r="F920" s="39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11"/>
      <c r="E921" s="38"/>
      <c r="F921" s="39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11"/>
      <c r="E922" s="38"/>
      <c r="F922" s="39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11"/>
      <c r="E923" s="38"/>
      <c r="F923" s="39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11"/>
      <c r="E924" s="38"/>
      <c r="F924" s="39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11"/>
      <c r="E925" s="38"/>
      <c r="F925" s="39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11"/>
      <c r="E926" s="38"/>
      <c r="F926" s="39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11"/>
      <c r="E927" s="38"/>
      <c r="F927" s="39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11"/>
      <c r="E928" s="38"/>
      <c r="F928" s="39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11"/>
      <c r="E929" s="38"/>
      <c r="F929" s="39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11"/>
      <c r="E930" s="38"/>
      <c r="F930" s="39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11"/>
      <c r="E931" s="38"/>
      <c r="F931" s="39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11"/>
      <c r="E932" s="38"/>
      <c r="F932" s="39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11"/>
      <c r="E933" s="38"/>
      <c r="F933" s="39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11"/>
      <c r="E934" s="38"/>
      <c r="F934" s="39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11"/>
      <c r="E935" s="38"/>
      <c r="F935" s="39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11"/>
      <c r="E936" s="38"/>
      <c r="F936" s="39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11"/>
      <c r="E937" s="38"/>
      <c r="F937" s="39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11"/>
      <c r="E938" s="38"/>
      <c r="F938" s="39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11"/>
      <c r="E939" s="38"/>
      <c r="F939" s="39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11"/>
      <c r="E940" s="38"/>
      <c r="F940" s="39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11"/>
      <c r="E941" s="38"/>
      <c r="F941" s="39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11"/>
      <c r="E942" s="38"/>
      <c r="F942" s="39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11"/>
      <c r="E943" s="38"/>
      <c r="F943" s="39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11"/>
      <c r="E944" s="38"/>
      <c r="F944" s="39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11"/>
      <c r="E945" s="38"/>
      <c r="F945" s="39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11"/>
      <c r="E946" s="38"/>
      <c r="F946" s="39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11"/>
      <c r="E947" s="38"/>
      <c r="F947" s="39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11"/>
      <c r="E948" s="38"/>
      <c r="F948" s="39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11"/>
      <c r="E949" s="38"/>
      <c r="F949" s="39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11"/>
      <c r="E950" s="38"/>
      <c r="F950" s="39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11"/>
      <c r="E951" s="38"/>
      <c r="F951" s="39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11"/>
      <c r="E952" s="38"/>
      <c r="F952" s="39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11"/>
      <c r="E953" s="38"/>
      <c r="F953" s="39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11"/>
      <c r="E954" s="38"/>
      <c r="F954" s="39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11"/>
      <c r="E955" s="38"/>
      <c r="F955" s="39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11"/>
      <c r="E956" s="38"/>
      <c r="F956" s="39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11"/>
      <c r="E957" s="38"/>
      <c r="F957" s="39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11"/>
      <c r="E958" s="38"/>
      <c r="F958" s="39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11"/>
      <c r="E959" s="38"/>
      <c r="F959" s="39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11"/>
      <c r="E960" s="38"/>
      <c r="F960" s="39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11"/>
      <c r="E961" s="38"/>
      <c r="F961" s="39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11"/>
      <c r="E962" s="38"/>
      <c r="F962" s="39"/>
      <c r="G962" s="10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11"/>
      <c r="E963" s="38"/>
      <c r="F963" s="39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11"/>
      <c r="E964" s="38"/>
      <c r="F964" s="39"/>
      <c r="G964" s="10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11"/>
      <c r="E965" s="38"/>
      <c r="F965" s="39"/>
      <c r="G965" s="10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11"/>
      <c r="E966" s="38"/>
      <c r="F966" s="39"/>
      <c r="G966" s="10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11"/>
      <c r="E967" s="38"/>
      <c r="F967" s="39"/>
      <c r="G967" s="10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11"/>
      <c r="E968" s="38"/>
      <c r="F968" s="39"/>
      <c r="G968" s="10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11"/>
      <c r="E969" s="38"/>
      <c r="F969" s="39"/>
      <c r="G969" s="10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11"/>
      <c r="E970" s="38"/>
      <c r="F970" s="39"/>
      <c r="G970" s="10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11"/>
      <c r="E971" s="38"/>
      <c r="F971" s="39"/>
      <c r="G971" s="10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11"/>
      <c r="E972" s="38"/>
      <c r="F972" s="39"/>
      <c r="G972" s="10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11"/>
      <c r="E973" s="38"/>
      <c r="F973" s="39"/>
      <c r="G973" s="10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11"/>
      <c r="E974" s="38"/>
      <c r="F974" s="39"/>
      <c r="G974" s="10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11"/>
      <c r="E975" s="38"/>
      <c r="F975" s="39"/>
      <c r="G975" s="10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11"/>
      <c r="E976" s="38"/>
      <c r="F976" s="39"/>
      <c r="G976" s="10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11"/>
      <c r="E977" s="38"/>
      <c r="F977" s="39"/>
      <c r="G977" s="10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11"/>
      <c r="E978" s="38"/>
      <c r="F978" s="39"/>
      <c r="G978" s="10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11"/>
      <c r="E979" s="38"/>
      <c r="F979" s="39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11"/>
      <c r="E980" s="38"/>
      <c r="F980" s="39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11"/>
      <c r="E981" s="38"/>
      <c r="F981" s="39"/>
      <c r="G981" s="10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11"/>
      <c r="E982" s="38"/>
      <c r="F982" s="39"/>
      <c r="G982" s="10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11"/>
      <c r="E983" s="38"/>
      <c r="F983" s="39"/>
      <c r="G983" s="10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11"/>
      <c r="E984" s="38"/>
      <c r="F984" s="39"/>
      <c r="G984" s="10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11"/>
      <c r="E985" s="38"/>
      <c r="F985" s="39"/>
      <c r="G985" s="10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11"/>
      <c r="E986" s="38"/>
      <c r="F986" s="39"/>
      <c r="G986" s="10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11"/>
      <c r="E987" s="38"/>
      <c r="F987" s="39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11"/>
      <c r="E988" s="38"/>
      <c r="F988" s="39"/>
      <c r="G988" s="10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11"/>
      <c r="E989" s="38"/>
      <c r="F989" s="39"/>
      <c r="G989" s="10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11"/>
      <c r="E990" s="38"/>
      <c r="F990" s="39"/>
      <c r="G990" s="10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11"/>
      <c r="E991" s="38"/>
      <c r="F991" s="39"/>
      <c r="G991" s="10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11"/>
      <c r="E992" s="38"/>
      <c r="F992" s="39"/>
      <c r="G992" s="10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11"/>
      <c r="E993" s="38"/>
      <c r="F993" s="39"/>
      <c r="G993" s="10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11"/>
      <c r="E994" s="38"/>
      <c r="F994" s="39"/>
      <c r="G994" s="10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11"/>
      <c r="E995" s="38"/>
      <c r="F995" s="39"/>
      <c r="G995" s="10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11"/>
      <c r="E996" s="38"/>
      <c r="F996" s="39"/>
      <c r="G996" s="10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11"/>
      <c r="E997" s="38"/>
      <c r="F997" s="39"/>
      <c r="G997" s="10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11"/>
      <c r="E998" s="38"/>
      <c r="F998" s="39"/>
      <c r="G998" s="10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11"/>
      <c r="E999" s="38"/>
      <c r="F999" s="39"/>
      <c r="G999" s="10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11"/>
      <c r="E1000" s="38"/>
      <c r="F1000" s="39"/>
      <c r="G1000" s="10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1:F51"/>
    <mergeCell ref="A52:A53"/>
    <mergeCell ref="B52:B53"/>
    <mergeCell ref="C52:C53"/>
    <mergeCell ref="D52:D53"/>
    <mergeCell ref="E52:E53"/>
    <mergeCell ref="F52:F53"/>
  </mergeCells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sqref="A1:G1"/>
    </sheetView>
  </sheetViews>
  <sheetFormatPr defaultColWidth="14.42578125" defaultRowHeight="15" customHeight="1" x14ac:dyDescent="0.25"/>
  <cols>
    <col min="1" max="2" width="15.5703125" customWidth="1"/>
    <col min="3" max="3" width="45.85546875" customWidth="1"/>
    <col min="4" max="4" width="42.140625" customWidth="1"/>
    <col min="5" max="5" width="25.42578125" customWidth="1"/>
    <col min="6" max="6" width="25.5703125" customWidth="1"/>
    <col min="7" max="7" width="15.140625" customWidth="1"/>
    <col min="8" max="26" width="8.7109375" customWidth="1"/>
  </cols>
  <sheetData>
    <row r="1" spans="1:26" ht="39" customHeight="1" x14ac:dyDescent="0.25">
      <c r="A1" s="238" t="s">
        <v>513</v>
      </c>
      <c r="B1" s="182"/>
      <c r="C1" s="182"/>
      <c r="D1" s="182"/>
      <c r="E1" s="182"/>
      <c r="F1" s="182"/>
      <c r="G1" s="183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8.25" customHeight="1" x14ac:dyDescent="0.25">
      <c r="A2" s="239" t="s">
        <v>1</v>
      </c>
      <c r="B2" s="182"/>
      <c r="C2" s="182"/>
      <c r="D2" s="182"/>
      <c r="E2" s="182"/>
      <c r="F2" s="182"/>
      <c r="G2" s="18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236" t="s">
        <v>3</v>
      </c>
      <c r="B3" s="236" t="s">
        <v>4</v>
      </c>
      <c r="C3" s="236" t="s">
        <v>5</v>
      </c>
      <c r="D3" s="203" t="s">
        <v>6</v>
      </c>
      <c r="E3" s="237" t="s">
        <v>423</v>
      </c>
      <c r="F3" s="237" t="s">
        <v>424</v>
      </c>
      <c r="G3" s="237" t="s">
        <v>425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8.5" customHeight="1" x14ac:dyDescent="0.25">
      <c r="A4" s="197"/>
      <c r="B4" s="197"/>
      <c r="C4" s="197"/>
      <c r="D4" s="197"/>
      <c r="E4" s="197"/>
      <c r="F4" s="197"/>
      <c r="G4" s="19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.75" customHeight="1" x14ac:dyDescent="0.25">
      <c r="A5" s="3" t="s">
        <v>26</v>
      </c>
      <c r="B5" s="4">
        <v>127</v>
      </c>
      <c r="C5" s="3" t="s">
        <v>27</v>
      </c>
      <c r="D5" s="3" t="s">
        <v>28</v>
      </c>
      <c r="E5" s="36">
        <v>717.35</v>
      </c>
      <c r="F5" s="37">
        <v>1500</v>
      </c>
      <c r="G5" s="49">
        <f t="shared" ref="G5:G49" si="0">E5+F5</f>
        <v>2217.35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3" t="s">
        <v>31</v>
      </c>
      <c r="B6" s="4">
        <v>67</v>
      </c>
      <c r="C6" s="3" t="s">
        <v>21</v>
      </c>
      <c r="D6" s="3" t="s">
        <v>32</v>
      </c>
      <c r="E6" s="36">
        <v>0</v>
      </c>
      <c r="F6" s="37">
        <v>477.27</v>
      </c>
      <c r="G6" s="49">
        <f t="shared" si="0"/>
        <v>477.27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3" t="s">
        <v>35</v>
      </c>
      <c r="B7" s="4">
        <v>102</v>
      </c>
      <c r="C7" s="3" t="s">
        <v>36</v>
      </c>
      <c r="D7" s="3" t="s">
        <v>37</v>
      </c>
      <c r="E7" s="36">
        <v>0</v>
      </c>
      <c r="F7" s="37">
        <v>1500</v>
      </c>
      <c r="G7" s="49">
        <f t="shared" si="0"/>
        <v>1500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3" t="s">
        <v>40</v>
      </c>
      <c r="B8" s="4">
        <v>91</v>
      </c>
      <c r="C8" s="3" t="s">
        <v>21</v>
      </c>
      <c r="D8" s="3" t="s">
        <v>41</v>
      </c>
      <c r="E8" s="36">
        <v>0</v>
      </c>
      <c r="F8" s="37">
        <v>1500</v>
      </c>
      <c r="G8" s="49">
        <f t="shared" si="0"/>
        <v>1500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3" t="s">
        <v>44</v>
      </c>
      <c r="B9" s="4">
        <v>33</v>
      </c>
      <c r="C9" s="3" t="s">
        <v>21</v>
      </c>
      <c r="D9" s="3" t="s">
        <v>32</v>
      </c>
      <c r="E9" s="36">
        <v>0</v>
      </c>
      <c r="F9" s="37">
        <v>1500</v>
      </c>
      <c r="G9" s="49">
        <f t="shared" si="0"/>
        <v>1500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3" t="s">
        <v>47</v>
      </c>
      <c r="B10" s="4">
        <v>83</v>
      </c>
      <c r="C10" s="3" t="s">
        <v>48</v>
      </c>
      <c r="D10" s="3" t="s">
        <v>49</v>
      </c>
      <c r="E10" s="36">
        <v>0</v>
      </c>
      <c r="F10" s="37">
        <v>1500</v>
      </c>
      <c r="G10" s="49">
        <f t="shared" si="0"/>
        <v>1500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3" t="s">
        <v>52</v>
      </c>
      <c r="B11" s="4">
        <v>97</v>
      </c>
      <c r="C11" s="3" t="s">
        <v>53</v>
      </c>
      <c r="D11" s="3" t="s">
        <v>54</v>
      </c>
      <c r="E11" s="36">
        <v>1350</v>
      </c>
      <c r="F11" s="37">
        <v>1363.64</v>
      </c>
      <c r="G11" s="49">
        <f t="shared" si="0"/>
        <v>2713.6400000000003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3" t="s">
        <v>56</v>
      </c>
      <c r="B12" s="4">
        <v>28</v>
      </c>
      <c r="C12" s="3" t="s">
        <v>21</v>
      </c>
      <c r="D12" s="3" t="s">
        <v>22</v>
      </c>
      <c r="E12" s="36">
        <v>1500</v>
      </c>
      <c r="F12" s="37">
        <v>1500</v>
      </c>
      <c r="G12" s="49">
        <f t="shared" si="0"/>
        <v>3000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3" t="s">
        <v>58</v>
      </c>
      <c r="B13" s="4">
        <v>134</v>
      </c>
      <c r="C13" s="3" t="s">
        <v>260</v>
      </c>
      <c r="D13" s="3" t="s">
        <v>60</v>
      </c>
      <c r="E13" s="36">
        <f>1312.58+138.5</f>
        <v>1451.08</v>
      </c>
      <c r="F13" s="37">
        <v>1500</v>
      </c>
      <c r="G13" s="49">
        <f t="shared" si="0"/>
        <v>2951.08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6.25" customHeight="1" x14ac:dyDescent="0.25">
      <c r="A14" s="3" t="s">
        <v>63</v>
      </c>
      <c r="B14" s="4">
        <v>87</v>
      </c>
      <c r="C14" s="3" t="s">
        <v>21</v>
      </c>
      <c r="D14" s="3" t="s">
        <v>64</v>
      </c>
      <c r="E14" s="36">
        <f>828.56+150</f>
        <v>978.56</v>
      </c>
      <c r="F14" s="37">
        <v>1500</v>
      </c>
      <c r="G14" s="49">
        <f t="shared" si="0"/>
        <v>2478.56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3" t="s">
        <v>67</v>
      </c>
      <c r="B15" s="4">
        <v>110</v>
      </c>
      <c r="C15" s="3" t="s">
        <v>68</v>
      </c>
      <c r="D15" s="3" t="s">
        <v>60</v>
      </c>
      <c r="E15" s="36">
        <f>1350+74.84</f>
        <v>1424.84</v>
      </c>
      <c r="F15" s="37">
        <v>1500</v>
      </c>
      <c r="G15" s="49">
        <f t="shared" si="0"/>
        <v>2924.84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3" t="s">
        <v>194</v>
      </c>
      <c r="B16" s="4">
        <v>139</v>
      </c>
      <c r="C16" s="3" t="s">
        <v>260</v>
      </c>
      <c r="D16" s="3" t="s">
        <v>41</v>
      </c>
      <c r="E16" s="36">
        <v>0</v>
      </c>
      <c r="F16" s="37">
        <v>1500</v>
      </c>
      <c r="G16" s="49">
        <f t="shared" si="0"/>
        <v>1500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3" t="s">
        <v>73</v>
      </c>
      <c r="B17" s="4">
        <v>107</v>
      </c>
      <c r="C17" s="3" t="s">
        <v>59</v>
      </c>
      <c r="D17" s="3" t="s">
        <v>74</v>
      </c>
      <c r="E17" s="36">
        <v>895.77</v>
      </c>
      <c r="F17" s="37">
        <v>1500</v>
      </c>
      <c r="G17" s="49">
        <f t="shared" si="0"/>
        <v>2395.77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7" customHeight="1" x14ac:dyDescent="0.25">
      <c r="A18" s="3" t="s">
        <v>76</v>
      </c>
      <c r="B18" s="4">
        <v>118</v>
      </c>
      <c r="C18" s="3" t="s">
        <v>36</v>
      </c>
      <c r="D18" s="3" t="s">
        <v>77</v>
      </c>
      <c r="E18" s="36">
        <v>975.71</v>
      </c>
      <c r="F18" s="37">
        <v>1500</v>
      </c>
      <c r="G18" s="49">
        <f t="shared" si="0"/>
        <v>2475.71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3" t="s">
        <v>79</v>
      </c>
      <c r="B19" s="4">
        <v>76</v>
      </c>
      <c r="C19" s="3" t="s">
        <v>36</v>
      </c>
      <c r="D19" s="3" t="s">
        <v>32</v>
      </c>
      <c r="E19" s="36">
        <v>1350</v>
      </c>
      <c r="F19" s="37">
        <v>1500</v>
      </c>
      <c r="G19" s="49">
        <f t="shared" si="0"/>
        <v>2850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6.25" customHeight="1" x14ac:dyDescent="0.25">
      <c r="A20" s="3" t="s">
        <v>81</v>
      </c>
      <c r="B20" s="4">
        <v>101</v>
      </c>
      <c r="C20" s="3" t="s">
        <v>199</v>
      </c>
      <c r="D20" s="3" t="s">
        <v>148</v>
      </c>
      <c r="E20" s="36">
        <v>1350</v>
      </c>
      <c r="F20" s="37">
        <v>1500</v>
      </c>
      <c r="G20" s="49">
        <f t="shared" si="0"/>
        <v>2850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3" t="s">
        <v>85</v>
      </c>
      <c r="B21" s="4">
        <v>125</v>
      </c>
      <c r="C21" s="3" t="s">
        <v>86</v>
      </c>
      <c r="D21" s="3" t="s">
        <v>87</v>
      </c>
      <c r="E21" s="36">
        <v>0</v>
      </c>
      <c r="F21" s="37">
        <v>0</v>
      </c>
      <c r="G21" s="49">
        <f t="shared" si="0"/>
        <v>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3" t="s">
        <v>90</v>
      </c>
      <c r="B22" s="4">
        <v>137</v>
      </c>
      <c r="C22" s="3" t="s">
        <v>91</v>
      </c>
      <c r="D22" s="3" t="s">
        <v>92</v>
      </c>
      <c r="E22" s="36">
        <v>1350</v>
      </c>
      <c r="F22" s="37">
        <v>1500</v>
      </c>
      <c r="G22" s="49">
        <f t="shared" si="0"/>
        <v>2850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3" t="s">
        <v>94</v>
      </c>
      <c r="B23" s="4">
        <v>50</v>
      </c>
      <c r="C23" s="3" t="s">
        <v>36</v>
      </c>
      <c r="D23" s="8" t="s">
        <v>41</v>
      </c>
      <c r="E23" s="36">
        <v>1350</v>
      </c>
      <c r="F23" s="37">
        <v>1500</v>
      </c>
      <c r="G23" s="49">
        <f t="shared" si="0"/>
        <v>2850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3" t="s">
        <v>97</v>
      </c>
      <c r="B24" s="4">
        <v>27</v>
      </c>
      <c r="C24" s="3" t="s">
        <v>36</v>
      </c>
      <c r="D24" s="3" t="s">
        <v>41</v>
      </c>
      <c r="E24" s="36">
        <v>1350</v>
      </c>
      <c r="F24" s="37">
        <v>1500</v>
      </c>
      <c r="G24" s="49">
        <f t="shared" si="0"/>
        <v>2850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3" t="s">
        <v>99</v>
      </c>
      <c r="B25" s="4">
        <v>65</v>
      </c>
      <c r="C25" s="3" t="s">
        <v>14</v>
      </c>
      <c r="D25" s="3" t="s">
        <v>15</v>
      </c>
      <c r="E25" s="36">
        <v>1341.86</v>
      </c>
      <c r="F25" s="37">
        <v>818.18</v>
      </c>
      <c r="G25" s="49">
        <f t="shared" si="0"/>
        <v>2160.04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3" t="s">
        <v>101</v>
      </c>
      <c r="B26" s="4">
        <v>129</v>
      </c>
      <c r="C26" s="3" t="s">
        <v>91</v>
      </c>
      <c r="D26" s="3" t="s">
        <v>92</v>
      </c>
      <c r="E26" s="36">
        <v>0</v>
      </c>
      <c r="F26" s="37">
        <v>1500</v>
      </c>
      <c r="G26" s="49">
        <f t="shared" si="0"/>
        <v>1500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3" t="s">
        <v>103</v>
      </c>
      <c r="B27" s="4">
        <v>106</v>
      </c>
      <c r="C27" s="3" t="s">
        <v>36</v>
      </c>
      <c r="D27" s="3" t="s">
        <v>32</v>
      </c>
      <c r="E27" s="36">
        <v>1144.04</v>
      </c>
      <c r="F27" s="37">
        <v>1500</v>
      </c>
      <c r="G27" s="49">
        <f t="shared" si="0"/>
        <v>2644.04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3" t="s">
        <v>120</v>
      </c>
      <c r="B28" s="4">
        <v>135</v>
      </c>
      <c r="C28" s="72" t="s">
        <v>512</v>
      </c>
      <c r="D28" s="3" t="s">
        <v>122</v>
      </c>
      <c r="E28" s="36">
        <v>1263.6500000000001</v>
      </c>
      <c r="F28" s="37">
        <v>1500</v>
      </c>
      <c r="G28" s="49">
        <f t="shared" si="0"/>
        <v>2763.65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3" t="s">
        <v>124</v>
      </c>
      <c r="B29" s="4">
        <v>53</v>
      </c>
      <c r="C29" s="3" t="s">
        <v>53</v>
      </c>
      <c r="D29" s="3" t="s">
        <v>125</v>
      </c>
      <c r="E29" s="36">
        <v>1096.22</v>
      </c>
      <c r="F29" s="37">
        <v>1500</v>
      </c>
      <c r="G29" s="49">
        <f t="shared" si="0"/>
        <v>2596.2200000000003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3" customHeight="1" x14ac:dyDescent="0.25">
      <c r="A30" s="3" t="s">
        <v>129</v>
      </c>
      <c r="B30" s="4">
        <v>89</v>
      </c>
      <c r="C30" s="3" t="s">
        <v>14</v>
      </c>
      <c r="D30" s="3" t="s">
        <v>130</v>
      </c>
      <c r="E30" s="36">
        <v>1350</v>
      </c>
      <c r="F30" s="37">
        <v>1500</v>
      </c>
      <c r="G30" s="49">
        <f t="shared" si="0"/>
        <v>2850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3" t="s">
        <v>132</v>
      </c>
      <c r="B31" s="4">
        <v>120</v>
      </c>
      <c r="C31" s="3" t="s">
        <v>36</v>
      </c>
      <c r="D31" s="3" t="s">
        <v>64</v>
      </c>
      <c r="E31" s="36">
        <f>668.04+39.45</f>
        <v>707.49</v>
      </c>
      <c r="F31" s="37">
        <v>1500</v>
      </c>
      <c r="G31" s="49">
        <f t="shared" si="0"/>
        <v>2207.4899999999998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3" t="s">
        <v>139</v>
      </c>
      <c r="B32" s="4">
        <v>49</v>
      </c>
      <c r="C32" s="3" t="s">
        <v>36</v>
      </c>
      <c r="D32" s="3" t="s">
        <v>41</v>
      </c>
      <c r="E32" s="36">
        <v>0</v>
      </c>
      <c r="F32" s="37">
        <v>1500</v>
      </c>
      <c r="G32" s="49">
        <f t="shared" si="0"/>
        <v>1500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3" t="s">
        <v>208</v>
      </c>
      <c r="B33" s="4">
        <v>142</v>
      </c>
      <c r="C33" s="3" t="s">
        <v>209</v>
      </c>
      <c r="D33" s="3" t="s">
        <v>137</v>
      </c>
      <c r="E33" s="36">
        <v>0</v>
      </c>
      <c r="F33" s="37">
        <v>1500</v>
      </c>
      <c r="G33" s="49">
        <f t="shared" si="0"/>
        <v>1500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3" t="s">
        <v>198</v>
      </c>
      <c r="B34" s="4">
        <v>140</v>
      </c>
      <c r="C34" s="3" t="s">
        <v>199</v>
      </c>
      <c r="D34" s="3" t="s">
        <v>200</v>
      </c>
      <c r="E34" s="36">
        <v>1350</v>
      </c>
      <c r="F34" s="37">
        <v>1500</v>
      </c>
      <c r="G34" s="49">
        <f t="shared" si="0"/>
        <v>2850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3" t="s">
        <v>141</v>
      </c>
      <c r="B35" s="4">
        <v>128</v>
      </c>
      <c r="C35" s="3" t="s">
        <v>86</v>
      </c>
      <c r="D35" s="3" t="s">
        <v>87</v>
      </c>
      <c r="E35" s="36">
        <v>0</v>
      </c>
      <c r="F35" s="37">
        <v>0</v>
      </c>
      <c r="G35" s="49">
        <f t="shared" si="0"/>
        <v>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4" t="s">
        <v>220</v>
      </c>
      <c r="B36" s="4">
        <v>146</v>
      </c>
      <c r="C36" s="3" t="s">
        <v>27</v>
      </c>
      <c r="D36" s="3" t="s">
        <v>28</v>
      </c>
      <c r="E36" s="36">
        <v>0</v>
      </c>
      <c r="F36" s="37">
        <v>1500</v>
      </c>
      <c r="G36" s="49">
        <f t="shared" si="0"/>
        <v>1500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3" t="s">
        <v>143</v>
      </c>
      <c r="B37" s="4">
        <v>138</v>
      </c>
      <c r="C37" s="3" t="s">
        <v>14</v>
      </c>
      <c r="D37" s="3" t="s">
        <v>145</v>
      </c>
      <c r="E37" s="36">
        <v>1204.96</v>
      </c>
      <c r="F37" s="37">
        <v>1431.82</v>
      </c>
      <c r="G37" s="49">
        <f t="shared" si="0"/>
        <v>2636.7799999999997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3" t="s">
        <v>147</v>
      </c>
      <c r="B38" s="4">
        <v>80</v>
      </c>
      <c r="C38" s="3" t="s">
        <v>246</v>
      </c>
      <c r="D38" s="3" t="s">
        <v>246</v>
      </c>
      <c r="E38" s="36">
        <v>1297.25</v>
      </c>
      <c r="F38" s="37">
        <v>1500</v>
      </c>
      <c r="G38" s="49">
        <f t="shared" si="0"/>
        <v>2797.25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3" t="s">
        <v>150</v>
      </c>
      <c r="B39" s="4">
        <v>36</v>
      </c>
      <c r="C39" s="3" t="s">
        <v>36</v>
      </c>
      <c r="D39" s="3" t="s">
        <v>41</v>
      </c>
      <c r="E39" s="36">
        <f>361.28+125.44</f>
        <v>486.71999999999997</v>
      </c>
      <c r="F39" s="37">
        <v>1500</v>
      </c>
      <c r="G39" s="49">
        <f t="shared" si="0"/>
        <v>1986.72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3" t="s">
        <v>152</v>
      </c>
      <c r="B40" s="4">
        <v>109</v>
      </c>
      <c r="C40" s="3" t="s">
        <v>36</v>
      </c>
      <c r="D40" s="3" t="s">
        <v>153</v>
      </c>
      <c r="E40" s="36">
        <v>1104.19</v>
      </c>
      <c r="F40" s="37">
        <v>1500</v>
      </c>
      <c r="G40" s="49">
        <f t="shared" si="0"/>
        <v>2604.19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3" t="s">
        <v>155</v>
      </c>
      <c r="B41" s="4">
        <v>42</v>
      </c>
      <c r="C41" s="3" t="s">
        <v>36</v>
      </c>
      <c r="D41" s="8" t="s">
        <v>41</v>
      </c>
      <c r="E41" s="36">
        <v>1500</v>
      </c>
      <c r="F41" s="37">
        <v>1500</v>
      </c>
      <c r="G41" s="49">
        <f t="shared" si="0"/>
        <v>3000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3" t="s">
        <v>157</v>
      </c>
      <c r="B42" s="4">
        <v>122</v>
      </c>
      <c r="C42" s="3" t="s">
        <v>53</v>
      </c>
      <c r="D42" s="3" t="s">
        <v>158</v>
      </c>
      <c r="E42" s="36">
        <v>1350</v>
      </c>
      <c r="F42" s="37">
        <v>818.18</v>
      </c>
      <c r="G42" s="49">
        <f t="shared" si="0"/>
        <v>2168.1799999999998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6.25" customHeight="1" x14ac:dyDescent="0.25">
      <c r="A43" s="3" t="s">
        <v>160</v>
      </c>
      <c r="B43" s="4">
        <v>136</v>
      </c>
      <c r="C43" s="3" t="s">
        <v>161</v>
      </c>
      <c r="D43" s="3" t="s">
        <v>223</v>
      </c>
      <c r="E43" s="36">
        <v>1228.68</v>
      </c>
      <c r="F43" s="37">
        <v>1500</v>
      </c>
      <c r="G43" s="49">
        <f t="shared" si="0"/>
        <v>2728.6800000000003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6.25" customHeight="1" x14ac:dyDescent="0.25">
      <c r="A44" s="3" t="s">
        <v>225</v>
      </c>
      <c r="B44" s="4">
        <v>145</v>
      </c>
      <c r="C44" s="3" t="s">
        <v>27</v>
      </c>
      <c r="D44" s="3" t="s">
        <v>28</v>
      </c>
      <c r="E44" s="36">
        <v>1194.75</v>
      </c>
      <c r="F44" s="37">
        <v>1500</v>
      </c>
      <c r="G44" s="49">
        <f t="shared" si="0"/>
        <v>2694.75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3" t="s">
        <v>165</v>
      </c>
      <c r="B45" s="4">
        <v>58</v>
      </c>
      <c r="C45" s="3" t="s">
        <v>36</v>
      </c>
      <c r="D45" s="3" t="s">
        <v>32</v>
      </c>
      <c r="E45" s="36">
        <v>955.46</v>
      </c>
      <c r="F45" s="37">
        <v>1500</v>
      </c>
      <c r="G45" s="49">
        <f t="shared" si="0"/>
        <v>2455.46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4" t="s">
        <v>202</v>
      </c>
      <c r="B46" s="4">
        <v>141</v>
      </c>
      <c r="C46" s="3" t="s">
        <v>36</v>
      </c>
      <c r="D46" s="3" t="s">
        <v>64</v>
      </c>
      <c r="E46" s="36">
        <v>0</v>
      </c>
      <c r="F46" s="37">
        <v>1500</v>
      </c>
      <c r="G46" s="49">
        <f t="shared" si="0"/>
        <v>1500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3" t="s">
        <v>167</v>
      </c>
      <c r="B47" s="4">
        <v>133</v>
      </c>
      <c r="C47" s="3" t="s">
        <v>168</v>
      </c>
      <c r="D47" s="3" t="s">
        <v>169</v>
      </c>
      <c r="E47" s="36">
        <v>764.57</v>
      </c>
      <c r="F47" s="37">
        <v>1500</v>
      </c>
      <c r="G47" s="49">
        <f t="shared" si="0"/>
        <v>2264.5700000000002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3" t="s">
        <v>171</v>
      </c>
      <c r="B48" s="4">
        <v>43</v>
      </c>
      <c r="C48" s="3" t="s">
        <v>36</v>
      </c>
      <c r="D48" s="3" t="s">
        <v>137</v>
      </c>
      <c r="E48" s="36">
        <f>764.57+137.99</f>
        <v>902.56000000000006</v>
      </c>
      <c r="F48" s="37">
        <v>1500</v>
      </c>
      <c r="G48" s="49">
        <f t="shared" si="0"/>
        <v>2402.56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7" customHeight="1" x14ac:dyDescent="0.25">
      <c r="A49" s="3" t="s">
        <v>173</v>
      </c>
      <c r="B49" s="4">
        <v>73</v>
      </c>
      <c r="C49" s="3" t="s">
        <v>36</v>
      </c>
      <c r="D49" s="3" t="s">
        <v>32</v>
      </c>
      <c r="E49" s="36">
        <f>1166.37+150</f>
        <v>1316.37</v>
      </c>
      <c r="F49" s="37">
        <v>1500</v>
      </c>
      <c r="G49" s="49">
        <f t="shared" si="0"/>
        <v>2816.37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9"/>
      <c r="B50" s="9"/>
      <c r="C50" s="9"/>
      <c r="D50" s="11"/>
      <c r="E50" s="38"/>
      <c r="F50" s="3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9" customHeight="1" x14ac:dyDescent="0.25">
      <c r="A51" s="235" t="s">
        <v>253</v>
      </c>
      <c r="B51" s="182"/>
      <c r="C51" s="182"/>
      <c r="D51" s="182"/>
      <c r="E51" s="182"/>
      <c r="F51" s="183"/>
      <c r="G51" s="55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236" t="s">
        <v>3</v>
      </c>
      <c r="B52" s="236" t="s">
        <v>4</v>
      </c>
      <c r="C52" s="236" t="s">
        <v>5</v>
      </c>
      <c r="D52" s="237" t="s">
        <v>423</v>
      </c>
      <c r="E52" s="237" t="s">
        <v>424</v>
      </c>
      <c r="F52" s="237" t="s">
        <v>425</v>
      </c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8.5" customHeight="1" x14ac:dyDescent="0.25">
      <c r="A53" s="197"/>
      <c r="B53" s="197"/>
      <c r="C53" s="197"/>
      <c r="D53" s="197"/>
      <c r="E53" s="197"/>
      <c r="F53" s="197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7" customHeight="1" x14ac:dyDescent="0.25">
      <c r="A54" s="3" t="s">
        <v>177</v>
      </c>
      <c r="B54" s="4">
        <v>75</v>
      </c>
      <c r="C54" s="3" t="s">
        <v>178</v>
      </c>
      <c r="D54" s="36">
        <v>1350</v>
      </c>
      <c r="E54" s="37">
        <v>1500</v>
      </c>
      <c r="F54" s="49">
        <f>D54+E54</f>
        <v>2850</v>
      </c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7" customHeight="1" x14ac:dyDescent="0.25">
      <c r="A55" s="3" t="s">
        <v>181</v>
      </c>
      <c r="B55" s="4" t="s">
        <v>24</v>
      </c>
      <c r="C55" s="3" t="s">
        <v>426</v>
      </c>
      <c r="D55" s="37" t="s">
        <v>270</v>
      </c>
      <c r="E55" s="37" t="s">
        <v>270</v>
      </c>
      <c r="F55" s="56" t="s">
        <v>270</v>
      </c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7" customHeight="1" x14ac:dyDescent="0.25">
      <c r="A56" s="3" t="s">
        <v>186</v>
      </c>
      <c r="B56" s="4">
        <v>132</v>
      </c>
      <c r="C56" s="3" t="s">
        <v>187</v>
      </c>
      <c r="D56" s="36">
        <v>1350</v>
      </c>
      <c r="E56" s="37">
        <v>1500</v>
      </c>
      <c r="F56" s="49">
        <f t="shared" ref="F56:F57" si="1">D56+E56</f>
        <v>2850</v>
      </c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7" customHeight="1" x14ac:dyDescent="0.25">
      <c r="A57" s="3" t="s">
        <v>189</v>
      </c>
      <c r="B57" s="4">
        <v>131</v>
      </c>
      <c r="C57" s="3" t="s">
        <v>190</v>
      </c>
      <c r="D57" s="36">
        <f>917.88+150</f>
        <v>1067.8800000000001</v>
      </c>
      <c r="E57" s="37">
        <v>1500</v>
      </c>
      <c r="F57" s="49">
        <f t="shared" si="1"/>
        <v>2567.88</v>
      </c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9"/>
      <c r="B58" s="9"/>
      <c r="C58" s="9"/>
      <c r="D58" s="11"/>
      <c r="E58" s="38"/>
      <c r="F58" s="3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9"/>
      <c r="B59" s="9"/>
      <c r="C59" s="9"/>
      <c r="D59" s="11"/>
      <c r="E59" s="38"/>
      <c r="F59" s="3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9"/>
      <c r="B60" s="9"/>
      <c r="C60" s="9"/>
      <c r="D60" s="11"/>
      <c r="E60" s="38"/>
      <c r="F60" s="3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9"/>
      <c r="B61" s="9"/>
      <c r="C61" s="9"/>
      <c r="D61" s="11"/>
      <c r="E61" s="38"/>
      <c r="F61" s="3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9"/>
      <c r="B62" s="9"/>
      <c r="C62" s="9"/>
      <c r="D62" s="11"/>
      <c r="E62" s="38"/>
      <c r="F62" s="3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9"/>
      <c r="B63" s="9"/>
      <c r="C63" s="9"/>
      <c r="D63" s="11"/>
      <c r="E63" s="38"/>
      <c r="F63" s="3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9"/>
      <c r="B64" s="9"/>
      <c r="C64" s="9"/>
      <c r="D64" s="11"/>
      <c r="E64" s="38"/>
      <c r="F64" s="3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9"/>
      <c r="B65" s="9"/>
      <c r="C65" s="9"/>
      <c r="D65" s="11"/>
      <c r="E65" s="38"/>
      <c r="F65" s="3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9"/>
      <c r="B66" s="9"/>
      <c r="C66" s="9"/>
      <c r="D66" s="11"/>
      <c r="E66" s="38"/>
      <c r="F66" s="3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9"/>
      <c r="B67" s="9"/>
      <c r="C67" s="9"/>
      <c r="D67" s="11"/>
      <c r="E67" s="38"/>
      <c r="F67" s="3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9"/>
      <c r="B68" s="9"/>
      <c r="C68" s="9"/>
      <c r="D68" s="11"/>
      <c r="E68" s="38"/>
      <c r="F68" s="3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9"/>
      <c r="B69" s="9"/>
      <c r="C69" s="9"/>
      <c r="D69" s="11"/>
      <c r="E69" s="38"/>
      <c r="F69" s="3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9"/>
      <c r="B70" s="9"/>
      <c r="C70" s="9"/>
      <c r="D70" s="11"/>
      <c r="E70" s="38"/>
      <c r="F70" s="3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9"/>
      <c r="B71" s="9"/>
      <c r="C71" s="9"/>
      <c r="D71" s="11"/>
      <c r="E71" s="38"/>
      <c r="F71" s="3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9"/>
      <c r="B72" s="9"/>
      <c r="C72" s="9"/>
      <c r="D72" s="11"/>
      <c r="E72" s="38"/>
      <c r="F72" s="3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9"/>
      <c r="B73" s="9"/>
      <c r="C73" s="9"/>
      <c r="D73" s="11"/>
      <c r="E73" s="38"/>
      <c r="F73" s="3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9"/>
      <c r="B74" s="9"/>
      <c r="C74" s="9"/>
      <c r="D74" s="11"/>
      <c r="E74" s="38"/>
      <c r="F74" s="3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11"/>
      <c r="E75" s="38"/>
      <c r="F75" s="3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11"/>
      <c r="E76" s="38"/>
      <c r="F76" s="3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11"/>
      <c r="E77" s="38"/>
      <c r="F77" s="3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11"/>
      <c r="E78" s="38"/>
      <c r="F78" s="3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11"/>
      <c r="E79" s="38"/>
      <c r="F79" s="3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11"/>
      <c r="E80" s="38"/>
      <c r="F80" s="3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11"/>
      <c r="E81" s="38"/>
      <c r="F81" s="3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11"/>
      <c r="E82" s="38"/>
      <c r="F82" s="3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11"/>
      <c r="E83" s="38"/>
      <c r="F83" s="3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11"/>
      <c r="E84" s="38"/>
      <c r="F84" s="3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11"/>
      <c r="E85" s="38"/>
      <c r="F85" s="3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11"/>
      <c r="E86" s="38"/>
      <c r="F86" s="3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11"/>
      <c r="E87" s="38"/>
      <c r="F87" s="3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11"/>
      <c r="E88" s="38"/>
      <c r="F88" s="3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11"/>
      <c r="E89" s="38"/>
      <c r="F89" s="3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11"/>
      <c r="E90" s="38"/>
      <c r="F90" s="3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11"/>
      <c r="E91" s="38"/>
      <c r="F91" s="3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11"/>
      <c r="E92" s="38"/>
      <c r="F92" s="3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11"/>
      <c r="E93" s="38"/>
      <c r="F93" s="3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11"/>
      <c r="E94" s="38"/>
      <c r="F94" s="3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11"/>
      <c r="E95" s="38"/>
      <c r="F95" s="39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11"/>
      <c r="E96" s="38"/>
      <c r="F96" s="39"/>
      <c r="G96" s="10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11"/>
      <c r="E97" s="38"/>
      <c r="F97" s="39"/>
      <c r="G97" s="10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11"/>
      <c r="E98" s="38"/>
      <c r="F98" s="39"/>
      <c r="G98" s="10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11"/>
      <c r="E99" s="38"/>
      <c r="F99" s="39"/>
      <c r="G99" s="10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11"/>
      <c r="E100" s="38"/>
      <c r="F100" s="39"/>
      <c r="G100" s="10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11"/>
      <c r="E101" s="38"/>
      <c r="F101" s="39"/>
      <c r="G101" s="10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11"/>
      <c r="E102" s="38"/>
      <c r="F102" s="39"/>
      <c r="G102" s="10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11"/>
      <c r="E103" s="38"/>
      <c r="F103" s="39"/>
      <c r="G103" s="1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11"/>
      <c r="E104" s="38"/>
      <c r="F104" s="39"/>
      <c r="G104" s="10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11"/>
      <c r="E105" s="38"/>
      <c r="F105" s="39"/>
      <c r="G105" s="10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11"/>
      <c r="E106" s="38"/>
      <c r="F106" s="39"/>
      <c r="G106" s="10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11"/>
      <c r="E107" s="38"/>
      <c r="F107" s="39"/>
      <c r="G107" s="10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11"/>
      <c r="E108" s="38"/>
      <c r="F108" s="39"/>
      <c r="G108" s="10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11"/>
      <c r="E109" s="38"/>
      <c r="F109" s="39"/>
      <c r="G109" s="10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11"/>
      <c r="E110" s="38"/>
      <c r="F110" s="39"/>
      <c r="G110" s="10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11"/>
      <c r="E111" s="38"/>
      <c r="F111" s="39"/>
      <c r="G111" s="10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11"/>
      <c r="E112" s="38"/>
      <c r="F112" s="39"/>
      <c r="G112" s="10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11"/>
      <c r="E113" s="38"/>
      <c r="F113" s="39"/>
      <c r="G113" s="1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11"/>
      <c r="E114" s="38"/>
      <c r="F114" s="39"/>
      <c r="G114" s="1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11"/>
      <c r="E115" s="38"/>
      <c r="F115" s="39"/>
      <c r="G115" s="10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11"/>
      <c r="E116" s="38"/>
      <c r="F116" s="39"/>
      <c r="G116" s="10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11"/>
      <c r="E117" s="38"/>
      <c r="F117" s="39"/>
      <c r="G117" s="10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11"/>
      <c r="E118" s="38"/>
      <c r="F118" s="39"/>
      <c r="G118" s="10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11"/>
      <c r="E119" s="38"/>
      <c r="F119" s="39"/>
      <c r="G119" s="10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11"/>
      <c r="E120" s="38"/>
      <c r="F120" s="39"/>
      <c r="G120" s="10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11"/>
      <c r="E121" s="38"/>
      <c r="F121" s="39"/>
      <c r="G121" s="10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11"/>
      <c r="E122" s="38"/>
      <c r="F122" s="39"/>
      <c r="G122" s="10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11"/>
      <c r="E123" s="38"/>
      <c r="F123" s="39"/>
      <c r="G123" s="10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11"/>
      <c r="E124" s="38"/>
      <c r="F124" s="39"/>
      <c r="G124" s="10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11"/>
      <c r="E125" s="38"/>
      <c r="F125" s="39"/>
      <c r="G125" s="10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11"/>
      <c r="E126" s="38"/>
      <c r="F126" s="39"/>
      <c r="G126" s="10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11"/>
      <c r="E127" s="38"/>
      <c r="F127" s="39"/>
      <c r="G127" s="10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11"/>
      <c r="E128" s="38"/>
      <c r="F128" s="39"/>
      <c r="G128" s="10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11"/>
      <c r="E129" s="38"/>
      <c r="F129" s="39"/>
      <c r="G129" s="10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11"/>
      <c r="E130" s="38"/>
      <c r="F130" s="39"/>
      <c r="G130" s="1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11"/>
      <c r="E131" s="38"/>
      <c r="F131" s="39"/>
      <c r="G131" s="1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11"/>
      <c r="E132" s="38"/>
      <c r="F132" s="39"/>
      <c r="G132" s="10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11"/>
      <c r="E133" s="38"/>
      <c r="F133" s="39"/>
      <c r="G133" s="10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11"/>
      <c r="E134" s="38"/>
      <c r="F134" s="39"/>
      <c r="G134" s="10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11"/>
      <c r="E135" s="38"/>
      <c r="F135" s="39"/>
      <c r="G135" s="10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11"/>
      <c r="E136" s="38"/>
      <c r="F136" s="39"/>
      <c r="G136" s="10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11"/>
      <c r="E137" s="38"/>
      <c r="F137" s="39"/>
      <c r="G137" s="10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11"/>
      <c r="E138" s="38"/>
      <c r="F138" s="39"/>
      <c r="G138" s="10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11"/>
      <c r="E139" s="38"/>
      <c r="F139" s="39"/>
      <c r="G139" s="10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11"/>
      <c r="E140" s="38"/>
      <c r="F140" s="39"/>
      <c r="G140" s="10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11"/>
      <c r="E141" s="38"/>
      <c r="F141" s="39"/>
      <c r="G141" s="10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11"/>
      <c r="E142" s="38"/>
      <c r="F142" s="39"/>
      <c r="G142" s="10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11"/>
      <c r="E143" s="38"/>
      <c r="F143" s="39"/>
      <c r="G143" s="10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11"/>
      <c r="E144" s="38"/>
      <c r="F144" s="39"/>
      <c r="G144" s="10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11"/>
      <c r="E145" s="38"/>
      <c r="F145" s="39"/>
      <c r="G145" s="10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11"/>
      <c r="E146" s="38"/>
      <c r="F146" s="39"/>
      <c r="G146" s="10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11"/>
      <c r="E147" s="38"/>
      <c r="F147" s="39"/>
      <c r="G147" s="10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11"/>
      <c r="E148" s="38"/>
      <c r="F148" s="39"/>
      <c r="G148" s="10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11"/>
      <c r="E149" s="38"/>
      <c r="F149" s="39"/>
      <c r="G149" s="1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11"/>
      <c r="E150" s="38"/>
      <c r="F150" s="39"/>
      <c r="G150" s="10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11"/>
      <c r="E151" s="38"/>
      <c r="F151" s="39"/>
      <c r="G151" s="10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11"/>
      <c r="E152" s="38"/>
      <c r="F152" s="39"/>
      <c r="G152" s="10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11"/>
      <c r="E153" s="38"/>
      <c r="F153" s="39"/>
      <c r="G153" s="10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11"/>
      <c r="E154" s="38"/>
      <c r="F154" s="39"/>
      <c r="G154" s="10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11"/>
      <c r="E155" s="38"/>
      <c r="F155" s="39"/>
      <c r="G155" s="10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11"/>
      <c r="E156" s="38"/>
      <c r="F156" s="39"/>
      <c r="G156" s="10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11"/>
      <c r="E157" s="38"/>
      <c r="F157" s="39"/>
      <c r="G157" s="1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11"/>
      <c r="E158" s="38"/>
      <c r="F158" s="39"/>
      <c r="G158" s="10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11"/>
      <c r="E159" s="38"/>
      <c r="F159" s="39"/>
      <c r="G159" s="10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11"/>
      <c r="E160" s="38"/>
      <c r="F160" s="39"/>
      <c r="G160" s="10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11"/>
      <c r="E161" s="38"/>
      <c r="F161" s="39"/>
      <c r="G161" s="10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11"/>
      <c r="E162" s="38"/>
      <c r="F162" s="39"/>
      <c r="G162" s="10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11"/>
      <c r="E163" s="38"/>
      <c r="F163" s="39"/>
      <c r="G163" s="10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11"/>
      <c r="E164" s="38"/>
      <c r="F164" s="39"/>
      <c r="G164" s="10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11"/>
      <c r="E165" s="38"/>
      <c r="F165" s="39"/>
      <c r="G165" s="10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11"/>
      <c r="E166" s="38"/>
      <c r="F166" s="39"/>
      <c r="G166" s="10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11"/>
      <c r="E167" s="38"/>
      <c r="F167" s="39"/>
      <c r="G167" s="10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11"/>
      <c r="E168" s="38"/>
      <c r="F168" s="39"/>
      <c r="G168" s="10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11"/>
      <c r="E169" s="38"/>
      <c r="F169" s="39"/>
      <c r="G169" s="10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11"/>
      <c r="E170" s="38"/>
      <c r="F170" s="39"/>
      <c r="G170" s="10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11"/>
      <c r="E171" s="38"/>
      <c r="F171" s="39"/>
      <c r="G171" s="1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11"/>
      <c r="E172" s="38"/>
      <c r="F172" s="39"/>
      <c r="G172" s="1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11"/>
      <c r="E173" s="38"/>
      <c r="F173" s="39"/>
      <c r="G173" s="1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11"/>
      <c r="E174" s="38"/>
      <c r="F174" s="39"/>
      <c r="G174" s="1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11"/>
      <c r="E175" s="38"/>
      <c r="F175" s="39"/>
      <c r="G175" s="10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11"/>
      <c r="E176" s="38"/>
      <c r="F176" s="39"/>
      <c r="G176" s="10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11"/>
      <c r="E177" s="38"/>
      <c r="F177" s="39"/>
      <c r="G177" s="1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11"/>
      <c r="E178" s="38"/>
      <c r="F178" s="39"/>
      <c r="G178" s="10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11"/>
      <c r="E179" s="38"/>
      <c r="F179" s="39"/>
      <c r="G179" s="10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11"/>
      <c r="E180" s="38"/>
      <c r="F180" s="39"/>
      <c r="G180" s="10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11"/>
      <c r="E181" s="38"/>
      <c r="F181" s="39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11"/>
      <c r="E182" s="38"/>
      <c r="F182" s="39"/>
      <c r="G182" s="1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11"/>
      <c r="E183" s="38"/>
      <c r="F183" s="39"/>
      <c r="G183" s="10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11"/>
      <c r="E184" s="38"/>
      <c r="F184" s="39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11"/>
      <c r="E185" s="38"/>
      <c r="F185" s="39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11"/>
      <c r="E186" s="38"/>
      <c r="F186" s="39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11"/>
      <c r="E187" s="38"/>
      <c r="F187" s="39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11"/>
      <c r="E188" s="38"/>
      <c r="F188" s="39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11"/>
      <c r="E189" s="38"/>
      <c r="F189" s="39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11"/>
      <c r="E190" s="38"/>
      <c r="F190" s="39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11"/>
      <c r="E191" s="38"/>
      <c r="F191" s="39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11"/>
      <c r="E192" s="38"/>
      <c r="F192" s="39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11"/>
      <c r="E193" s="38"/>
      <c r="F193" s="39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11"/>
      <c r="E194" s="38"/>
      <c r="F194" s="39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11"/>
      <c r="E195" s="38"/>
      <c r="F195" s="39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11"/>
      <c r="E196" s="38"/>
      <c r="F196" s="39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11"/>
      <c r="E197" s="38"/>
      <c r="F197" s="39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11"/>
      <c r="E198" s="38"/>
      <c r="F198" s="39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11"/>
      <c r="E199" s="38"/>
      <c r="F199" s="39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11"/>
      <c r="E200" s="38"/>
      <c r="F200" s="39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11"/>
      <c r="E201" s="38"/>
      <c r="F201" s="39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11"/>
      <c r="E202" s="38"/>
      <c r="F202" s="39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11"/>
      <c r="E203" s="38"/>
      <c r="F203" s="39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11"/>
      <c r="E204" s="38"/>
      <c r="F204" s="39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11"/>
      <c r="E205" s="38"/>
      <c r="F205" s="39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11"/>
      <c r="E206" s="38"/>
      <c r="F206" s="39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11"/>
      <c r="E207" s="38"/>
      <c r="F207" s="39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11"/>
      <c r="E208" s="38"/>
      <c r="F208" s="39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11"/>
      <c r="E209" s="38"/>
      <c r="F209" s="39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11"/>
      <c r="E210" s="38"/>
      <c r="F210" s="39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11"/>
      <c r="E211" s="38"/>
      <c r="F211" s="39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11"/>
      <c r="E212" s="38"/>
      <c r="F212" s="39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11"/>
      <c r="E213" s="38"/>
      <c r="F213" s="39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11"/>
      <c r="E214" s="38"/>
      <c r="F214" s="39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11"/>
      <c r="E215" s="38"/>
      <c r="F215" s="39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11"/>
      <c r="E216" s="38"/>
      <c r="F216" s="39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11"/>
      <c r="E217" s="38"/>
      <c r="F217" s="39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11"/>
      <c r="E218" s="38"/>
      <c r="F218" s="39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11"/>
      <c r="E219" s="38"/>
      <c r="F219" s="39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11"/>
      <c r="E220" s="38"/>
      <c r="F220" s="39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11"/>
      <c r="E221" s="38"/>
      <c r="F221" s="39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11"/>
      <c r="E222" s="38"/>
      <c r="F222" s="39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11"/>
      <c r="E223" s="38"/>
      <c r="F223" s="39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11"/>
      <c r="E224" s="38"/>
      <c r="F224" s="39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11"/>
      <c r="E225" s="38"/>
      <c r="F225" s="39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11"/>
      <c r="E226" s="38"/>
      <c r="F226" s="39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11"/>
      <c r="E227" s="38"/>
      <c r="F227" s="39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11"/>
      <c r="E228" s="38"/>
      <c r="F228" s="39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11"/>
      <c r="E229" s="38"/>
      <c r="F229" s="39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11"/>
      <c r="E230" s="38"/>
      <c r="F230" s="39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11"/>
      <c r="E231" s="38"/>
      <c r="F231" s="39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11"/>
      <c r="E232" s="38"/>
      <c r="F232" s="39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11"/>
      <c r="E233" s="38"/>
      <c r="F233" s="39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9"/>
      <c r="B234" s="9"/>
      <c r="C234" s="9"/>
      <c r="D234" s="11"/>
      <c r="E234" s="38"/>
      <c r="F234" s="39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9"/>
      <c r="B235" s="9"/>
      <c r="C235" s="9"/>
      <c r="D235" s="11"/>
      <c r="E235" s="38"/>
      <c r="F235" s="39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9"/>
      <c r="B236" s="9"/>
      <c r="C236" s="9"/>
      <c r="D236" s="11"/>
      <c r="E236" s="38"/>
      <c r="F236" s="39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9"/>
      <c r="B237" s="9"/>
      <c r="C237" s="9"/>
      <c r="D237" s="11"/>
      <c r="E237" s="38"/>
      <c r="F237" s="39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9"/>
      <c r="B238" s="9"/>
      <c r="C238" s="9"/>
      <c r="D238" s="11"/>
      <c r="E238" s="38"/>
      <c r="F238" s="39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9"/>
      <c r="B239" s="9"/>
      <c r="C239" s="9"/>
      <c r="D239" s="11"/>
      <c r="E239" s="38"/>
      <c r="F239" s="39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9"/>
      <c r="B240" s="9"/>
      <c r="C240" s="9"/>
      <c r="D240" s="11"/>
      <c r="E240" s="38"/>
      <c r="F240" s="39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9"/>
      <c r="B241" s="9"/>
      <c r="C241" s="9"/>
      <c r="D241" s="11"/>
      <c r="E241" s="38"/>
      <c r="F241" s="39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9"/>
      <c r="B242" s="9"/>
      <c r="C242" s="9"/>
      <c r="D242" s="11"/>
      <c r="E242" s="38"/>
      <c r="F242" s="39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9"/>
      <c r="B243" s="9"/>
      <c r="C243" s="9"/>
      <c r="D243" s="11"/>
      <c r="E243" s="38"/>
      <c r="F243" s="39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9"/>
      <c r="B244" s="9"/>
      <c r="C244" s="9"/>
      <c r="D244" s="11"/>
      <c r="E244" s="38"/>
      <c r="F244" s="39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9"/>
      <c r="B245" s="9"/>
      <c r="C245" s="9"/>
      <c r="D245" s="11"/>
      <c r="E245" s="38"/>
      <c r="F245" s="39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9"/>
      <c r="B246" s="9"/>
      <c r="C246" s="9"/>
      <c r="D246" s="11"/>
      <c r="E246" s="38"/>
      <c r="F246" s="39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9"/>
      <c r="B247" s="9"/>
      <c r="C247" s="9"/>
      <c r="D247" s="11"/>
      <c r="E247" s="38"/>
      <c r="F247" s="39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9"/>
      <c r="B248" s="9"/>
      <c r="C248" s="9"/>
      <c r="D248" s="11"/>
      <c r="E248" s="38"/>
      <c r="F248" s="39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9"/>
      <c r="B249" s="9"/>
      <c r="C249" s="9"/>
      <c r="D249" s="11"/>
      <c r="E249" s="38"/>
      <c r="F249" s="39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9"/>
      <c r="B250" s="9"/>
      <c r="C250" s="9"/>
      <c r="D250" s="11"/>
      <c r="E250" s="38"/>
      <c r="F250" s="39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9"/>
      <c r="B251" s="9"/>
      <c r="C251" s="9"/>
      <c r="D251" s="11"/>
      <c r="E251" s="38"/>
      <c r="F251" s="39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9"/>
      <c r="B252" s="9"/>
      <c r="C252" s="9"/>
      <c r="D252" s="11"/>
      <c r="E252" s="38"/>
      <c r="F252" s="39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9"/>
      <c r="B253" s="9"/>
      <c r="C253" s="9"/>
      <c r="D253" s="11"/>
      <c r="E253" s="38"/>
      <c r="F253" s="39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9"/>
      <c r="B254" s="9"/>
      <c r="C254" s="9"/>
      <c r="D254" s="11"/>
      <c r="E254" s="38"/>
      <c r="F254" s="39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9"/>
      <c r="B255" s="9"/>
      <c r="C255" s="9"/>
      <c r="D255" s="11"/>
      <c r="E255" s="38"/>
      <c r="F255" s="39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9"/>
      <c r="B256" s="9"/>
      <c r="C256" s="9"/>
      <c r="D256" s="11"/>
      <c r="E256" s="38"/>
      <c r="F256" s="39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9"/>
      <c r="B257" s="9"/>
      <c r="C257" s="9"/>
      <c r="D257" s="11"/>
      <c r="E257" s="38"/>
      <c r="F257" s="39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9"/>
      <c r="B258" s="9"/>
      <c r="C258" s="9"/>
      <c r="D258" s="11"/>
      <c r="E258" s="38"/>
      <c r="F258" s="39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9"/>
      <c r="B259" s="9"/>
      <c r="C259" s="9"/>
      <c r="D259" s="11"/>
      <c r="E259" s="38"/>
      <c r="F259" s="39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9"/>
      <c r="B260" s="9"/>
      <c r="C260" s="9"/>
      <c r="D260" s="11"/>
      <c r="E260" s="38"/>
      <c r="F260" s="39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9"/>
      <c r="B261" s="9"/>
      <c r="C261" s="9"/>
      <c r="D261" s="11"/>
      <c r="E261" s="38"/>
      <c r="F261" s="39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11"/>
      <c r="E262" s="38"/>
      <c r="F262" s="39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11"/>
      <c r="E263" s="38"/>
      <c r="F263" s="39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11"/>
      <c r="E264" s="38"/>
      <c r="F264" s="39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11"/>
      <c r="E265" s="38"/>
      <c r="F265" s="39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11"/>
      <c r="E266" s="38"/>
      <c r="F266" s="39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11"/>
      <c r="E267" s="38"/>
      <c r="F267" s="39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11"/>
      <c r="E268" s="38"/>
      <c r="F268" s="39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11"/>
      <c r="E269" s="38"/>
      <c r="F269" s="39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11"/>
      <c r="E270" s="38"/>
      <c r="F270" s="39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11"/>
      <c r="E271" s="38"/>
      <c r="F271" s="39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11"/>
      <c r="E272" s="38"/>
      <c r="F272" s="39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11"/>
      <c r="E273" s="38"/>
      <c r="F273" s="39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11"/>
      <c r="E274" s="38"/>
      <c r="F274" s="39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11"/>
      <c r="E275" s="38"/>
      <c r="F275" s="39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11"/>
      <c r="E276" s="38"/>
      <c r="F276" s="39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11"/>
      <c r="E277" s="38"/>
      <c r="F277" s="39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11"/>
      <c r="E278" s="38"/>
      <c r="F278" s="39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11"/>
      <c r="E279" s="38"/>
      <c r="F279" s="39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11"/>
      <c r="E280" s="38"/>
      <c r="F280" s="39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11"/>
      <c r="E281" s="38"/>
      <c r="F281" s="39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11"/>
      <c r="E282" s="38"/>
      <c r="F282" s="39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11"/>
      <c r="E283" s="38"/>
      <c r="F283" s="39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11"/>
      <c r="E284" s="38"/>
      <c r="F284" s="39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11"/>
      <c r="E285" s="38"/>
      <c r="F285" s="39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11"/>
      <c r="E286" s="38"/>
      <c r="F286" s="39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11"/>
      <c r="E287" s="38"/>
      <c r="F287" s="39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11"/>
      <c r="E288" s="38"/>
      <c r="F288" s="39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11"/>
      <c r="E289" s="38"/>
      <c r="F289" s="39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11"/>
      <c r="E290" s="38"/>
      <c r="F290" s="39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11"/>
      <c r="E291" s="38"/>
      <c r="F291" s="39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11"/>
      <c r="E292" s="38"/>
      <c r="F292" s="39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11"/>
      <c r="E293" s="38"/>
      <c r="F293" s="39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11"/>
      <c r="E294" s="38"/>
      <c r="F294" s="39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11"/>
      <c r="E295" s="38"/>
      <c r="F295" s="39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11"/>
      <c r="E296" s="38"/>
      <c r="F296" s="39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11"/>
      <c r="E297" s="38"/>
      <c r="F297" s="39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11"/>
      <c r="E298" s="38"/>
      <c r="F298" s="39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11"/>
      <c r="E299" s="38"/>
      <c r="F299" s="39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11"/>
      <c r="E300" s="38"/>
      <c r="F300" s="39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11"/>
      <c r="E301" s="38"/>
      <c r="F301" s="39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11"/>
      <c r="E302" s="38"/>
      <c r="F302" s="39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11"/>
      <c r="E303" s="38"/>
      <c r="F303" s="39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11"/>
      <c r="E304" s="38"/>
      <c r="F304" s="39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11"/>
      <c r="E305" s="38"/>
      <c r="F305" s="39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11"/>
      <c r="E306" s="38"/>
      <c r="F306" s="39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11"/>
      <c r="E307" s="38"/>
      <c r="F307" s="39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11"/>
      <c r="E308" s="38"/>
      <c r="F308" s="39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11"/>
      <c r="E309" s="38"/>
      <c r="F309" s="39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11"/>
      <c r="E310" s="38"/>
      <c r="F310" s="39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11"/>
      <c r="E311" s="38"/>
      <c r="F311" s="39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11"/>
      <c r="E312" s="38"/>
      <c r="F312" s="39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11"/>
      <c r="E313" s="38"/>
      <c r="F313" s="39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11"/>
      <c r="E314" s="38"/>
      <c r="F314" s="39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11"/>
      <c r="E315" s="38"/>
      <c r="F315" s="39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11"/>
      <c r="E316" s="38"/>
      <c r="F316" s="39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11"/>
      <c r="E317" s="38"/>
      <c r="F317" s="39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11"/>
      <c r="E318" s="38"/>
      <c r="F318" s="39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11"/>
      <c r="E319" s="38"/>
      <c r="F319" s="39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11"/>
      <c r="E320" s="38"/>
      <c r="F320" s="39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11"/>
      <c r="E321" s="38"/>
      <c r="F321" s="39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11"/>
      <c r="E322" s="38"/>
      <c r="F322" s="39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11"/>
      <c r="E323" s="38"/>
      <c r="F323" s="39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11"/>
      <c r="E324" s="38"/>
      <c r="F324" s="39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11"/>
      <c r="E325" s="38"/>
      <c r="F325" s="39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11"/>
      <c r="E326" s="38"/>
      <c r="F326" s="39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11"/>
      <c r="E327" s="38"/>
      <c r="F327" s="39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11"/>
      <c r="E328" s="38"/>
      <c r="F328" s="39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11"/>
      <c r="E329" s="38"/>
      <c r="F329" s="39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11"/>
      <c r="E330" s="38"/>
      <c r="F330" s="39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11"/>
      <c r="E331" s="38"/>
      <c r="F331" s="39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11"/>
      <c r="E332" s="38"/>
      <c r="F332" s="39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11"/>
      <c r="E333" s="38"/>
      <c r="F333" s="39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11"/>
      <c r="E334" s="38"/>
      <c r="F334" s="39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11"/>
      <c r="E335" s="38"/>
      <c r="F335" s="39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11"/>
      <c r="E336" s="38"/>
      <c r="F336" s="39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11"/>
      <c r="E337" s="38"/>
      <c r="F337" s="39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11"/>
      <c r="E338" s="38"/>
      <c r="F338" s="39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11"/>
      <c r="E339" s="38"/>
      <c r="F339" s="39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11"/>
      <c r="E340" s="38"/>
      <c r="F340" s="39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11"/>
      <c r="E341" s="38"/>
      <c r="F341" s="39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11"/>
      <c r="E342" s="38"/>
      <c r="F342" s="39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11"/>
      <c r="E343" s="38"/>
      <c r="F343" s="39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11"/>
      <c r="E344" s="38"/>
      <c r="F344" s="39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11"/>
      <c r="E345" s="38"/>
      <c r="F345" s="39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11"/>
      <c r="E346" s="38"/>
      <c r="F346" s="39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11"/>
      <c r="E347" s="38"/>
      <c r="F347" s="39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11"/>
      <c r="E348" s="38"/>
      <c r="F348" s="39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11"/>
      <c r="E349" s="38"/>
      <c r="F349" s="39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11"/>
      <c r="E350" s="38"/>
      <c r="F350" s="39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11"/>
      <c r="E351" s="38"/>
      <c r="F351" s="39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11"/>
      <c r="E352" s="38"/>
      <c r="F352" s="39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11"/>
      <c r="E353" s="38"/>
      <c r="F353" s="39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11"/>
      <c r="E354" s="38"/>
      <c r="F354" s="39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11"/>
      <c r="E355" s="38"/>
      <c r="F355" s="39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11"/>
      <c r="E356" s="38"/>
      <c r="F356" s="39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11"/>
      <c r="E357" s="38"/>
      <c r="F357" s="39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11"/>
      <c r="E358" s="38"/>
      <c r="F358" s="39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11"/>
      <c r="E359" s="38"/>
      <c r="F359" s="39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11"/>
      <c r="E360" s="38"/>
      <c r="F360" s="39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11"/>
      <c r="E361" s="38"/>
      <c r="F361" s="39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11"/>
      <c r="E362" s="38"/>
      <c r="F362" s="39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11"/>
      <c r="E363" s="38"/>
      <c r="F363" s="39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11"/>
      <c r="E364" s="38"/>
      <c r="F364" s="39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11"/>
      <c r="E365" s="38"/>
      <c r="F365" s="39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11"/>
      <c r="E366" s="38"/>
      <c r="F366" s="39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11"/>
      <c r="E367" s="38"/>
      <c r="F367" s="39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11"/>
      <c r="E368" s="38"/>
      <c r="F368" s="39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11"/>
      <c r="E369" s="38"/>
      <c r="F369" s="39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11"/>
      <c r="E370" s="38"/>
      <c r="F370" s="39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11"/>
      <c r="E371" s="38"/>
      <c r="F371" s="39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11"/>
      <c r="E372" s="38"/>
      <c r="F372" s="39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11"/>
      <c r="E373" s="38"/>
      <c r="F373" s="39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11"/>
      <c r="E374" s="38"/>
      <c r="F374" s="39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11"/>
      <c r="E375" s="38"/>
      <c r="F375" s="39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11"/>
      <c r="E376" s="38"/>
      <c r="F376" s="39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11"/>
      <c r="E377" s="38"/>
      <c r="F377" s="39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11"/>
      <c r="E378" s="38"/>
      <c r="F378" s="39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11"/>
      <c r="E379" s="38"/>
      <c r="F379" s="39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11"/>
      <c r="E380" s="38"/>
      <c r="F380" s="39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11"/>
      <c r="E381" s="38"/>
      <c r="F381" s="39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11"/>
      <c r="E382" s="38"/>
      <c r="F382" s="39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11"/>
      <c r="E383" s="38"/>
      <c r="F383" s="39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11"/>
      <c r="E384" s="38"/>
      <c r="F384" s="39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11"/>
      <c r="E385" s="38"/>
      <c r="F385" s="39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11"/>
      <c r="E386" s="38"/>
      <c r="F386" s="39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11"/>
      <c r="E387" s="38"/>
      <c r="F387" s="39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11"/>
      <c r="E388" s="38"/>
      <c r="F388" s="39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11"/>
      <c r="E389" s="38"/>
      <c r="F389" s="39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11"/>
      <c r="E390" s="38"/>
      <c r="F390" s="39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11"/>
      <c r="E391" s="38"/>
      <c r="F391" s="39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11"/>
      <c r="E392" s="38"/>
      <c r="F392" s="39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11"/>
      <c r="E393" s="38"/>
      <c r="F393" s="39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11"/>
      <c r="E394" s="38"/>
      <c r="F394" s="39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11"/>
      <c r="E395" s="38"/>
      <c r="F395" s="39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11"/>
      <c r="E396" s="38"/>
      <c r="F396" s="39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11"/>
      <c r="E397" s="38"/>
      <c r="F397" s="39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11"/>
      <c r="E398" s="38"/>
      <c r="F398" s="39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11"/>
      <c r="E399" s="38"/>
      <c r="F399" s="39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11"/>
      <c r="E400" s="38"/>
      <c r="F400" s="39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11"/>
      <c r="E401" s="38"/>
      <c r="F401" s="39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11"/>
      <c r="E402" s="38"/>
      <c r="F402" s="39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11"/>
      <c r="E403" s="38"/>
      <c r="F403" s="39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11"/>
      <c r="E404" s="38"/>
      <c r="F404" s="39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11"/>
      <c r="E405" s="38"/>
      <c r="F405" s="39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11"/>
      <c r="E406" s="38"/>
      <c r="F406" s="39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11"/>
      <c r="E407" s="38"/>
      <c r="F407" s="39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11"/>
      <c r="E408" s="38"/>
      <c r="F408" s="39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11"/>
      <c r="E409" s="38"/>
      <c r="F409" s="39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11"/>
      <c r="E410" s="38"/>
      <c r="F410" s="39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11"/>
      <c r="E411" s="38"/>
      <c r="F411" s="39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11"/>
      <c r="E412" s="38"/>
      <c r="F412" s="39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11"/>
      <c r="E413" s="38"/>
      <c r="F413" s="39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11"/>
      <c r="E414" s="38"/>
      <c r="F414" s="39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11"/>
      <c r="E415" s="38"/>
      <c r="F415" s="39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11"/>
      <c r="E416" s="38"/>
      <c r="F416" s="39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11"/>
      <c r="E417" s="38"/>
      <c r="F417" s="39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11"/>
      <c r="E418" s="38"/>
      <c r="F418" s="39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11"/>
      <c r="E419" s="38"/>
      <c r="F419" s="39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11"/>
      <c r="E420" s="38"/>
      <c r="F420" s="39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11"/>
      <c r="E421" s="38"/>
      <c r="F421" s="39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11"/>
      <c r="E422" s="38"/>
      <c r="F422" s="39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11"/>
      <c r="E423" s="38"/>
      <c r="F423" s="39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11"/>
      <c r="E424" s="38"/>
      <c r="F424" s="39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11"/>
      <c r="E425" s="38"/>
      <c r="F425" s="39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11"/>
      <c r="E426" s="38"/>
      <c r="F426" s="39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11"/>
      <c r="E427" s="38"/>
      <c r="F427" s="39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11"/>
      <c r="E428" s="38"/>
      <c r="F428" s="39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11"/>
      <c r="E429" s="38"/>
      <c r="F429" s="39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11"/>
      <c r="E430" s="38"/>
      <c r="F430" s="39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11"/>
      <c r="E431" s="38"/>
      <c r="F431" s="39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11"/>
      <c r="E432" s="38"/>
      <c r="F432" s="39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11"/>
      <c r="E433" s="38"/>
      <c r="F433" s="39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11"/>
      <c r="E434" s="38"/>
      <c r="F434" s="39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11"/>
      <c r="E435" s="38"/>
      <c r="F435" s="39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11"/>
      <c r="E436" s="38"/>
      <c r="F436" s="39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11"/>
      <c r="E437" s="38"/>
      <c r="F437" s="39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11"/>
      <c r="E438" s="38"/>
      <c r="F438" s="39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11"/>
      <c r="E439" s="38"/>
      <c r="F439" s="39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11"/>
      <c r="E440" s="38"/>
      <c r="F440" s="39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11"/>
      <c r="E441" s="38"/>
      <c r="F441" s="39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11"/>
      <c r="E442" s="38"/>
      <c r="F442" s="39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11"/>
      <c r="E443" s="38"/>
      <c r="F443" s="39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11"/>
      <c r="E444" s="38"/>
      <c r="F444" s="39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11"/>
      <c r="E445" s="38"/>
      <c r="F445" s="39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11"/>
      <c r="E446" s="38"/>
      <c r="F446" s="39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11"/>
      <c r="E447" s="38"/>
      <c r="F447" s="39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11"/>
      <c r="E448" s="38"/>
      <c r="F448" s="39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11"/>
      <c r="E449" s="38"/>
      <c r="F449" s="39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11"/>
      <c r="E450" s="38"/>
      <c r="F450" s="39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11"/>
      <c r="E451" s="38"/>
      <c r="F451" s="39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11"/>
      <c r="E452" s="38"/>
      <c r="F452" s="39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11"/>
      <c r="E453" s="38"/>
      <c r="F453" s="39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11"/>
      <c r="E454" s="38"/>
      <c r="F454" s="39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11"/>
      <c r="E455" s="38"/>
      <c r="F455" s="39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11"/>
      <c r="E456" s="38"/>
      <c r="F456" s="39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11"/>
      <c r="E457" s="38"/>
      <c r="F457" s="39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11"/>
      <c r="E458" s="38"/>
      <c r="F458" s="39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11"/>
      <c r="E459" s="38"/>
      <c r="F459" s="39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11"/>
      <c r="E460" s="38"/>
      <c r="F460" s="39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11"/>
      <c r="E461" s="38"/>
      <c r="F461" s="39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11"/>
      <c r="E462" s="38"/>
      <c r="F462" s="39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11"/>
      <c r="E463" s="38"/>
      <c r="F463" s="39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11"/>
      <c r="E464" s="38"/>
      <c r="F464" s="39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11"/>
      <c r="E465" s="38"/>
      <c r="F465" s="39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11"/>
      <c r="E466" s="38"/>
      <c r="F466" s="39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11"/>
      <c r="E467" s="38"/>
      <c r="F467" s="39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11"/>
      <c r="E468" s="38"/>
      <c r="F468" s="39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11"/>
      <c r="E469" s="38"/>
      <c r="F469" s="39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11"/>
      <c r="E470" s="38"/>
      <c r="F470" s="39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11"/>
      <c r="E471" s="38"/>
      <c r="F471" s="39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11"/>
      <c r="E472" s="38"/>
      <c r="F472" s="39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11"/>
      <c r="E473" s="38"/>
      <c r="F473" s="39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11"/>
      <c r="E474" s="38"/>
      <c r="F474" s="39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11"/>
      <c r="E475" s="38"/>
      <c r="F475" s="39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11"/>
      <c r="E476" s="38"/>
      <c r="F476" s="39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11"/>
      <c r="E477" s="38"/>
      <c r="F477" s="39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11"/>
      <c r="E478" s="38"/>
      <c r="F478" s="39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11"/>
      <c r="E479" s="38"/>
      <c r="F479" s="39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11"/>
      <c r="E480" s="38"/>
      <c r="F480" s="39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11"/>
      <c r="E481" s="38"/>
      <c r="F481" s="39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11"/>
      <c r="E482" s="38"/>
      <c r="F482" s="39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11"/>
      <c r="E483" s="38"/>
      <c r="F483" s="39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11"/>
      <c r="E484" s="38"/>
      <c r="F484" s="39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11"/>
      <c r="E485" s="38"/>
      <c r="F485" s="39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11"/>
      <c r="E486" s="38"/>
      <c r="F486" s="39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11"/>
      <c r="E487" s="38"/>
      <c r="F487" s="39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11"/>
      <c r="E488" s="38"/>
      <c r="F488" s="39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11"/>
      <c r="E489" s="38"/>
      <c r="F489" s="39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11"/>
      <c r="E490" s="38"/>
      <c r="F490" s="39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11"/>
      <c r="E491" s="38"/>
      <c r="F491" s="39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11"/>
      <c r="E492" s="38"/>
      <c r="F492" s="39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11"/>
      <c r="E493" s="38"/>
      <c r="F493" s="39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11"/>
      <c r="E494" s="38"/>
      <c r="F494" s="39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11"/>
      <c r="E495" s="38"/>
      <c r="F495" s="39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11"/>
      <c r="E496" s="38"/>
      <c r="F496" s="39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11"/>
      <c r="E497" s="38"/>
      <c r="F497" s="39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11"/>
      <c r="E498" s="38"/>
      <c r="F498" s="39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11"/>
      <c r="E499" s="38"/>
      <c r="F499" s="39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11"/>
      <c r="E500" s="38"/>
      <c r="F500" s="39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11"/>
      <c r="E501" s="38"/>
      <c r="F501" s="39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11"/>
      <c r="E502" s="38"/>
      <c r="F502" s="39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11"/>
      <c r="E503" s="38"/>
      <c r="F503" s="39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11"/>
      <c r="E504" s="38"/>
      <c r="F504" s="39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11"/>
      <c r="E505" s="38"/>
      <c r="F505" s="39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11"/>
      <c r="E506" s="38"/>
      <c r="F506" s="39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11"/>
      <c r="E507" s="38"/>
      <c r="F507" s="39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11"/>
      <c r="E508" s="38"/>
      <c r="F508" s="39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11"/>
      <c r="E509" s="38"/>
      <c r="F509" s="39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11"/>
      <c r="E510" s="38"/>
      <c r="F510" s="39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11"/>
      <c r="E511" s="38"/>
      <c r="F511" s="39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11"/>
      <c r="E512" s="38"/>
      <c r="F512" s="39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11"/>
      <c r="E513" s="38"/>
      <c r="F513" s="39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11"/>
      <c r="E514" s="38"/>
      <c r="F514" s="39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11"/>
      <c r="E515" s="38"/>
      <c r="F515" s="39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11"/>
      <c r="E516" s="38"/>
      <c r="F516" s="39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11"/>
      <c r="E517" s="38"/>
      <c r="F517" s="39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11"/>
      <c r="E518" s="38"/>
      <c r="F518" s="39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11"/>
      <c r="E519" s="38"/>
      <c r="F519" s="39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11"/>
      <c r="E520" s="38"/>
      <c r="F520" s="39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11"/>
      <c r="E521" s="38"/>
      <c r="F521" s="39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11"/>
      <c r="E522" s="38"/>
      <c r="F522" s="39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11"/>
      <c r="E523" s="38"/>
      <c r="F523" s="39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11"/>
      <c r="E524" s="38"/>
      <c r="F524" s="39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11"/>
      <c r="E525" s="38"/>
      <c r="F525" s="39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11"/>
      <c r="E526" s="38"/>
      <c r="F526" s="39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11"/>
      <c r="E527" s="38"/>
      <c r="F527" s="39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11"/>
      <c r="E528" s="38"/>
      <c r="F528" s="39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11"/>
      <c r="E529" s="38"/>
      <c r="F529" s="39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11"/>
      <c r="E530" s="38"/>
      <c r="F530" s="39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11"/>
      <c r="E531" s="38"/>
      <c r="F531" s="39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11"/>
      <c r="E532" s="38"/>
      <c r="F532" s="39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11"/>
      <c r="E533" s="38"/>
      <c r="F533" s="39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11"/>
      <c r="E534" s="38"/>
      <c r="F534" s="39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11"/>
      <c r="E535" s="38"/>
      <c r="F535" s="39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11"/>
      <c r="E536" s="38"/>
      <c r="F536" s="39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11"/>
      <c r="E537" s="38"/>
      <c r="F537" s="39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11"/>
      <c r="E538" s="38"/>
      <c r="F538" s="39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11"/>
      <c r="E539" s="38"/>
      <c r="F539" s="39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11"/>
      <c r="E540" s="38"/>
      <c r="F540" s="39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11"/>
      <c r="E541" s="38"/>
      <c r="F541" s="39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11"/>
      <c r="E542" s="38"/>
      <c r="F542" s="39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11"/>
      <c r="E543" s="38"/>
      <c r="F543" s="39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11"/>
      <c r="E544" s="38"/>
      <c r="F544" s="39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11"/>
      <c r="E545" s="38"/>
      <c r="F545" s="39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11"/>
      <c r="E546" s="38"/>
      <c r="F546" s="39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11"/>
      <c r="E547" s="38"/>
      <c r="F547" s="39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11"/>
      <c r="E548" s="38"/>
      <c r="F548" s="39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11"/>
      <c r="E549" s="38"/>
      <c r="F549" s="39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11"/>
      <c r="E550" s="38"/>
      <c r="F550" s="39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11"/>
      <c r="E551" s="38"/>
      <c r="F551" s="39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11"/>
      <c r="E552" s="38"/>
      <c r="F552" s="39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11"/>
      <c r="E553" s="38"/>
      <c r="F553" s="39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11"/>
      <c r="E554" s="38"/>
      <c r="F554" s="39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11"/>
      <c r="E555" s="38"/>
      <c r="F555" s="39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11"/>
      <c r="E556" s="38"/>
      <c r="F556" s="39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11"/>
      <c r="E557" s="38"/>
      <c r="F557" s="39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11"/>
      <c r="E558" s="38"/>
      <c r="F558" s="39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11"/>
      <c r="E559" s="38"/>
      <c r="F559" s="39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11"/>
      <c r="E560" s="38"/>
      <c r="F560" s="39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11"/>
      <c r="E561" s="38"/>
      <c r="F561" s="39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11"/>
      <c r="E562" s="38"/>
      <c r="F562" s="39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11"/>
      <c r="E563" s="38"/>
      <c r="F563" s="39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11"/>
      <c r="E564" s="38"/>
      <c r="F564" s="39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11"/>
      <c r="E565" s="38"/>
      <c r="F565" s="39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11"/>
      <c r="E566" s="38"/>
      <c r="F566" s="39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11"/>
      <c r="E567" s="38"/>
      <c r="F567" s="39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11"/>
      <c r="E568" s="38"/>
      <c r="F568" s="39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11"/>
      <c r="E569" s="38"/>
      <c r="F569" s="39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11"/>
      <c r="E570" s="38"/>
      <c r="F570" s="39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11"/>
      <c r="E571" s="38"/>
      <c r="F571" s="39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11"/>
      <c r="E572" s="38"/>
      <c r="F572" s="39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11"/>
      <c r="E573" s="38"/>
      <c r="F573" s="39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11"/>
      <c r="E574" s="38"/>
      <c r="F574" s="39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11"/>
      <c r="E575" s="38"/>
      <c r="F575" s="39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11"/>
      <c r="E576" s="38"/>
      <c r="F576" s="39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11"/>
      <c r="E577" s="38"/>
      <c r="F577" s="39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11"/>
      <c r="E578" s="38"/>
      <c r="F578" s="39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11"/>
      <c r="E579" s="38"/>
      <c r="F579" s="39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11"/>
      <c r="E580" s="38"/>
      <c r="F580" s="39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11"/>
      <c r="E581" s="38"/>
      <c r="F581" s="39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11"/>
      <c r="E582" s="38"/>
      <c r="F582" s="39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11"/>
      <c r="E583" s="38"/>
      <c r="F583" s="39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11"/>
      <c r="E584" s="38"/>
      <c r="F584" s="39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11"/>
      <c r="E585" s="38"/>
      <c r="F585" s="39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11"/>
      <c r="E586" s="38"/>
      <c r="F586" s="39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11"/>
      <c r="E587" s="38"/>
      <c r="F587" s="39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11"/>
      <c r="E588" s="38"/>
      <c r="F588" s="39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11"/>
      <c r="E589" s="38"/>
      <c r="F589" s="39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11"/>
      <c r="E590" s="38"/>
      <c r="F590" s="39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11"/>
      <c r="E591" s="38"/>
      <c r="F591" s="39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11"/>
      <c r="E592" s="38"/>
      <c r="F592" s="39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11"/>
      <c r="E593" s="38"/>
      <c r="F593" s="39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11"/>
      <c r="E594" s="38"/>
      <c r="F594" s="39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11"/>
      <c r="E595" s="38"/>
      <c r="F595" s="39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11"/>
      <c r="E596" s="38"/>
      <c r="F596" s="39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11"/>
      <c r="E597" s="38"/>
      <c r="F597" s="39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11"/>
      <c r="E598" s="38"/>
      <c r="F598" s="39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11"/>
      <c r="E599" s="38"/>
      <c r="F599" s="39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11"/>
      <c r="E600" s="38"/>
      <c r="F600" s="39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11"/>
      <c r="E601" s="38"/>
      <c r="F601" s="39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11"/>
      <c r="E602" s="38"/>
      <c r="F602" s="39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11"/>
      <c r="E603" s="38"/>
      <c r="F603" s="39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11"/>
      <c r="E604" s="38"/>
      <c r="F604" s="39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11"/>
      <c r="E605" s="38"/>
      <c r="F605" s="39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11"/>
      <c r="E606" s="38"/>
      <c r="F606" s="39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11"/>
      <c r="E607" s="38"/>
      <c r="F607" s="39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11"/>
      <c r="E608" s="38"/>
      <c r="F608" s="39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11"/>
      <c r="E609" s="38"/>
      <c r="F609" s="39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11"/>
      <c r="E610" s="38"/>
      <c r="F610" s="39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11"/>
      <c r="E611" s="38"/>
      <c r="F611" s="39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11"/>
      <c r="E612" s="38"/>
      <c r="F612" s="39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11"/>
      <c r="E613" s="38"/>
      <c r="F613" s="39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11"/>
      <c r="E614" s="38"/>
      <c r="F614" s="39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11"/>
      <c r="E615" s="38"/>
      <c r="F615" s="39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11"/>
      <c r="E616" s="38"/>
      <c r="F616" s="39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11"/>
      <c r="E617" s="38"/>
      <c r="F617" s="39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11"/>
      <c r="E618" s="38"/>
      <c r="F618" s="39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11"/>
      <c r="E619" s="38"/>
      <c r="F619" s="39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11"/>
      <c r="E620" s="38"/>
      <c r="F620" s="39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11"/>
      <c r="E621" s="38"/>
      <c r="F621" s="39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11"/>
      <c r="E622" s="38"/>
      <c r="F622" s="39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11"/>
      <c r="E623" s="38"/>
      <c r="F623" s="39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11"/>
      <c r="E624" s="38"/>
      <c r="F624" s="39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11"/>
      <c r="E625" s="38"/>
      <c r="F625" s="39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11"/>
      <c r="E626" s="38"/>
      <c r="F626" s="39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11"/>
      <c r="E627" s="38"/>
      <c r="F627" s="39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11"/>
      <c r="E628" s="38"/>
      <c r="F628" s="39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11"/>
      <c r="E629" s="38"/>
      <c r="F629" s="39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11"/>
      <c r="E630" s="38"/>
      <c r="F630" s="39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11"/>
      <c r="E631" s="38"/>
      <c r="F631" s="39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11"/>
      <c r="E632" s="38"/>
      <c r="F632" s="39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11"/>
      <c r="E633" s="38"/>
      <c r="F633" s="39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11"/>
      <c r="E634" s="38"/>
      <c r="F634" s="39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11"/>
      <c r="E635" s="38"/>
      <c r="F635" s="39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11"/>
      <c r="E636" s="38"/>
      <c r="F636" s="39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11"/>
      <c r="E637" s="38"/>
      <c r="F637" s="39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11"/>
      <c r="E638" s="38"/>
      <c r="F638" s="39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11"/>
      <c r="E639" s="38"/>
      <c r="F639" s="39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11"/>
      <c r="E640" s="38"/>
      <c r="F640" s="39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11"/>
      <c r="E641" s="38"/>
      <c r="F641" s="39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11"/>
      <c r="E642" s="38"/>
      <c r="F642" s="39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11"/>
      <c r="E643" s="38"/>
      <c r="F643" s="39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11"/>
      <c r="E644" s="38"/>
      <c r="F644" s="39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11"/>
      <c r="E645" s="38"/>
      <c r="F645" s="39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11"/>
      <c r="E646" s="38"/>
      <c r="F646" s="39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11"/>
      <c r="E647" s="38"/>
      <c r="F647" s="39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11"/>
      <c r="E648" s="38"/>
      <c r="F648" s="39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11"/>
      <c r="E649" s="38"/>
      <c r="F649" s="39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11"/>
      <c r="E650" s="38"/>
      <c r="F650" s="39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11"/>
      <c r="E651" s="38"/>
      <c r="F651" s="39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11"/>
      <c r="E652" s="38"/>
      <c r="F652" s="39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11"/>
      <c r="E653" s="38"/>
      <c r="F653" s="39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11"/>
      <c r="E654" s="38"/>
      <c r="F654" s="39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11"/>
      <c r="E655" s="38"/>
      <c r="F655" s="39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11"/>
      <c r="E656" s="38"/>
      <c r="F656" s="39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11"/>
      <c r="E657" s="38"/>
      <c r="F657" s="39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11"/>
      <c r="E658" s="38"/>
      <c r="F658" s="39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11"/>
      <c r="E659" s="38"/>
      <c r="F659" s="39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11"/>
      <c r="E660" s="38"/>
      <c r="F660" s="39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11"/>
      <c r="E661" s="38"/>
      <c r="F661" s="39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11"/>
      <c r="E662" s="38"/>
      <c r="F662" s="39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11"/>
      <c r="E663" s="38"/>
      <c r="F663" s="39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11"/>
      <c r="E664" s="38"/>
      <c r="F664" s="39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11"/>
      <c r="E665" s="38"/>
      <c r="F665" s="39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11"/>
      <c r="E666" s="38"/>
      <c r="F666" s="39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11"/>
      <c r="E667" s="38"/>
      <c r="F667" s="39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11"/>
      <c r="E668" s="38"/>
      <c r="F668" s="39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11"/>
      <c r="E669" s="38"/>
      <c r="F669" s="39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11"/>
      <c r="E670" s="38"/>
      <c r="F670" s="39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11"/>
      <c r="E671" s="38"/>
      <c r="F671" s="39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11"/>
      <c r="E672" s="38"/>
      <c r="F672" s="39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11"/>
      <c r="E673" s="38"/>
      <c r="F673" s="39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11"/>
      <c r="E674" s="38"/>
      <c r="F674" s="39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11"/>
      <c r="E675" s="38"/>
      <c r="F675" s="39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11"/>
      <c r="E676" s="38"/>
      <c r="F676" s="39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11"/>
      <c r="E677" s="38"/>
      <c r="F677" s="39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11"/>
      <c r="E678" s="38"/>
      <c r="F678" s="39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11"/>
      <c r="E679" s="38"/>
      <c r="F679" s="39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11"/>
      <c r="E680" s="38"/>
      <c r="F680" s="39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11"/>
      <c r="E681" s="38"/>
      <c r="F681" s="39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11"/>
      <c r="E682" s="38"/>
      <c r="F682" s="39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11"/>
      <c r="E683" s="38"/>
      <c r="F683" s="39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11"/>
      <c r="E684" s="38"/>
      <c r="F684" s="39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11"/>
      <c r="E685" s="38"/>
      <c r="F685" s="39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11"/>
      <c r="E686" s="38"/>
      <c r="F686" s="39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11"/>
      <c r="E687" s="38"/>
      <c r="F687" s="39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11"/>
      <c r="E688" s="38"/>
      <c r="F688" s="39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11"/>
      <c r="E689" s="38"/>
      <c r="F689" s="39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11"/>
      <c r="E690" s="38"/>
      <c r="F690" s="39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11"/>
      <c r="E691" s="38"/>
      <c r="F691" s="39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11"/>
      <c r="E692" s="38"/>
      <c r="F692" s="39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11"/>
      <c r="E693" s="38"/>
      <c r="F693" s="39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11"/>
      <c r="E694" s="38"/>
      <c r="F694" s="39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11"/>
      <c r="E695" s="38"/>
      <c r="F695" s="39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11"/>
      <c r="E696" s="38"/>
      <c r="F696" s="39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11"/>
      <c r="E697" s="38"/>
      <c r="F697" s="39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11"/>
      <c r="E698" s="38"/>
      <c r="F698" s="39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11"/>
      <c r="E699" s="38"/>
      <c r="F699" s="39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11"/>
      <c r="E700" s="38"/>
      <c r="F700" s="39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11"/>
      <c r="E701" s="38"/>
      <c r="F701" s="39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11"/>
      <c r="E702" s="38"/>
      <c r="F702" s="39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11"/>
      <c r="E703" s="38"/>
      <c r="F703" s="39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11"/>
      <c r="E704" s="38"/>
      <c r="F704" s="39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11"/>
      <c r="E705" s="38"/>
      <c r="F705" s="39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11"/>
      <c r="E706" s="38"/>
      <c r="F706" s="39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11"/>
      <c r="E707" s="38"/>
      <c r="F707" s="39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11"/>
      <c r="E708" s="38"/>
      <c r="F708" s="39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11"/>
      <c r="E709" s="38"/>
      <c r="F709" s="39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11"/>
      <c r="E710" s="38"/>
      <c r="F710" s="39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11"/>
      <c r="E711" s="38"/>
      <c r="F711" s="39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11"/>
      <c r="E712" s="38"/>
      <c r="F712" s="39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11"/>
      <c r="E713" s="38"/>
      <c r="F713" s="39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11"/>
      <c r="E714" s="38"/>
      <c r="F714" s="39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11"/>
      <c r="E715" s="38"/>
      <c r="F715" s="39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11"/>
      <c r="E716" s="38"/>
      <c r="F716" s="39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11"/>
      <c r="E717" s="38"/>
      <c r="F717" s="39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11"/>
      <c r="E718" s="38"/>
      <c r="F718" s="39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11"/>
      <c r="E719" s="38"/>
      <c r="F719" s="39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11"/>
      <c r="E720" s="38"/>
      <c r="F720" s="39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11"/>
      <c r="E721" s="38"/>
      <c r="F721" s="39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11"/>
      <c r="E722" s="38"/>
      <c r="F722" s="39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11"/>
      <c r="E723" s="38"/>
      <c r="F723" s="39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11"/>
      <c r="E724" s="38"/>
      <c r="F724" s="39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11"/>
      <c r="E725" s="38"/>
      <c r="F725" s="39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11"/>
      <c r="E726" s="38"/>
      <c r="F726" s="39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11"/>
      <c r="E727" s="38"/>
      <c r="F727" s="39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11"/>
      <c r="E728" s="38"/>
      <c r="F728" s="39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11"/>
      <c r="E729" s="38"/>
      <c r="F729" s="39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11"/>
      <c r="E730" s="38"/>
      <c r="F730" s="39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11"/>
      <c r="E731" s="38"/>
      <c r="F731" s="39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11"/>
      <c r="E732" s="38"/>
      <c r="F732" s="39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11"/>
      <c r="E733" s="38"/>
      <c r="F733" s="39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11"/>
      <c r="E734" s="38"/>
      <c r="F734" s="39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11"/>
      <c r="E735" s="38"/>
      <c r="F735" s="39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11"/>
      <c r="E736" s="38"/>
      <c r="F736" s="39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11"/>
      <c r="E737" s="38"/>
      <c r="F737" s="39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11"/>
      <c r="E738" s="38"/>
      <c r="F738" s="39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11"/>
      <c r="E739" s="38"/>
      <c r="F739" s="39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11"/>
      <c r="E740" s="38"/>
      <c r="F740" s="39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11"/>
      <c r="E741" s="38"/>
      <c r="F741" s="39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11"/>
      <c r="E742" s="38"/>
      <c r="F742" s="39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11"/>
      <c r="E743" s="38"/>
      <c r="F743" s="39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11"/>
      <c r="E744" s="38"/>
      <c r="F744" s="39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11"/>
      <c r="E745" s="38"/>
      <c r="F745" s="39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11"/>
      <c r="E746" s="38"/>
      <c r="F746" s="39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11"/>
      <c r="E747" s="38"/>
      <c r="F747" s="39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11"/>
      <c r="E748" s="38"/>
      <c r="F748" s="39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11"/>
      <c r="E749" s="38"/>
      <c r="F749" s="39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11"/>
      <c r="E750" s="38"/>
      <c r="F750" s="39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11"/>
      <c r="E751" s="38"/>
      <c r="F751" s="39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11"/>
      <c r="E752" s="38"/>
      <c r="F752" s="39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11"/>
      <c r="E753" s="38"/>
      <c r="F753" s="39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11"/>
      <c r="E754" s="38"/>
      <c r="F754" s="39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11"/>
      <c r="E755" s="38"/>
      <c r="F755" s="39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11"/>
      <c r="E756" s="38"/>
      <c r="F756" s="39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11"/>
      <c r="E757" s="38"/>
      <c r="F757" s="39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11"/>
      <c r="E758" s="38"/>
      <c r="F758" s="39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11"/>
      <c r="E759" s="38"/>
      <c r="F759" s="39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11"/>
      <c r="E760" s="38"/>
      <c r="F760" s="39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11"/>
      <c r="E761" s="38"/>
      <c r="F761" s="39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11"/>
      <c r="E762" s="38"/>
      <c r="F762" s="39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11"/>
      <c r="E763" s="38"/>
      <c r="F763" s="39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11"/>
      <c r="E764" s="38"/>
      <c r="F764" s="39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11"/>
      <c r="E765" s="38"/>
      <c r="F765" s="39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11"/>
      <c r="E766" s="38"/>
      <c r="F766" s="39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11"/>
      <c r="E767" s="38"/>
      <c r="F767" s="39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11"/>
      <c r="E768" s="38"/>
      <c r="F768" s="39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11"/>
      <c r="E769" s="38"/>
      <c r="F769" s="39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11"/>
      <c r="E770" s="38"/>
      <c r="F770" s="39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11"/>
      <c r="E771" s="38"/>
      <c r="F771" s="39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11"/>
      <c r="E772" s="38"/>
      <c r="F772" s="39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11"/>
      <c r="E773" s="38"/>
      <c r="F773" s="39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11"/>
      <c r="E774" s="38"/>
      <c r="F774" s="39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11"/>
      <c r="E775" s="38"/>
      <c r="F775" s="39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11"/>
      <c r="E776" s="38"/>
      <c r="F776" s="39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11"/>
      <c r="E777" s="38"/>
      <c r="F777" s="39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11"/>
      <c r="E778" s="38"/>
      <c r="F778" s="39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11"/>
      <c r="E779" s="38"/>
      <c r="F779" s="39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11"/>
      <c r="E780" s="38"/>
      <c r="F780" s="39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11"/>
      <c r="E781" s="38"/>
      <c r="F781" s="39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11"/>
      <c r="E782" s="38"/>
      <c r="F782" s="39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11"/>
      <c r="E783" s="38"/>
      <c r="F783" s="39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11"/>
      <c r="E784" s="38"/>
      <c r="F784" s="39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11"/>
      <c r="E785" s="38"/>
      <c r="F785" s="39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11"/>
      <c r="E786" s="38"/>
      <c r="F786" s="39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11"/>
      <c r="E787" s="38"/>
      <c r="F787" s="39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11"/>
      <c r="E788" s="38"/>
      <c r="F788" s="39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11"/>
      <c r="E789" s="38"/>
      <c r="F789" s="39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11"/>
      <c r="E790" s="38"/>
      <c r="F790" s="39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11"/>
      <c r="E791" s="38"/>
      <c r="F791" s="39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11"/>
      <c r="E792" s="38"/>
      <c r="F792" s="39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11"/>
      <c r="E793" s="38"/>
      <c r="F793" s="39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11"/>
      <c r="E794" s="38"/>
      <c r="F794" s="39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11"/>
      <c r="E795" s="38"/>
      <c r="F795" s="39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11"/>
      <c r="E796" s="38"/>
      <c r="F796" s="39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11"/>
      <c r="E797" s="38"/>
      <c r="F797" s="39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11"/>
      <c r="E798" s="38"/>
      <c r="F798" s="39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11"/>
      <c r="E799" s="38"/>
      <c r="F799" s="39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11"/>
      <c r="E800" s="38"/>
      <c r="F800" s="39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11"/>
      <c r="E801" s="38"/>
      <c r="F801" s="39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11"/>
      <c r="E802" s="38"/>
      <c r="F802" s="39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11"/>
      <c r="E803" s="38"/>
      <c r="F803" s="39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11"/>
      <c r="E804" s="38"/>
      <c r="F804" s="39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11"/>
      <c r="E805" s="38"/>
      <c r="F805" s="39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11"/>
      <c r="E806" s="38"/>
      <c r="F806" s="39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11"/>
      <c r="E807" s="38"/>
      <c r="F807" s="39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11"/>
      <c r="E808" s="38"/>
      <c r="F808" s="39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11"/>
      <c r="E809" s="38"/>
      <c r="F809" s="39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11"/>
      <c r="E810" s="38"/>
      <c r="F810" s="39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11"/>
      <c r="E811" s="38"/>
      <c r="F811" s="39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11"/>
      <c r="E812" s="38"/>
      <c r="F812" s="39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11"/>
      <c r="E813" s="38"/>
      <c r="F813" s="39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11"/>
      <c r="E814" s="38"/>
      <c r="F814" s="39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11"/>
      <c r="E815" s="38"/>
      <c r="F815" s="39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11"/>
      <c r="E816" s="38"/>
      <c r="F816" s="39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11"/>
      <c r="E817" s="38"/>
      <c r="F817" s="39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11"/>
      <c r="E818" s="38"/>
      <c r="F818" s="39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11"/>
      <c r="E819" s="38"/>
      <c r="F819" s="39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11"/>
      <c r="E820" s="38"/>
      <c r="F820" s="39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11"/>
      <c r="E821" s="38"/>
      <c r="F821" s="39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11"/>
      <c r="E822" s="38"/>
      <c r="F822" s="39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11"/>
      <c r="E823" s="38"/>
      <c r="F823" s="39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11"/>
      <c r="E824" s="38"/>
      <c r="F824" s="39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11"/>
      <c r="E825" s="38"/>
      <c r="F825" s="39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11"/>
      <c r="E826" s="38"/>
      <c r="F826" s="39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11"/>
      <c r="E827" s="38"/>
      <c r="F827" s="39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11"/>
      <c r="E828" s="38"/>
      <c r="F828" s="39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11"/>
      <c r="E829" s="38"/>
      <c r="F829" s="39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11"/>
      <c r="E830" s="38"/>
      <c r="F830" s="39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11"/>
      <c r="E831" s="38"/>
      <c r="F831" s="39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11"/>
      <c r="E832" s="38"/>
      <c r="F832" s="39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11"/>
      <c r="E833" s="38"/>
      <c r="F833" s="39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11"/>
      <c r="E834" s="38"/>
      <c r="F834" s="39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11"/>
      <c r="E835" s="38"/>
      <c r="F835" s="39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11"/>
      <c r="E836" s="38"/>
      <c r="F836" s="39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11"/>
      <c r="E837" s="38"/>
      <c r="F837" s="39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11"/>
      <c r="E838" s="38"/>
      <c r="F838" s="39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11"/>
      <c r="E839" s="38"/>
      <c r="F839" s="39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11"/>
      <c r="E840" s="38"/>
      <c r="F840" s="39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11"/>
      <c r="E841" s="38"/>
      <c r="F841" s="39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11"/>
      <c r="E842" s="38"/>
      <c r="F842" s="39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11"/>
      <c r="E843" s="38"/>
      <c r="F843" s="39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11"/>
      <c r="E844" s="38"/>
      <c r="F844" s="39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11"/>
      <c r="E845" s="38"/>
      <c r="F845" s="39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11"/>
      <c r="E846" s="38"/>
      <c r="F846" s="39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11"/>
      <c r="E847" s="38"/>
      <c r="F847" s="39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11"/>
      <c r="E848" s="38"/>
      <c r="F848" s="39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11"/>
      <c r="E849" s="38"/>
      <c r="F849" s="39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11"/>
      <c r="E850" s="38"/>
      <c r="F850" s="39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11"/>
      <c r="E851" s="38"/>
      <c r="F851" s="39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11"/>
      <c r="E852" s="38"/>
      <c r="F852" s="39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11"/>
      <c r="E853" s="38"/>
      <c r="F853" s="39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11"/>
      <c r="E854" s="38"/>
      <c r="F854" s="39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11"/>
      <c r="E855" s="38"/>
      <c r="F855" s="39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11"/>
      <c r="E856" s="38"/>
      <c r="F856" s="39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11"/>
      <c r="E857" s="38"/>
      <c r="F857" s="39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11"/>
      <c r="E858" s="38"/>
      <c r="F858" s="39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11"/>
      <c r="E859" s="38"/>
      <c r="F859" s="39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11"/>
      <c r="E860" s="38"/>
      <c r="F860" s="39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11"/>
      <c r="E861" s="38"/>
      <c r="F861" s="39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11"/>
      <c r="E862" s="38"/>
      <c r="F862" s="39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11"/>
      <c r="E863" s="38"/>
      <c r="F863" s="39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11"/>
      <c r="E864" s="38"/>
      <c r="F864" s="39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11"/>
      <c r="E865" s="38"/>
      <c r="F865" s="39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11"/>
      <c r="E866" s="38"/>
      <c r="F866" s="39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11"/>
      <c r="E867" s="38"/>
      <c r="F867" s="39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11"/>
      <c r="E868" s="38"/>
      <c r="F868" s="39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11"/>
      <c r="E869" s="38"/>
      <c r="F869" s="39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11"/>
      <c r="E870" s="38"/>
      <c r="F870" s="39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11"/>
      <c r="E871" s="38"/>
      <c r="F871" s="39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11"/>
      <c r="E872" s="38"/>
      <c r="F872" s="39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11"/>
      <c r="E873" s="38"/>
      <c r="F873" s="39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11"/>
      <c r="E874" s="38"/>
      <c r="F874" s="39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11"/>
      <c r="E875" s="38"/>
      <c r="F875" s="39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11"/>
      <c r="E876" s="38"/>
      <c r="F876" s="39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11"/>
      <c r="E877" s="38"/>
      <c r="F877" s="39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11"/>
      <c r="E878" s="38"/>
      <c r="F878" s="39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11"/>
      <c r="E879" s="38"/>
      <c r="F879" s="39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11"/>
      <c r="E880" s="38"/>
      <c r="F880" s="39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11"/>
      <c r="E881" s="38"/>
      <c r="F881" s="39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11"/>
      <c r="E882" s="38"/>
      <c r="F882" s="39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11"/>
      <c r="E883" s="38"/>
      <c r="F883" s="39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11"/>
      <c r="E884" s="38"/>
      <c r="F884" s="39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11"/>
      <c r="E885" s="38"/>
      <c r="F885" s="39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11"/>
      <c r="E886" s="38"/>
      <c r="F886" s="39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11"/>
      <c r="E887" s="38"/>
      <c r="F887" s="39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11"/>
      <c r="E888" s="38"/>
      <c r="F888" s="39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11"/>
      <c r="E889" s="38"/>
      <c r="F889" s="39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11"/>
      <c r="E890" s="38"/>
      <c r="F890" s="39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11"/>
      <c r="E891" s="38"/>
      <c r="F891" s="39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11"/>
      <c r="E892" s="38"/>
      <c r="F892" s="39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11"/>
      <c r="E893" s="38"/>
      <c r="F893" s="39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11"/>
      <c r="E894" s="38"/>
      <c r="F894" s="39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11"/>
      <c r="E895" s="38"/>
      <c r="F895" s="39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11"/>
      <c r="E896" s="38"/>
      <c r="F896" s="39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11"/>
      <c r="E897" s="38"/>
      <c r="F897" s="39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11"/>
      <c r="E898" s="38"/>
      <c r="F898" s="39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11"/>
      <c r="E899" s="38"/>
      <c r="F899" s="39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11"/>
      <c r="E900" s="38"/>
      <c r="F900" s="39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11"/>
      <c r="E901" s="38"/>
      <c r="F901" s="39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11"/>
      <c r="E902" s="38"/>
      <c r="F902" s="39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11"/>
      <c r="E903" s="38"/>
      <c r="F903" s="39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11"/>
      <c r="E904" s="38"/>
      <c r="F904" s="39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11"/>
      <c r="E905" s="38"/>
      <c r="F905" s="39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11"/>
      <c r="E906" s="38"/>
      <c r="F906" s="39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11"/>
      <c r="E907" s="38"/>
      <c r="F907" s="39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11"/>
      <c r="E908" s="38"/>
      <c r="F908" s="39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11"/>
      <c r="E909" s="38"/>
      <c r="F909" s="39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11"/>
      <c r="E910" s="38"/>
      <c r="F910" s="39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11"/>
      <c r="E911" s="38"/>
      <c r="F911" s="39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11"/>
      <c r="E912" s="38"/>
      <c r="F912" s="39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11"/>
      <c r="E913" s="38"/>
      <c r="F913" s="39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11"/>
      <c r="E914" s="38"/>
      <c r="F914" s="39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11"/>
      <c r="E915" s="38"/>
      <c r="F915" s="39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11"/>
      <c r="E916" s="38"/>
      <c r="F916" s="39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11"/>
      <c r="E917" s="38"/>
      <c r="F917" s="39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11"/>
      <c r="E918" s="38"/>
      <c r="F918" s="39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11"/>
      <c r="E919" s="38"/>
      <c r="F919" s="39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11"/>
      <c r="E920" s="38"/>
      <c r="F920" s="39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11"/>
      <c r="E921" s="38"/>
      <c r="F921" s="39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11"/>
      <c r="E922" s="38"/>
      <c r="F922" s="39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11"/>
      <c r="E923" s="38"/>
      <c r="F923" s="39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11"/>
      <c r="E924" s="38"/>
      <c r="F924" s="39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11"/>
      <c r="E925" s="38"/>
      <c r="F925" s="39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11"/>
      <c r="E926" s="38"/>
      <c r="F926" s="39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11"/>
      <c r="E927" s="38"/>
      <c r="F927" s="39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11"/>
      <c r="E928" s="38"/>
      <c r="F928" s="39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11"/>
      <c r="E929" s="38"/>
      <c r="F929" s="39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11"/>
      <c r="E930" s="38"/>
      <c r="F930" s="39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11"/>
      <c r="E931" s="38"/>
      <c r="F931" s="39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11"/>
      <c r="E932" s="38"/>
      <c r="F932" s="39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11"/>
      <c r="E933" s="38"/>
      <c r="F933" s="39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11"/>
      <c r="E934" s="38"/>
      <c r="F934" s="39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11"/>
      <c r="E935" s="38"/>
      <c r="F935" s="39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11"/>
      <c r="E936" s="38"/>
      <c r="F936" s="39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11"/>
      <c r="E937" s="38"/>
      <c r="F937" s="39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11"/>
      <c r="E938" s="38"/>
      <c r="F938" s="39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11"/>
      <c r="E939" s="38"/>
      <c r="F939" s="39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11"/>
      <c r="E940" s="38"/>
      <c r="F940" s="39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11"/>
      <c r="E941" s="38"/>
      <c r="F941" s="39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11"/>
      <c r="E942" s="38"/>
      <c r="F942" s="39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11"/>
      <c r="E943" s="38"/>
      <c r="F943" s="39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11"/>
      <c r="E944" s="38"/>
      <c r="F944" s="39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11"/>
      <c r="E945" s="38"/>
      <c r="F945" s="39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11"/>
      <c r="E946" s="38"/>
      <c r="F946" s="39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11"/>
      <c r="E947" s="38"/>
      <c r="F947" s="39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11"/>
      <c r="E948" s="38"/>
      <c r="F948" s="39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11"/>
      <c r="E949" s="38"/>
      <c r="F949" s="39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11"/>
      <c r="E950" s="38"/>
      <c r="F950" s="39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11"/>
      <c r="E951" s="38"/>
      <c r="F951" s="39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11"/>
      <c r="E952" s="38"/>
      <c r="F952" s="39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11"/>
      <c r="E953" s="38"/>
      <c r="F953" s="39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11"/>
      <c r="E954" s="38"/>
      <c r="F954" s="39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11"/>
      <c r="E955" s="38"/>
      <c r="F955" s="39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11"/>
      <c r="E956" s="38"/>
      <c r="F956" s="39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11"/>
      <c r="E957" s="38"/>
      <c r="F957" s="39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11"/>
      <c r="E958" s="38"/>
      <c r="F958" s="39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11"/>
      <c r="E959" s="38"/>
      <c r="F959" s="39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11"/>
      <c r="E960" s="38"/>
      <c r="F960" s="39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11"/>
      <c r="E961" s="38"/>
      <c r="F961" s="39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11"/>
      <c r="E962" s="38"/>
      <c r="F962" s="39"/>
      <c r="G962" s="10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11"/>
      <c r="E963" s="38"/>
      <c r="F963" s="39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11"/>
      <c r="E964" s="38"/>
      <c r="F964" s="39"/>
      <c r="G964" s="10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11"/>
      <c r="E965" s="38"/>
      <c r="F965" s="39"/>
      <c r="G965" s="10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11"/>
      <c r="E966" s="38"/>
      <c r="F966" s="39"/>
      <c r="G966" s="10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11"/>
      <c r="E967" s="38"/>
      <c r="F967" s="39"/>
      <c r="G967" s="10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11"/>
      <c r="E968" s="38"/>
      <c r="F968" s="39"/>
      <c r="G968" s="10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11"/>
      <c r="E969" s="38"/>
      <c r="F969" s="39"/>
      <c r="G969" s="10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11"/>
      <c r="E970" s="38"/>
      <c r="F970" s="39"/>
      <c r="G970" s="10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11"/>
      <c r="E971" s="38"/>
      <c r="F971" s="39"/>
      <c r="G971" s="10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11"/>
      <c r="E972" s="38"/>
      <c r="F972" s="39"/>
      <c r="G972" s="10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11"/>
      <c r="E973" s="38"/>
      <c r="F973" s="39"/>
      <c r="G973" s="10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11"/>
      <c r="E974" s="38"/>
      <c r="F974" s="39"/>
      <c r="G974" s="10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11"/>
      <c r="E975" s="38"/>
      <c r="F975" s="39"/>
      <c r="G975" s="10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11"/>
      <c r="E976" s="38"/>
      <c r="F976" s="39"/>
      <c r="G976" s="10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11"/>
      <c r="E977" s="38"/>
      <c r="F977" s="39"/>
      <c r="G977" s="10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11"/>
      <c r="E978" s="38"/>
      <c r="F978" s="39"/>
      <c r="G978" s="10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11"/>
      <c r="E979" s="38"/>
      <c r="F979" s="39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11"/>
      <c r="E980" s="38"/>
      <c r="F980" s="39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11"/>
      <c r="E981" s="38"/>
      <c r="F981" s="39"/>
      <c r="G981" s="10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11"/>
      <c r="E982" s="38"/>
      <c r="F982" s="39"/>
      <c r="G982" s="10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11"/>
      <c r="E983" s="38"/>
      <c r="F983" s="39"/>
      <c r="G983" s="10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11"/>
      <c r="E984" s="38"/>
      <c r="F984" s="39"/>
      <c r="G984" s="10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11"/>
      <c r="E985" s="38"/>
      <c r="F985" s="39"/>
      <c r="G985" s="10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11"/>
      <c r="E986" s="38"/>
      <c r="F986" s="39"/>
      <c r="G986" s="10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11"/>
      <c r="E987" s="38"/>
      <c r="F987" s="39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11"/>
      <c r="E988" s="38"/>
      <c r="F988" s="39"/>
      <c r="G988" s="10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11"/>
      <c r="E989" s="38"/>
      <c r="F989" s="39"/>
      <c r="G989" s="10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11"/>
      <c r="E990" s="38"/>
      <c r="F990" s="39"/>
      <c r="G990" s="10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11"/>
      <c r="E991" s="38"/>
      <c r="F991" s="39"/>
      <c r="G991" s="10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11"/>
      <c r="E992" s="38"/>
      <c r="F992" s="39"/>
      <c r="G992" s="10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11"/>
      <c r="E993" s="38"/>
      <c r="F993" s="39"/>
      <c r="G993" s="10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11"/>
      <c r="E994" s="38"/>
      <c r="F994" s="39"/>
      <c r="G994" s="10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11"/>
      <c r="E995" s="38"/>
      <c r="F995" s="39"/>
      <c r="G995" s="10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11"/>
      <c r="E996" s="38"/>
      <c r="F996" s="39"/>
      <c r="G996" s="10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11"/>
      <c r="E997" s="38"/>
      <c r="F997" s="39"/>
      <c r="G997" s="10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11"/>
      <c r="E998" s="38"/>
      <c r="F998" s="39"/>
      <c r="G998" s="10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11"/>
      <c r="E999" s="38"/>
      <c r="F999" s="39"/>
      <c r="G999" s="10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11"/>
      <c r="E1000" s="38"/>
      <c r="F1000" s="39"/>
      <c r="G1000" s="10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51:F51"/>
    <mergeCell ref="A52:A53"/>
    <mergeCell ref="B52:B53"/>
    <mergeCell ref="C52:C53"/>
    <mergeCell ref="D52:D53"/>
    <mergeCell ref="E52:E53"/>
    <mergeCell ref="F52:F53"/>
  </mergeCells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H4" sqref="H4"/>
    </sheetView>
  </sheetViews>
  <sheetFormatPr defaultRowHeight="15" x14ac:dyDescent="0.25"/>
  <cols>
    <col min="1" max="1" width="15.5703125" style="79" bestFit="1" customWidth="1"/>
    <col min="2" max="2" width="15.5703125" style="79" customWidth="1"/>
    <col min="3" max="3" width="45.85546875" style="79" customWidth="1"/>
    <col min="4" max="4" width="42.140625" style="99" bestFit="1" customWidth="1"/>
    <col min="5" max="5" width="25.42578125" style="113" customWidth="1"/>
    <col min="6" max="6" width="25.5703125" style="114" customWidth="1"/>
    <col min="7" max="7" width="15.140625" style="98" bestFit="1" customWidth="1"/>
    <col min="8" max="16384" width="9.140625" style="79"/>
  </cols>
  <sheetData>
    <row r="1" spans="1:7" ht="39" customHeight="1" thickBot="1" x14ac:dyDescent="0.3">
      <c r="A1" s="246" t="s">
        <v>580</v>
      </c>
      <c r="B1" s="246"/>
      <c r="C1" s="246"/>
      <c r="D1" s="246"/>
      <c r="E1" s="246"/>
      <c r="F1" s="246"/>
      <c r="G1" s="247"/>
    </row>
    <row r="2" spans="1:7" ht="38.25" customHeight="1" thickBot="1" x14ac:dyDescent="0.3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 x14ac:dyDescent="0.25">
      <c r="A3" s="251" t="s">
        <v>3</v>
      </c>
      <c r="B3" s="251" t="s">
        <v>4</v>
      </c>
      <c r="C3" s="251" t="s">
        <v>5</v>
      </c>
      <c r="D3" s="253" t="s">
        <v>6</v>
      </c>
      <c r="E3" s="254" t="s">
        <v>423</v>
      </c>
      <c r="F3" s="254" t="s">
        <v>424</v>
      </c>
      <c r="G3" s="256" t="s">
        <v>425</v>
      </c>
    </row>
    <row r="4" spans="1:7" ht="28.5" customHeight="1" x14ac:dyDescent="0.25">
      <c r="A4" s="252"/>
      <c r="B4" s="252"/>
      <c r="C4" s="252"/>
      <c r="D4" s="219"/>
      <c r="E4" s="255"/>
      <c r="F4" s="255"/>
      <c r="G4" s="257"/>
    </row>
    <row r="5" spans="1:7" ht="27.75" customHeight="1" x14ac:dyDescent="0.25">
      <c r="A5" s="91" t="s">
        <v>26</v>
      </c>
      <c r="B5" s="92">
        <v>127</v>
      </c>
      <c r="C5" s="91" t="s">
        <v>27</v>
      </c>
      <c r="D5" s="91" t="s">
        <v>28</v>
      </c>
      <c r="E5" s="110">
        <v>717.35</v>
      </c>
      <c r="F5" s="111">
        <v>1500</v>
      </c>
      <c r="G5" s="122">
        <f t="shared" ref="G5:G45" si="0">E5+F5</f>
        <v>2217.35</v>
      </c>
    </row>
    <row r="6" spans="1:7" ht="27" customHeight="1" x14ac:dyDescent="0.25">
      <c r="A6" s="91" t="s">
        <v>31</v>
      </c>
      <c r="B6" s="92">
        <v>67</v>
      </c>
      <c r="C6" s="91" t="s">
        <v>21</v>
      </c>
      <c r="D6" s="91" t="s">
        <v>32</v>
      </c>
      <c r="E6" s="110">
        <v>0</v>
      </c>
      <c r="F6" s="111">
        <v>1500</v>
      </c>
      <c r="G6" s="122">
        <f t="shared" si="0"/>
        <v>1500</v>
      </c>
    </row>
    <row r="7" spans="1:7" ht="27" customHeight="1" x14ac:dyDescent="0.25">
      <c r="A7" s="91" t="s">
        <v>35</v>
      </c>
      <c r="B7" s="92">
        <v>102</v>
      </c>
      <c r="C7" s="91" t="s">
        <v>36</v>
      </c>
      <c r="D7" s="91" t="s">
        <v>37</v>
      </c>
      <c r="E7" s="110">
        <v>0</v>
      </c>
      <c r="F7" s="111">
        <v>1500</v>
      </c>
      <c r="G7" s="122">
        <f t="shared" si="0"/>
        <v>1500</v>
      </c>
    </row>
    <row r="8" spans="1:7" ht="27" customHeight="1" x14ac:dyDescent="0.25">
      <c r="A8" s="91" t="s">
        <v>40</v>
      </c>
      <c r="B8" s="92">
        <v>91</v>
      </c>
      <c r="C8" s="91" t="s">
        <v>21</v>
      </c>
      <c r="D8" s="91" t="s">
        <v>41</v>
      </c>
      <c r="E8" s="110">
        <v>0</v>
      </c>
      <c r="F8" s="111">
        <v>1500</v>
      </c>
      <c r="G8" s="122">
        <f t="shared" si="0"/>
        <v>1500</v>
      </c>
    </row>
    <row r="9" spans="1:7" ht="27" customHeight="1" x14ac:dyDescent="0.25">
      <c r="A9" s="91" t="s">
        <v>44</v>
      </c>
      <c r="B9" s="92">
        <v>33</v>
      </c>
      <c r="C9" s="91" t="s">
        <v>21</v>
      </c>
      <c r="D9" s="91" t="s">
        <v>32</v>
      </c>
      <c r="E9" s="110">
        <v>0</v>
      </c>
      <c r="F9" s="111">
        <v>1500</v>
      </c>
      <c r="G9" s="122">
        <f t="shared" si="0"/>
        <v>1500</v>
      </c>
    </row>
    <row r="10" spans="1:7" ht="27" customHeight="1" x14ac:dyDescent="0.25">
      <c r="A10" s="91" t="s">
        <v>47</v>
      </c>
      <c r="B10" s="92">
        <v>83</v>
      </c>
      <c r="C10" s="91" t="s">
        <v>48</v>
      </c>
      <c r="D10" s="91" t="s">
        <v>49</v>
      </c>
      <c r="E10" s="110">
        <v>0</v>
      </c>
      <c r="F10" s="111">
        <v>1500</v>
      </c>
      <c r="G10" s="122">
        <f t="shared" si="0"/>
        <v>1500</v>
      </c>
    </row>
    <row r="11" spans="1:7" ht="27" customHeight="1" x14ac:dyDescent="0.25">
      <c r="A11" s="91" t="s">
        <v>52</v>
      </c>
      <c r="B11" s="92">
        <v>97</v>
      </c>
      <c r="C11" s="91" t="s">
        <v>53</v>
      </c>
      <c r="D11" s="91" t="s">
        <v>54</v>
      </c>
      <c r="E11" s="110">
        <v>1350</v>
      </c>
      <c r="F11" s="111">
        <v>1500</v>
      </c>
      <c r="G11" s="122">
        <f t="shared" si="0"/>
        <v>2850</v>
      </c>
    </row>
    <row r="12" spans="1:7" ht="27" customHeight="1" x14ac:dyDescent="0.25">
      <c r="A12" s="91" t="s">
        <v>56</v>
      </c>
      <c r="B12" s="92">
        <v>28</v>
      </c>
      <c r="C12" s="91" t="s">
        <v>21</v>
      </c>
      <c r="D12" s="91" t="s">
        <v>22</v>
      </c>
      <c r="E12" s="110">
        <v>1500</v>
      </c>
      <c r="F12" s="111">
        <v>1500</v>
      </c>
      <c r="G12" s="122">
        <f t="shared" si="0"/>
        <v>3000</v>
      </c>
    </row>
    <row r="13" spans="1:7" ht="27" customHeight="1" x14ac:dyDescent="0.25">
      <c r="A13" s="91" t="s">
        <v>58</v>
      </c>
      <c r="B13" s="92">
        <v>134</v>
      </c>
      <c r="C13" s="91" t="s">
        <v>260</v>
      </c>
      <c r="D13" s="91" t="s">
        <v>60</v>
      </c>
      <c r="E13" s="110">
        <f>1312.58+138.5</f>
        <v>1451.08</v>
      </c>
      <c r="F13" s="111">
        <v>1500</v>
      </c>
      <c r="G13" s="122">
        <f t="shared" si="0"/>
        <v>2951.08</v>
      </c>
    </row>
    <row r="14" spans="1:7" ht="26.25" customHeight="1" x14ac:dyDescent="0.25">
      <c r="A14" s="91" t="s">
        <v>63</v>
      </c>
      <c r="B14" s="92">
        <v>87</v>
      </c>
      <c r="C14" s="91" t="s">
        <v>21</v>
      </c>
      <c r="D14" s="91" t="s">
        <v>137</v>
      </c>
      <c r="E14" s="110">
        <f>920.62+150</f>
        <v>1070.6199999999999</v>
      </c>
      <c r="F14" s="111">
        <v>1500</v>
      </c>
      <c r="G14" s="122">
        <f t="shared" si="0"/>
        <v>2570.62</v>
      </c>
    </row>
    <row r="15" spans="1:7" ht="27" customHeight="1" x14ac:dyDescent="0.25">
      <c r="A15" s="91" t="s">
        <v>67</v>
      </c>
      <c r="B15" s="92">
        <v>110</v>
      </c>
      <c r="C15" s="91" t="s">
        <v>68</v>
      </c>
      <c r="D15" s="91" t="s">
        <v>60</v>
      </c>
      <c r="E15" s="110">
        <f>1350+74.84</f>
        <v>1424.84</v>
      </c>
      <c r="F15" s="111">
        <v>409.09</v>
      </c>
      <c r="G15" s="122">
        <f t="shared" si="0"/>
        <v>1833.9299999999998</v>
      </c>
    </row>
    <row r="16" spans="1:7" ht="27" customHeight="1" x14ac:dyDescent="0.25">
      <c r="A16" s="91" t="s">
        <v>194</v>
      </c>
      <c r="B16" s="92">
        <v>139</v>
      </c>
      <c r="C16" s="91" t="s">
        <v>260</v>
      </c>
      <c r="D16" s="91" t="s">
        <v>41</v>
      </c>
      <c r="E16" s="110">
        <v>0</v>
      </c>
      <c r="F16" s="111">
        <v>1500</v>
      </c>
      <c r="G16" s="122">
        <f t="shared" si="0"/>
        <v>1500</v>
      </c>
    </row>
    <row r="17" spans="1:7" ht="27" customHeight="1" x14ac:dyDescent="0.25">
      <c r="A17" s="91" t="s">
        <v>73</v>
      </c>
      <c r="B17" s="92">
        <v>107</v>
      </c>
      <c r="C17" s="91" t="s">
        <v>59</v>
      </c>
      <c r="D17" s="91" t="s">
        <v>74</v>
      </c>
      <c r="E17" s="110">
        <v>895.77</v>
      </c>
      <c r="F17" s="111">
        <v>1500</v>
      </c>
      <c r="G17" s="122">
        <f t="shared" si="0"/>
        <v>2395.77</v>
      </c>
    </row>
    <row r="18" spans="1:7" ht="27" customHeight="1" x14ac:dyDescent="0.25">
      <c r="A18" s="91" t="s">
        <v>79</v>
      </c>
      <c r="B18" s="92">
        <v>76</v>
      </c>
      <c r="C18" s="91" t="s">
        <v>36</v>
      </c>
      <c r="D18" s="91" t="s">
        <v>32</v>
      </c>
      <c r="E18" s="110">
        <v>1350</v>
      </c>
      <c r="F18" s="111">
        <v>1500</v>
      </c>
      <c r="G18" s="122">
        <f t="shared" si="0"/>
        <v>2850</v>
      </c>
    </row>
    <row r="19" spans="1:7" ht="26.25" customHeight="1" x14ac:dyDescent="0.25">
      <c r="A19" s="91" t="s">
        <v>81</v>
      </c>
      <c r="B19" s="92">
        <v>101</v>
      </c>
      <c r="C19" s="91" t="s">
        <v>199</v>
      </c>
      <c r="D19" s="91" t="s">
        <v>148</v>
      </c>
      <c r="E19" s="110">
        <v>1350</v>
      </c>
      <c r="F19" s="111">
        <v>1500</v>
      </c>
      <c r="G19" s="122">
        <f t="shared" si="0"/>
        <v>2850</v>
      </c>
    </row>
    <row r="20" spans="1:7" ht="27" customHeight="1" x14ac:dyDescent="0.25">
      <c r="A20" s="91" t="s">
        <v>90</v>
      </c>
      <c r="B20" s="92">
        <v>137</v>
      </c>
      <c r="C20" s="91" t="s">
        <v>91</v>
      </c>
      <c r="D20" s="91" t="s">
        <v>92</v>
      </c>
      <c r="E20" s="110">
        <v>1350</v>
      </c>
      <c r="F20" s="111">
        <v>1500</v>
      </c>
      <c r="G20" s="122">
        <f t="shared" si="0"/>
        <v>2850</v>
      </c>
    </row>
    <row r="21" spans="1:7" ht="27" customHeight="1" x14ac:dyDescent="0.25">
      <c r="A21" s="91" t="s">
        <v>94</v>
      </c>
      <c r="B21" s="92">
        <v>50</v>
      </c>
      <c r="C21" s="91" t="s">
        <v>36</v>
      </c>
      <c r="D21" s="97" t="s">
        <v>41</v>
      </c>
      <c r="E21" s="110">
        <v>1350</v>
      </c>
      <c r="F21" s="111">
        <v>1500</v>
      </c>
      <c r="G21" s="122">
        <f t="shared" si="0"/>
        <v>2850</v>
      </c>
    </row>
    <row r="22" spans="1:7" ht="27" customHeight="1" x14ac:dyDescent="0.25">
      <c r="A22" s="91" t="s">
        <v>97</v>
      </c>
      <c r="B22" s="92">
        <v>27</v>
      </c>
      <c r="C22" s="91" t="s">
        <v>36</v>
      </c>
      <c r="D22" s="91" t="s">
        <v>41</v>
      </c>
      <c r="E22" s="110">
        <v>1350</v>
      </c>
      <c r="F22" s="111">
        <v>954.55</v>
      </c>
      <c r="G22" s="122">
        <f t="shared" si="0"/>
        <v>2304.5500000000002</v>
      </c>
    </row>
    <row r="23" spans="1:7" ht="27" customHeight="1" x14ac:dyDescent="0.25">
      <c r="A23" s="91" t="s">
        <v>99</v>
      </c>
      <c r="B23" s="92">
        <v>65</v>
      </c>
      <c r="C23" s="91" t="s">
        <v>14</v>
      </c>
      <c r="D23" s="91" t="s">
        <v>15</v>
      </c>
      <c r="E23" s="110">
        <v>1341.86</v>
      </c>
      <c r="F23" s="111">
        <v>1363.64</v>
      </c>
      <c r="G23" s="122">
        <f t="shared" si="0"/>
        <v>2705.5</v>
      </c>
    </row>
    <row r="24" spans="1:7" ht="27" customHeight="1" x14ac:dyDescent="0.25">
      <c r="A24" s="91" t="s">
        <v>101</v>
      </c>
      <c r="B24" s="92">
        <v>129</v>
      </c>
      <c r="C24" s="91" t="s">
        <v>91</v>
      </c>
      <c r="D24" s="91" t="s">
        <v>92</v>
      </c>
      <c r="E24" s="110">
        <v>0</v>
      </c>
      <c r="F24" s="111">
        <v>1500</v>
      </c>
      <c r="G24" s="122">
        <f t="shared" si="0"/>
        <v>1500</v>
      </c>
    </row>
    <row r="25" spans="1:7" ht="27" customHeight="1" x14ac:dyDescent="0.25">
      <c r="A25" s="91" t="s">
        <v>103</v>
      </c>
      <c r="B25" s="92">
        <v>106</v>
      </c>
      <c r="C25" s="91" t="s">
        <v>36</v>
      </c>
      <c r="D25" s="91" t="s">
        <v>32</v>
      </c>
      <c r="E25" s="110">
        <v>1271.1600000000001</v>
      </c>
      <c r="F25" s="111">
        <v>1500</v>
      </c>
      <c r="G25" s="122">
        <f t="shared" si="0"/>
        <v>2771.16</v>
      </c>
    </row>
    <row r="26" spans="1:7" ht="27" customHeight="1" x14ac:dyDescent="0.25">
      <c r="A26" s="91" t="s">
        <v>120</v>
      </c>
      <c r="B26" s="92">
        <v>135</v>
      </c>
      <c r="C26" s="123" t="s">
        <v>512</v>
      </c>
      <c r="D26" s="91" t="s">
        <v>122</v>
      </c>
      <c r="E26" s="110">
        <v>1263.6500000000001</v>
      </c>
      <c r="F26" s="111">
        <v>1500</v>
      </c>
      <c r="G26" s="122">
        <f t="shared" si="0"/>
        <v>2763.65</v>
      </c>
    </row>
    <row r="27" spans="1:7" ht="27" customHeight="1" x14ac:dyDescent="0.25">
      <c r="A27" s="91" t="s">
        <v>124</v>
      </c>
      <c r="B27" s="92">
        <v>53</v>
      </c>
      <c r="C27" s="91" t="s">
        <v>53</v>
      </c>
      <c r="D27" s="91" t="s">
        <v>125</v>
      </c>
      <c r="E27" s="110">
        <v>1096.22</v>
      </c>
      <c r="F27" s="111">
        <v>1500</v>
      </c>
      <c r="G27" s="122">
        <f t="shared" si="0"/>
        <v>2596.2200000000003</v>
      </c>
    </row>
    <row r="28" spans="1:7" ht="27" customHeight="1" x14ac:dyDescent="0.25">
      <c r="A28" s="91" t="s">
        <v>132</v>
      </c>
      <c r="B28" s="92">
        <v>120</v>
      </c>
      <c r="C28" s="91" t="s">
        <v>36</v>
      </c>
      <c r="D28" s="91" t="s">
        <v>64</v>
      </c>
      <c r="E28" s="110">
        <f>668.04+39.45</f>
        <v>707.49</v>
      </c>
      <c r="F28" s="111">
        <v>1500</v>
      </c>
      <c r="G28" s="122">
        <f t="shared" si="0"/>
        <v>2207.4899999999998</v>
      </c>
    </row>
    <row r="29" spans="1:7" ht="27" customHeight="1" x14ac:dyDescent="0.25">
      <c r="A29" s="91" t="s">
        <v>139</v>
      </c>
      <c r="B29" s="92">
        <v>49</v>
      </c>
      <c r="C29" s="91" t="s">
        <v>36</v>
      </c>
      <c r="D29" s="91" t="s">
        <v>41</v>
      </c>
      <c r="E29" s="110">
        <v>0</v>
      </c>
      <c r="F29" s="111">
        <v>1500</v>
      </c>
      <c r="G29" s="122">
        <f t="shared" si="0"/>
        <v>1500</v>
      </c>
    </row>
    <row r="30" spans="1:7" ht="27" customHeight="1" x14ac:dyDescent="0.25">
      <c r="A30" s="91" t="s">
        <v>208</v>
      </c>
      <c r="B30" s="92">
        <v>142</v>
      </c>
      <c r="C30" s="91" t="s">
        <v>209</v>
      </c>
      <c r="D30" s="91" t="s">
        <v>137</v>
      </c>
      <c r="E30" s="110">
        <v>0</v>
      </c>
      <c r="F30" s="111">
        <v>1500</v>
      </c>
      <c r="G30" s="122">
        <f t="shared" si="0"/>
        <v>1500</v>
      </c>
    </row>
    <row r="31" spans="1:7" ht="27" customHeight="1" x14ac:dyDescent="0.25">
      <c r="A31" s="91" t="s">
        <v>198</v>
      </c>
      <c r="B31" s="92">
        <v>140</v>
      </c>
      <c r="C31" s="91" t="s">
        <v>199</v>
      </c>
      <c r="D31" s="91" t="s">
        <v>200</v>
      </c>
      <c r="E31" s="110">
        <v>1350</v>
      </c>
      <c r="F31" s="111">
        <v>1500</v>
      </c>
      <c r="G31" s="122">
        <f t="shared" si="0"/>
        <v>2850</v>
      </c>
    </row>
    <row r="32" spans="1:7" ht="27" customHeight="1" x14ac:dyDescent="0.25">
      <c r="A32" s="91" t="s">
        <v>141</v>
      </c>
      <c r="B32" s="92">
        <v>128</v>
      </c>
      <c r="C32" s="91" t="s">
        <v>86</v>
      </c>
      <c r="D32" s="91" t="s">
        <v>87</v>
      </c>
      <c r="E32" s="110">
        <v>0</v>
      </c>
      <c r="F32" s="111">
        <v>0</v>
      </c>
      <c r="G32" s="122">
        <f t="shared" si="0"/>
        <v>0</v>
      </c>
    </row>
    <row r="33" spans="1:7" ht="27" customHeight="1" x14ac:dyDescent="0.25">
      <c r="A33" s="92" t="s">
        <v>220</v>
      </c>
      <c r="B33" s="92">
        <v>146</v>
      </c>
      <c r="C33" s="91" t="s">
        <v>27</v>
      </c>
      <c r="D33" s="91" t="s">
        <v>28</v>
      </c>
      <c r="E33" s="110">
        <f>686.46+25.43</f>
        <v>711.89</v>
      </c>
      <c r="F33" s="111">
        <v>1500</v>
      </c>
      <c r="G33" s="122">
        <f t="shared" si="0"/>
        <v>2211.89</v>
      </c>
    </row>
    <row r="34" spans="1:7" ht="27" customHeight="1" x14ac:dyDescent="0.25">
      <c r="A34" s="91" t="s">
        <v>143</v>
      </c>
      <c r="B34" s="92">
        <v>138</v>
      </c>
      <c r="C34" s="91" t="s">
        <v>14</v>
      </c>
      <c r="D34" s="91" t="s">
        <v>145</v>
      </c>
      <c r="E34" s="110">
        <v>1204.96</v>
      </c>
      <c r="F34" s="111">
        <v>1568.18</v>
      </c>
      <c r="G34" s="122">
        <f t="shared" si="0"/>
        <v>2773.1400000000003</v>
      </c>
    </row>
    <row r="35" spans="1:7" ht="27" customHeight="1" x14ac:dyDescent="0.25">
      <c r="A35" s="91" t="s">
        <v>147</v>
      </c>
      <c r="B35" s="92">
        <v>80</v>
      </c>
      <c r="C35" s="91" t="s">
        <v>246</v>
      </c>
      <c r="D35" s="91" t="s">
        <v>246</v>
      </c>
      <c r="E35" s="110">
        <v>1350</v>
      </c>
      <c r="F35" s="111">
        <v>1500</v>
      </c>
      <c r="G35" s="122">
        <f t="shared" si="0"/>
        <v>2850</v>
      </c>
    </row>
    <row r="36" spans="1:7" ht="27" customHeight="1" x14ac:dyDescent="0.25">
      <c r="A36" s="91" t="s">
        <v>150</v>
      </c>
      <c r="B36" s="92">
        <v>36</v>
      </c>
      <c r="C36" s="91" t="s">
        <v>36</v>
      </c>
      <c r="D36" s="91" t="s">
        <v>41</v>
      </c>
      <c r="E36" s="110">
        <f>361.28+125.44</f>
        <v>486.71999999999997</v>
      </c>
      <c r="F36" s="111">
        <v>1500</v>
      </c>
      <c r="G36" s="122">
        <f t="shared" si="0"/>
        <v>1986.72</v>
      </c>
    </row>
    <row r="37" spans="1:7" ht="27" customHeight="1" x14ac:dyDescent="0.25">
      <c r="A37" s="91" t="s">
        <v>155</v>
      </c>
      <c r="B37" s="92">
        <v>42</v>
      </c>
      <c r="C37" s="91" t="s">
        <v>36</v>
      </c>
      <c r="D37" s="97" t="s">
        <v>41</v>
      </c>
      <c r="E37" s="110">
        <v>1500</v>
      </c>
      <c r="F37" s="111">
        <v>1500</v>
      </c>
      <c r="G37" s="122">
        <f t="shared" si="0"/>
        <v>3000</v>
      </c>
    </row>
    <row r="38" spans="1:7" ht="27" customHeight="1" x14ac:dyDescent="0.25">
      <c r="A38" s="91" t="s">
        <v>157</v>
      </c>
      <c r="B38" s="92">
        <v>122</v>
      </c>
      <c r="C38" s="91" t="s">
        <v>53</v>
      </c>
      <c r="D38" s="91" t="s">
        <v>158</v>
      </c>
      <c r="E38" s="110">
        <v>1350</v>
      </c>
      <c r="F38" s="111">
        <v>2181.8200000000002</v>
      </c>
      <c r="G38" s="122">
        <f t="shared" si="0"/>
        <v>3531.82</v>
      </c>
    </row>
    <row r="39" spans="1:7" ht="26.25" customHeight="1" x14ac:dyDescent="0.25">
      <c r="A39" s="91" t="s">
        <v>160</v>
      </c>
      <c r="B39" s="92">
        <v>136</v>
      </c>
      <c r="C39" s="91" t="s">
        <v>161</v>
      </c>
      <c r="D39" s="91" t="s">
        <v>223</v>
      </c>
      <c r="E39" s="110">
        <v>1225.68</v>
      </c>
      <c r="F39" s="111">
        <v>1500</v>
      </c>
      <c r="G39" s="122">
        <f t="shared" si="0"/>
        <v>2725.6800000000003</v>
      </c>
    </row>
    <row r="40" spans="1:7" ht="26.25" customHeight="1" x14ac:dyDescent="0.25">
      <c r="A40" s="91" t="s">
        <v>225</v>
      </c>
      <c r="B40" s="92">
        <v>145</v>
      </c>
      <c r="C40" s="91" t="s">
        <v>27</v>
      </c>
      <c r="D40" s="91" t="s">
        <v>28</v>
      </c>
      <c r="E40" s="110">
        <v>1194.75</v>
      </c>
      <c r="F40" s="111">
        <v>1500</v>
      </c>
      <c r="G40" s="122">
        <f t="shared" si="0"/>
        <v>2694.75</v>
      </c>
    </row>
    <row r="41" spans="1:7" ht="27" customHeight="1" x14ac:dyDescent="0.25">
      <c r="A41" s="91" t="s">
        <v>165</v>
      </c>
      <c r="B41" s="92">
        <v>58</v>
      </c>
      <c r="C41" s="91" t="s">
        <v>36</v>
      </c>
      <c r="D41" s="91" t="s">
        <v>32</v>
      </c>
      <c r="E41" s="110">
        <v>955.46</v>
      </c>
      <c r="F41" s="111">
        <v>1500</v>
      </c>
      <c r="G41" s="122">
        <f t="shared" si="0"/>
        <v>2455.46</v>
      </c>
    </row>
    <row r="42" spans="1:7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0">
        <v>0</v>
      </c>
      <c r="F42" s="111">
        <v>1500</v>
      </c>
      <c r="G42" s="122">
        <f t="shared" si="0"/>
        <v>1500</v>
      </c>
    </row>
    <row r="43" spans="1:7" ht="27" customHeight="1" x14ac:dyDescent="0.25">
      <c r="A43" s="91" t="s">
        <v>167</v>
      </c>
      <c r="B43" s="92">
        <v>133</v>
      </c>
      <c r="C43" s="91" t="s">
        <v>168</v>
      </c>
      <c r="D43" s="91" t="s">
        <v>169</v>
      </c>
      <c r="E43" s="110">
        <v>764.57</v>
      </c>
      <c r="F43" s="111">
        <v>1500</v>
      </c>
      <c r="G43" s="122">
        <f t="shared" si="0"/>
        <v>2264.5700000000002</v>
      </c>
    </row>
    <row r="44" spans="1:7" ht="27" customHeight="1" x14ac:dyDescent="0.25">
      <c r="A44" s="91" t="s">
        <v>171</v>
      </c>
      <c r="B44" s="92">
        <v>43</v>
      </c>
      <c r="C44" s="91" t="s">
        <v>36</v>
      </c>
      <c r="D44" s="91" t="s">
        <v>137</v>
      </c>
      <c r="E44" s="110">
        <f>764.57+137.99</f>
        <v>902.56000000000006</v>
      </c>
      <c r="F44" s="111">
        <v>1500</v>
      </c>
      <c r="G44" s="122">
        <f t="shared" si="0"/>
        <v>2402.56</v>
      </c>
    </row>
    <row r="45" spans="1:7" ht="27" customHeight="1" x14ac:dyDescent="0.25">
      <c r="A45" s="91" t="s">
        <v>173</v>
      </c>
      <c r="B45" s="92">
        <v>73</v>
      </c>
      <c r="C45" s="91" t="s">
        <v>36</v>
      </c>
      <c r="D45" s="91" t="s">
        <v>32</v>
      </c>
      <c r="E45" s="110">
        <f>1166.37+150</f>
        <v>1316.37</v>
      </c>
      <c r="F45" s="111">
        <v>1500</v>
      </c>
      <c r="G45" s="122">
        <f t="shared" si="0"/>
        <v>2816.37</v>
      </c>
    </row>
    <row r="46" spans="1:7" ht="15.75" thickBot="1" x14ac:dyDescent="0.3">
      <c r="F46" s="114">
        <f>SUM(F5:F45)</f>
        <v>58977.279999999999</v>
      </c>
    </row>
    <row r="47" spans="1:7" ht="39" customHeight="1" thickBot="1" x14ac:dyDescent="0.3">
      <c r="A47" s="258" t="s">
        <v>253</v>
      </c>
      <c r="B47" s="259"/>
      <c r="C47" s="259"/>
      <c r="D47" s="259"/>
      <c r="E47" s="259"/>
      <c r="F47" s="260"/>
      <c r="G47" s="124"/>
    </row>
    <row r="48" spans="1:7" ht="15.75" customHeight="1" x14ac:dyDescent="0.25">
      <c r="A48" s="251" t="s">
        <v>3</v>
      </c>
      <c r="B48" s="251" t="s">
        <v>4</v>
      </c>
      <c r="C48" s="251" t="s">
        <v>5</v>
      </c>
      <c r="D48" s="261" t="s">
        <v>423</v>
      </c>
      <c r="E48" s="254" t="s">
        <v>424</v>
      </c>
      <c r="F48" s="256" t="s">
        <v>425</v>
      </c>
    </row>
    <row r="49" spans="1:6" ht="28.5" customHeight="1" x14ac:dyDescent="0.25">
      <c r="A49" s="252"/>
      <c r="B49" s="252"/>
      <c r="C49" s="252"/>
      <c r="D49" s="256"/>
      <c r="E49" s="262"/>
      <c r="F49" s="257"/>
    </row>
    <row r="50" spans="1:6" ht="27" customHeight="1" x14ac:dyDescent="0.25">
      <c r="A50" s="91" t="s">
        <v>177</v>
      </c>
      <c r="B50" s="92">
        <v>75</v>
      </c>
      <c r="C50" s="91" t="s">
        <v>178</v>
      </c>
      <c r="D50" s="110">
        <v>1350</v>
      </c>
      <c r="E50" s="111">
        <v>1500</v>
      </c>
      <c r="F50" s="125">
        <f>D50+E50</f>
        <v>2850</v>
      </c>
    </row>
    <row r="51" spans="1:6" ht="27" customHeight="1" x14ac:dyDescent="0.25">
      <c r="A51" s="93" t="s">
        <v>181</v>
      </c>
      <c r="B51" s="92" t="s">
        <v>24</v>
      </c>
      <c r="C51" s="91" t="s">
        <v>426</v>
      </c>
      <c r="D51" s="111" t="s">
        <v>270</v>
      </c>
      <c r="E51" s="111" t="s">
        <v>270</v>
      </c>
      <c r="F51" s="126" t="s">
        <v>270</v>
      </c>
    </row>
    <row r="52" spans="1:6" ht="27" customHeight="1" x14ac:dyDescent="0.25">
      <c r="A52" s="91" t="s">
        <v>186</v>
      </c>
      <c r="B52" s="92">
        <v>132</v>
      </c>
      <c r="C52" s="91" t="s">
        <v>187</v>
      </c>
      <c r="D52" s="110">
        <v>1350</v>
      </c>
      <c r="E52" s="111">
        <v>1500</v>
      </c>
      <c r="F52" s="125">
        <f>D52+E52</f>
        <v>2850</v>
      </c>
    </row>
    <row r="53" spans="1:6" ht="27" customHeight="1" x14ac:dyDescent="0.25">
      <c r="A53" s="91" t="s">
        <v>189</v>
      </c>
      <c r="B53" s="92">
        <v>131</v>
      </c>
      <c r="C53" s="91" t="s">
        <v>190</v>
      </c>
      <c r="D53" s="110">
        <f>917.88+150</f>
        <v>1067.8800000000001</v>
      </c>
      <c r="E53" s="111">
        <v>1500</v>
      </c>
      <c r="F53" s="125">
        <f>D53+E53</f>
        <v>2567.88</v>
      </c>
    </row>
  </sheetData>
  <mergeCells count="16">
    <mergeCell ref="A47:F47"/>
    <mergeCell ref="A48:A49"/>
    <mergeCell ref="B48:B49"/>
    <mergeCell ref="C48:C49"/>
    <mergeCell ref="D48:D49"/>
    <mergeCell ref="E48:E49"/>
    <mergeCell ref="F48:F49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6" workbookViewId="0">
      <selection activeCell="H27" sqref="H27"/>
    </sheetView>
  </sheetViews>
  <sheetFormatPr defaultRowHeight="15" x14ac:dyDescent="0.25"/>
  <cols>
    <col min="1" max="1" width="15.5703125" style="79" bestFit="1" customWidth="1"/>
    <col min="2" max="2" width="15.5703125" style="79" customWidth="1"/>
    <col min="3" max="3" width="45.85546875" style="79" customWidth="1"/>
    <col min="4" max="4" width="42.140625" style="99" bestFit="1" customWidth="1"/>
    <col min="5" max="5" width="25.42578125" style="113" customWidth="1"/>
    <col min="6" max="6" width="25.5703125" style="114" customWidth="1"/>
    <col min="7" max="7" width="15.140625" style="98" bestFit="1" customWidth="1"/>
    <col min="8" max="16384" width="9.140625" style="79"/>
  </cols>
  <sheetData>
    <row r="1" spans="1:7" ht="39" customHeight="1" thickBot="1" x14ac:dyDescent="0.3">
      <c r="A1" s="246" t="s">
        <v>589</v>
      </c>
      <c r="B1" s="246"/>
      <c r="C1" s="246"/>
      <c r="D1" s="246"/>
      <c r="E1" s="246"/>
      <c r="F1" s="246"/>
      <c r="G1" s="247"/>
    </row>
    <row r="2" spans="1:7" ht="38.25" customHeight="1" thickBot="1" x14ac:dyDescent="0.3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 x14ac:dyDescent="0.25">
      <c r="A3" s="251" t="s">
        <v>3</v>
      </c>
      <c r="B3" s="251" t="s">
        <v>4</v>
      </c>
      <c r="C3" s="251" t="s">
        <v>5</v>
      </c>
      <c r="D3" s="253" t="s">
        <v>6</v>
      </c>
      <c r="E3" s="254" t="s">
        <v>423</v>
      </c>
      <c r="F3" s="254" t="s">
        <v>424</v>
      </c>
      <c r="G3" s="256" t="s">
        <v>425</v>
      </c>
    </row>
    <row r="4" spans="1:7" ht="28.5" customHeight="1" x14ac:dyDescent="0.25">
      <c r="A4" s="252"/>
      <c r="B4" s="252"/>
      <c r="C4" s="252"/>
      <c r="D4" s="219"/>
      <c r="E4" s="255"/>
      <c r="F4" s="255"/>
      <c r="G4" s="257"/>
    </row>
    <row r="5" spans="1:7" ht="27.75" customHeight="1" x14ac:dyDescent="0.25">
      <c r="A5" s="91" t="s">
        <v>26</v>
      </c>
      <c r="B5" s="92">
        <v>127</v>
      </c>
      <c r="C5" s="91" t="s">
        <v>27</v>
      </c>
      <c r="D5" s="91" t="s">
        <v>28</v>
      </c>
      <c r="E5" s="111">
        <v>717.25</v>
      </c>
      <c r="F5" s="111">
        <v>1500</v>
      </c>
      <c r="G5" s="122">
        <f t="shared" ref="G5:G45" si="0">E5+F5</f>
        <v>2217.25</v>
      </c>
    </row>
    <row r="6" spans="1:7" ht="27" customHeight="1" x14ac:dyDescent="0.25">
      <c r="A6" s="91" t="s">
        <v>31</v>
      </c>
      <c r="B6" s="92">
        <v>67</v>
      </c>
      <c r="C6" s="91" t="s">
        <v>21</v>
      </c>
      <c r="D6" s="91" t="s">
        <v>32</v>
      </c>
      <c r="E6" s="111">
        <v>0</v>
      </c>
      <c r="F6" s="111">
        <v>1500</v>
      </c>
      <c r="G6" s="122">
        <f t="shared" si="0"/>
        <v>1500</v>
      </c>
    </row>
    <row r="7" spans="1:7" ht="27" customHeight="1" x14ac:dyDescent="0.25">
      <c r="A7" s="91" t="s">
        <v>35</v>
      </c>
      <c r="B7" s="92">
        <v>102</v>
      </c>
      <c r="C7" s="91" t="s">
        <v>36</v>
      </c>
      <c r="D7" s="91" t="s">
        <v>37</v>
      </c>
      <c r="E7" s="111">
        <v>0</v>
      </c>
      <c r="F7" s="111">
        <v>1500</v>
      </c>
      <c r="G7" s="122">
        <f t="shared" si="0"/>
        <v>1500</v>
      </c>
    </row>
    <row r="8" spans="1:7" ht="27" customHeight="1" x14ac:dyDescent="0.25">
      <c r="A8" s="91" t="s">
        <v>40</v>
      </c>
      <c r="B8" s="92">
        <v>91</v>
      </c>
      <c r="C8" s="91" t="s">
        <v>21</v>
      </c>
      <c r="D8" s="91" t="s">
        <v>41</v>
      </c>
      <c r="E8" s="111">
        <v>0</v>
      </c>
      <c r="F8" s="111">
        <v>1500</v>
      </c>
      <c r="G8" s="122">
        <f t="shared" si="0"/>
        <v>1500</v>
      </c>
    </row>
    <row r="9" spans="1:7" ht="27" customHeight="1" x14ac:dyDescent="0.25">
      <c r="A9" s="91" t="s">
        <v>44</v>
      </c>
      <c r="B9" s="92">
        <v>33</v>
      </c>
      <c r="C9" s="91" t="s">
        <v>21</v>
      </c>
      <c r="D9" s="91" t="s">
        <v>32</v>
      </c>
      <c r="E9" s="111">
        <v>0</v>
      </c>
      <c r="F9" s="111">
        <v>1500</v>
      </c>
      <c r="G9" s="122">
        <f t="shared" si="0"/>
        <v>1500</v>
      </c>
    </row>
    <row r="10" spans="1:7" ht="27" customHeight="1" x14ac:dyDescent="0.25">
      <c r="A10" s="91" t="s">
        <v>47</v>
      </c>
      <c r="B10" s="92">
        <v>83</v>
      </c>
      <c r="C10" s="91" t="s">
        <v>48</v>
      </c>
      <c r="D10" s="91" t="s">
        <v>49</v>
      </c>
      <c r="E10" s="111">
        <v>0</v>
      </c>
      <c r="F10" s="111">
        <v>1500</v>
      </c>
      <c r="G10" s="122">
        <f t="shared" si="0"/>
        <v>1500</v>
      </c>
    </row>
    <row r="11" spans="1:7" ht="27" customHeight="1" x14ac:dyDescent="0.25">
      <c r="A11" s="91" t="s">
        <v>52</v>
      </c>
      <c r="B11" s="92">
        <v>97</v>
      </c>
      <c r="C11" s="91" t="s">
        <v>53</v>
      </c>
      <c r="D11" s="91" t="s">
        <v>54</v>
      </c>
      <c r="E11" s="111">
        <v>1350</v>
      </c>
      <c r="F11" s="111">
        <v>1500</v>
      </c>
      <c r="G11" s="122">
        <f t="shared" si="0"/>
        <v>2850</v>
      </c>
    </row>
    <row r="12" spans="1:7" ht="27" customHeight="1" x14ac:dyDescent="0.25">
      <c r="A12" s="91" t="s">
        <v>56</v>
      </c>
      <c r="B12" s="92">
        <v>28</v>
      </c>
      <c r="C12" s="91" t="s">
        <v>21</v>
      </c>
      <c r="D12" s="91" t="s">
        <v>22</v>
      </c>
      <c r="E12" s="111">
        <v>1500</v>
      </c>
      <c r="F12" s="111">
        <v>954.55</v>
      </c>
      <c r="G12" s="122">
        <f t="shared" si="0"/>
        <v>2454.5500000000002</v>
      </c>
    </row>
    <row r="13" spans="1:7" ht="27" customHeight="1" x14ac:dyDescent="0.25">
      <c r="A13" s="91" t="s">
        <v>58</v>
      </c>
      <c r="B13" s="92">
        <v>134</v>
      </c>
      <c r="C13" s="91" t="s">
        <v>260</v>
      </c>
      <c r="D13" s="91" t="s">
        <v>60</v>
      </c>
      <c r="E13" s="111">
        <f>1312.58+138.5</f>
        <v>1451.08</v>
      </c>
      <c r="F13" s="111">
        <v>1500</v>
      </c>
      <c r="G13" s="122">
        <f t="shared" si="0"/>
        <v>2951.08</v>
      </c>
    </row>
    <row r="14" spans="1:7" ht="26.25" customHeight="1" x14ac:dyDescent="0.25">
      <c r="A14" s="91" t="s">
        <v>63</v>
      </c>
      <c r="B14" s="92">
        <v>87</v>
      </c>
      <c r="C14" s="91" t="s">
        <v>21</v>
      </c>
      <c r="D14" s="91" t="s">
        <v>137</v>
      </c>
      <c r="E14" s="111">
        <f>920.62+150</f>
        <v>1070.6199999999999</v>
      </c>
      <c r="F14" s="111">
        <v>1500</v>
      </c>
      <c r="G14" s="122">
        <f t="shared" si="0"/>
        <v>2570.62</v>
      </c>
    </row>
    <row r="15" spans="1:7" ht="27" customHeight="1" x14ac:dyDescent="0.25">
      <c r="A15" s="91" t="s">
        <v>67</v>
      </c>
      <c r="B15" s="92">
        <v>110</v>
      </c>
      <c r="C15" s="91" t="s">
        <v>68</v>
      </c>
      <c r="D15" s="91" t="s">
        <v>60</v>
      </c>
      <c r="E15" s="111">
        <f>1350+74.84</f>
        <v>1424.84</v>
      </c>
      <c r="F15" s="111">
        <v>1500</v>
      </c>
      <c r="G15" s="122">
        <f t="shared" si="0"/>
        <v>2924.84</v>
      </c>
    </row>
    <row r="16" spans="1:7" ht="27" customHeight="1" x14ac:dyDescent="0.25">
      <c r="A16" s="91" t="s">
        <v>194</v>
      </c>
      <c r="B16" s="92">
        <v>139</v>
      </c>
      <c r="C16" s="91" t="s">
        <v>260</v>
      </c>
      <c r="D16" s="91" t="s">
        <v>41</v>
      </c>
      <c r="E16" s="111">
        <v>0</v>
      </c>
      <c r="F16" s="111">
        <v>1500</v>
      </c>
      <c r="G16" s="122">
        <f t="shared" si="0"/>
        <v>1500</v>
      </c>
    </row>
    <row r="17" spans="1:7" ht="27" customHeight="1" x14ac:dyDescent="0.25">
      <c r="A17" s="91" t="s">
        <v>73</v>
      </c>
      <c r="B17" s="92">
        <v>107</v>
      </c>
      <c r="C17" s="91" t="s">
        <v>59</v>
      </c>
      <c r="D17" s="91" t="s">
        <v>74</v>
      </c>
      <c r="E17" s="111">
        <v>895.77</v>
      </c>
      <c r="F17" s="111">
        <v>1500</v>
      </c>
      <c r="G17" s="122">
        <f t="shared" si="0"/>
        <v>2395.77</v>
      </c>
    </row>
    <row r="18" spans="1:7" ht="27" customHeight="1" x14ac:dyDescent="0.25">
      <c r="A18" s="91" t="s">
        <v>79</v>
      </c>
      <c r="B18" s="92">
        <v>76</v>
      </c>
      <c r="C18" s="91" t="s">
        <v>36</v>
      </c>
      <c r="D18" s="91" t="s">
        <v>32</v>
      </c>
      <c r="E18" s="111">
        <v>1350</v>
      </c>
      <c r="F18" s="111">
        <v>1500</v>
      </c>
      <c r="G18" s="122">
        <f t="shared" si="0"/>
        <v>2850</v>
      </c>
    </row>
    <row r="19" spans="1:7" ht="26.25" customHeight="1" x14ac:dyDescent="0.25">
      <c r="A19" s="91" t="s">
        <v>81</v>
      </c>
      <c r="B19" s="92">
        <v>101</v>
      </c>
      <c r="C19" s="91" t="s">
        <v>199</v>
      </c>
      <c r="D19" s="91" t="s">
        <v>148</v>
      </c>
      <c r="E19" s="111">
        <v>1350</v>
      </c>
      <c r="F19" s="111">
        <v>750</v>
      </c>
      <c r="G19" s="122">
        <f t="shared" si="0"/>
        <v>2100</v>
      </c>
    </row>
    <row r="20" spans="1:7" ht="27" customHeight="1" x14ac:dyDescent="0.25">
      <c r="A20" s="91" t="s">
        <v>90</v>
      </c>
      <c r="B20" s="92">
        <v>137</v>
      </c>
      <c r="C20" s="91" t="s">
        <v>91</v>
      </c>
      <c r="D20" s="91" t="s">
        <v>92</v>
      </c>
      <c r="E20" s="111">
        <v>1350</v>
      </c>
      <c r="F20" s="111">
        <v>1500</v>
      </c>
      <c r="G20" s="122">
        <f t="shared" si="0"/>
        <v>2850</v>
      </c>
    </row>
    <row r="21" spans="1:7" ht="27" customHeight="1" x14ac:dyDescent="0.25">
      <c r="A21" s="91" t="s">
        <v>94</v>
      </c>
      <c r="B21" s="92">
        <v>50</v>
      </c>
      <c r="C21" s="91" t="s">
        <v>36</v>
      </c>
      <c r="D21" s="97" t="s">
        <v>41</v>
      </c>
      <c r="E21" s="111">
        <f>1350+37.23</f>
        <v>1387.23</v>
      </c>
      <c r="F21" s="111">
        <v>1500</v>
      </c>
      <c r="G21" s="122">
        <f t="shared" si="0"/>
        <v>2887.23</v>
      </c>
    </row>
    <row r="22" spans="1:7" ht="27" customHeight="1" x14ac:dyDescent="0.25">
      <c r="A22" s="91" t="s">
        <v>97</v>
      </c>
      <c r="B22" s="92">
        <v>27</v>
      </c>
      <c r="C22" s="91" t="s">
        <v>36</v>
      </c>
      <c r="D22" s="91" t="s">
        <v>41</v>
      </c>
      <c r="E22" s="111">
        <v>1350</v>
      </c>
      <c r="F22" s="111">
        <v>1159.0899999999999</v>
      </c>
      <c r="G22" s="122">
        <f t="shared" si="0"/>
        <v>2509.09</v>
      </c>
    </row>
    <row r="23" spans="1:7" ht="27" customHeight="1" x14ac:dyDescent="0.25">
      <c r="A23" s="91" t="s">
        <v>99</v>
      </c>
      <c r="B23" s="92">
        <v>65</v>
      </c>
      <c r="C23" s="91" t="s">
        <v>14</v>
      </c>
      <c r="D23" s="91" t="s">
        <v>15</v>
      </c>
      <c r="E23" s="111">
        <v>1341.86</v>
      </c>
      <c r="F23" s="111">
        <v>1500</v>
      </c>
      <c r="G23" s="122">
        <f t="shared" si="0"/>
        <v>2841.8599999999997</v>
      </c>
    </row>
    <row r="24" spans="1:7" ht="27" customHeight="1" x14ac:dyDescent="0.25">
      <c r="A24" s="91" t="s">
        <v>101</v>
      </c>
      <c r="B24" s="92">
        <v>129</v>
      </c>
      <c r="C24" s="91" t="s">
        <v>91</v>
      </c>
      <c r="D24" s="91" t="s">
        <v>92</v>
      </c>
      <c r="E24" s="111">
        <v>0</v>
      </c>
      <c r="F24" s="111">
        <v>1500</v>
      </c>
      <c r="G24" s="122">
        <f t="shared" si="0"/>
        <v>1500</v>
      </c>
    </row>
    <row r="25" spans="1:7" ht="27" customHeight="1" x14ac:dyDescent="0.25">
      <c r="A25" s="91" t="s">
        <v>103</v>
      </c>
      <c r="B25" s="92">
        <v>106</v>
      </c>
      <c r="C25" s="91" t="s">
        <v>36</v>
      </c>
      <c r="D25" s="91" t="s">
        <v>32</v>
      </c>
      <c r="E25" s="111">
        <v>1271.1600000000001</v>
      </c>
      <c r="F25" s="111">
        <v>1500</v>
      </c>
      <c r="G25" s="122">
        <f t="shared" si="0"/>
        <v>2771.16</v>
      </c>
    </row>
    <row r="26" spans="1:7" ht="27" customHeight="1" x14ac:dyDescent="0.25">
      <c r="A26" s="91" t="s">
        <v>120</v>
      </c>
      <c r="B26" s="92">
        <v>135</v>
      </c>
      <c r="C26" s="123" t="s">
        <v>512</v>
      </c>
      <c r="D26" s="91" t="s">
        <v>122</v>
      </c>
      <c r="E26" s="111">
        <v>1263.6500000000001</v>
      </c>
      <c r="F26" s="111">
        <v>1500</v>
      </c>
      <c r="G26" s="122">
        <f t="shared" si="0"/>
        <v>2763.65</v>
      </c>
    </row>
    <row r="27" spans="1:7" ht="27" customHeight="1" x14ac:dyDescent="0.25">
      <c r="A27" s="91" t="s">
        <v>124</v>
      </c>
      <c r="B27" s="92">
        <v>53</v>
      </c>
      <c r="C27" s="91" t="s">
        <v>53</v>
      </c>
      <c r="D27" s="91" t="s">
        <v>125</v>
      </c>
      <c r="E27" s="111">
        <v>1093.22</v>
      </c>
      <c r="F27" s="111">
        <v>1500</v>
      </c>
      <c r="G27" s="122">
        <f t="shared" si="0"/>
        <v>2593.2200000000003</v>
      </c>
    </row>
    <row r="28" spans="1:7" ht="27" customHeight="1" x14ac:dyDescent="0.25">
      <c r="A28" s="91" t="s">
        <v>132</v>
      </c>
      <c r="B28" s="92">
        <v>120</v>
      </c>
      <c r="C28" s="91" t="s">
        <v>36</v>
      </c>
      <c r="D28" s="91" t="s">
        <v>64</v>
      </c>
      <c r="E28" s="111">
        <f>668.04+39.45</f>
        <v>707.49</v>
      </c>
      <c r="F28" s="111">
        <v>1500</v>
      </c>
      <c r="G28" s="122">
        <f t="shared" si="0"/>
        <v>2207.4899999999998</v>
      </c>
    </row>
    <row r="29" spans="1:7" ht="27" customHeight="1" x14ac:dyDescent="0.25">
      <c r="A29" s="91" t="s">
        <v>139</v>
      </c>
      <c r="B29" s="92">
        <v>49</v>
      </c>
      <c r="C29" s="91" t="s">
        <v>36</v>
      </c>
      <c r="D29" s="91" t="s">
        <v>41</v>
      </c>
      <c r="E29" s="111">
        <v>0</v>
      </c>
      <c r="F29" s="111">
        <v>1500</v>
      </c>
      <c r="G29" s="122">
        <f t="shared" si="0"/>
        <v>1500</v>
      </c>
    </row>
    <row r="30" spans="1:7" ht="27" customHeight="1" x14ac:dyDescent="0.25">
      <c r="A30" s="91" t="s">
        <v>208</v>
      </c>
      <c r="B30" s="92">
        <v>142</v>
      </c>
      <c r="C30" s="91" t="s">
        <v>209</v>
      </c>
      <c r="D30" s="91" t="s">
        <v>137</v>
      </c>
      <c r="E30" s="111">
        <v>0</v>
      </c>
      <c r="F30" s="111">
        <v>1500</v>
      </c>
      <c r="G30" s="122">
        <f t="shared" si="0"/>
        <v>1500</v>
      </c>
    </row>
    <row r="31" spans="1:7" ht="27" customHeight="1" x14ac:dyDescent="0.25">
      <c r="A31" s="91" t="s">
        <v>198</v>
      </c>
      <c r="B31" s="92">
        <v>140</v>
      </c>
      <c r="C31" s="91" t="s">
        <v>199</v>
      </c>
      <c r="D31" s="91" t="s">
        <v>200</v>
      </c>
      <c r="E31" s="111">
        <v>1350</v>
      </c>
      <c r="F31" s="111">
        <v>1500</v>
      </c>
      <c r="G31" s="122">
        <f t="shared" si="0"/>
        <v>2850</v>
      </c>
    </row>
    <row r="32" spans="1:7" ht="27" customHeight="1" x14ac:dyDescent="0.25">
      <c r="A32" s="91" t="s">
        <v>141</v>
      </c>
      <c r="B32" s="92">
        <v>128</v>
      </c>
      <c r="C32" s="91" t="s">
        <v>86</v>
      </c>
      <c r="D32" s="91" t="s">
        <v>87</v>
      </c>
      <c r="E32" s="111">
        <v>0</v>
      </c>
      <c r="F32" s="111">
        <v>0</v>
      </c>
      <c r="G32" s="122">
        <f t="shared" si="0"/>
        <v>0</v>
      </c>
    </row>
    <row r="33" spans="1:7" ht="27" customHeight="1" x14ac:dyDescent="0.25">
      <c r="A33" s="92" t="s">
        <v>220</v>
      </c>
      <c r="B33" s="92">
        <v>146</v>
      </c>
      <c r="C33" s="91" t="s">
        <v>27</v>
      </c>
      <c r="D33" s="91" t="s">
        <v>28</v>
      </c>
      <c r="E33" s="111">
        <f>686.46+25.43</f>
        <v>711.89</v>
      </c>
      <c r="F33" s="111">
        <v>1500</v>
      </c>
      <c r="G33" s="122">
        <f t="shared" si="0"/>
        <v>2211.89</v>
      </c>
    </row>
    <row r="34" spans="1:7" ht="27" customHeight="1" x14ac:dyDescent="0.25">
      <c r="A34" s="91" t="s">
        <v>143</v>
      </c>
      <c r="B34" s="92">
        <v>138</v>
      </c>
      <c r="C34" s="91" t="s">
        <v>14</v>
      </c>
      <c r="D34" s="91" t="s">
        <v>145</v>
      </c>
      <c r="E34" s="111">
        <v>1204.96</v>
      </c>
      <c r="F34" s="111">
        <v>1500</v>
      </c>
      <c r="G34" s="122">
        <f t="shared" si="0"/>
        <v>2704.96</v>
      </c>
    </row>
    <row r="35" spans="1:7" ht="27" customHeight="1" x14ac:dyDescent="0.25">
      <c r="A35" s="91" t="s">
        <v>147</v>
      </c>
      <c r="B35" s="92">
        <v>80</v>
      </c>
      <c r="C35" s="91" t="s">
        <v>246</v>
      </c>
      <c r="D35" s="91" t="s">
        <v>246</v>
      </c>
      <c r="E35" s="111">
        <v>1350</v>
      </c>
      <c r="F35" s="111">
        <v>1500</v>
      </c>
      <c r="G35" s="122">
        <f t="shared" si="0"/>
        <v>2850</v>
      </c>
    </row>
    <row r="36" spans="1:7" ht="27" customHeight="1" x14ac:dyDescent="0.25">
      <c r="A36" s="91" t="s">
        <v>150</v>
      </c>
      <c r="B36" s="92">
        <v>36</v>
      </c>
      <c r="C36" s="91" t="s">
        <v>36</v>
      </c>
      <c r="D36" s="91" t="s">
        <v>41</v>
      </c>
      <c r="E36" s="111">
        <f>361.28+125.44</f>
        <v>486.71999999999997</v>
      </c>
      <c r="F36" s="111">
        <v>1500</v>
      </c>
      <c r="G36" s="122">
        <f t="shared" si="0"/>
        <v>1986.72</v>
      </c>
    </row>
    <row r="37" spans="1:7" ht="27" customHeight="1" x14ac:dyDescent="0.25">
      <c r="A37" s="91" t="s">
        <v>155</v>
      </c>
      <c r="B37" s="92">
        <v>42</v>
      </c>
      <c r="C37" s="91" t="s">
        <v>36</v>
      </c>
      <c r="D37" s="97" t="s">
        <v>41</v>
      </c>
      <c r="E37" s="111">
        <v>1350</v>
      </c>
      <c r="F37" s="111">
        <v>1500</v>
      </c>
      <c r="G37" s="122">
        <f t="shared" si="0"/>
        <v>2850</v>
      </c>
    </row>
    <row r="38" spans="1:7" ht="27" customHeight="1" x14ac:dyDescent="0.25">
      <c r="A38" s="91" t="s">
        <v>157</v>
      </c>
      <c r="B38" s="92">
        <v>122</v>
      </c>
      <c r="C38" s="91" t="s">
        <v>53</v>
      </c>
      <c r="D38" s="91" t="s">
        <v>158</v>
      </c>
      <c r="E38" s="111">
        <v>1350</v>
      </c>
      <c r="F38" s="111">
        <v>1500</v>
      </c>
      <c r="G38" s="122">
        <f t="shared" si="0"/>
        <v>2850</v>
      </c>
    </row>
    <row r="39" spans="1:7" ht="26.25" customHeight="1" x14ac:dyDescent="0.25">
      <c r="A39" s="91" t="s">
        <v>160</v>
      </c>
      <c r="B39" s="92">
        <v>136</v>
      </c>
      <c r="C39" s="91" t="s">
        <v>161</v>
      </c>
      <c r="D39" s="91" t="s">
        <v>223</v>
      </c>
      <c r="E39" s="111">
        <v>1228.68</v>
      </c>
      <c r="F39" s="111">
        <v>1500</v>
      </c>
      <c r="G39" s="122">
        <f t="shared" si="0"/>
        <v>2728.6800000000003</v>
      </c>
    </row>
    <row r="40" spans="1:7" ht="26.25" customHeight="1" x14ac:dyDescent="0.25">
      <c r="A40" s="91" t="s">
        <v>225</v>
      </c>
      <c r="B40" s="92">
        <v>145</v>
      </c>
      <c r="C40" s="91" t="s">
        <v>27</v>
      </c>
      <c r="D40" s="91" t="s">
        <v>28</v>
      </c>
      <c r="E40" s="111">
        <v>1194.75</v>
      </c>
      <c r="F40" s="111">
        <v>1500</v>
      </c>
      <c r="G40" s="122">
        <f t="shared" si="0"/>
        <v>2694.75</v>
      </c>
    </row>
    <row r="41" spans="1:7" ht="27" customHeight="1" x14ac:dyDescent="0.25">
      <c r="A41" s="91" t="s">
        <v>165</v>
      </c>
      <c r="B41" s="92">
        <v>58</v>
      </c>
      <c r="C41" s="91" t="s">
        <v>36</v>
      </c>
      <c r="D41" s="91" t="s">
        <v>32</v>
      </c>
      <c r="E41" s="111">
        <v>955.46</v>
      </c>
      <c r="F41" s="111">
        <v>1500</v>
      </c>
      <c r="G41" s="122">
        <f t="shared" si="0"/>
        <v>2455.46</v>
      </c>
    </row>
    <row r="42" spans="1:7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1">
        <v>0</v>
      </c>
      <c r="F42" s="111">
        <v>1500</v>
      </c>
      <c r="G42" s="122">
        <f t="shared" si="0"/>
        <v>1500</v>
      </c>
    </row>
    <row r="43" spans="1:7" ht="27" customHeight="1" x14ac:dyDescent="0.25">
      <c r="A43" s="91" t="s">
        <v>167</v>
      </c>
      <c r="B43" s="92">
        <v>133</v>
      </c>
      <c r="C43" s="91" t="s">
        <v>168</v>
      </c>
      <c r="D43" s="91" t="s">
        <v>169</v>
      </c>
      <c r="E43" s="111">
        <v>764.75</v>
      </c>
      <c r="F43" s="111">
        <v>1500</v>
      </c>
      <c r="G43" s="122">
        <f t="shared" si="0"/>
        <v>2264.75</v>
      </c>
    </row>
    <row r="44" spans="1:7" ht="27" customHeight="1" x14ac:dyDescent="0.25">
      <c r="A44" s="91" t="s">
        <v>171</v>
      </c>
      <c r="B44" s="92">
        <v>43</v>
      </c>
      <c r="C44" s="91" t="s">
        <v>36</v>
      </c>
      <c r="D44" s="91" t="s">
        <v>137</v>
      </c>
      <c r="E44" s="111">
        <f>764.75+137.99</f>
        <v>902.74</v>
      </c>
      <c r="F44" s="111">
        <v>1500</v>
      </c>
      <c r="G44" s="122">
        <f t="shared" si="0"/>
        <v>2402.7399999999998</v>
      </c>
    </row>
    <row r="45" spans="1:7" ht="27" customHeight="1" x14ac:dyDescent="0.25">
      <c r="A45" s="91" t="s">
        <v>173</v>
      </c>
      <c r="B45" s="92">
        <v>73</v>
      </c>
      <c r="C45" s="91" t="s">
        <v>36</v>
      </c>
      <c r="D45" s="91" t="s">
        <v>32</v>
      </c>
      <c r="E45" s="111">
        <f>1166.37+150</f>
        <v>1316.37</v>
      </c>
      <c r="F45" s="111">
        <v>1500</v>
      </c>
      <c r="G45" s="122">
        <f t="shared" si="0"/>
        <v>2816.37</v>
      </c>
    </row>
    <row r="46" spans="1:7" ht="15.75" thickBot="1" x14ac:dyDescent="0.3"/>
    <row r="47" spans="1:7" ht="39" customHeight="1" thickBot="1" x14ac:dyDescent="0.3">
      <c r="A47" s="258" t="s">
        <v>253</v>
      </c>
      <c r="B47" s="259"/>
      <c r="C47" s="259"/>
      <c r="D47" s="259"/>
      <c r="E47" s="259"/>
      <c r="F47" s="260"/>
      <c r="G47" s="124"/>
    </row>
    <row r="48" spans="1:7" ht="15.75" customHeight="1" x14ac:dyDescent="0.25">
      <c r="A48" s="251" t="s">
        <v>3</v>
      </c>
      <c r="B48" s="251" t="s">
        <v>4</v>
      </c>
      <c r="C48" s="251" t="s">
        <v>5</v>
      </c>
      <c r="D48" s="261" t="s">
        <v>423</v>
      </c>
      <c r="E48" s="254" t="s">
        <v>424</v>
      </c>
      <c r="F48" s="256" t="s">
        <v>425</v>
      </c>
    </row>
    <row r="49" spans="1:6" ht="28.5" customHeight="1" x14ac:dyDescent="0.25">
      <c r="A49" s="252"/>
      <c r="B49" s="252"/>
      <c r="C49" s="252"/>
      <c r="D49" s="256"/>
      <c r="E49" s="262"/>
      <c r="F49" s="257"/>
    </row>
    <row r="50" spans="1:6" ht="27" customHeight="1" x14ac:dyDescent="0.25">
      <c r="A50" s="91" t="s">
        <v>177</v>
      </c>
      <c r="B50" s="92">
        <v>75</v>
      </c>
      <c r="C50" s="91" t="s">
        <v>178</v>
      </c>
      <c r="D50" s="164">
        <v>1350</v>
      </c>
      <c r="E50" s="164">
        <v>1500</v>
      </c>
      <c r="F50" s="165">
        <f>SUM(D50+E50)</f>
        <v>2850</v>
      </c>
    </row>
    <row r="51" spans="1:6" ht="27" customHeight="1" x14ac:dyDescent="0.25">
      <c r="A51" s="93" t="s">
        <v>181</v>
      </c>
      <c r="B51" s="92" t="s">
        <v>24</v>
      </c>
      <c r="C51" s="91" t="s">
        <v>426</v>
      </c>
      <c r="D51" s="111" t="s">
        <v>270</v>
      </c>
      <c r="E51" s="111" t="s">
        <v>270</v>
      </c>
      <c r="F51" s="126" t="s">
        <v>270</v>
      </c>
    </row>
    <row r="52" spans="1:6" ht="27" customHeight="1" x14ac:dyDescent="0.25">
      <c r="A52" s="91" t="s">
        <v>186</v>
      </c>
      <c r="B52" s="92">
        <v>132</v>
      </c>
      <c r="C52" s="91" t="s">
        <v>187</v>
      </c>
      <c r="D52" s="164">
        <v>1350</v>
      </c>
      <c r="E52" s="164">
        <v>1500</v>
      </c>
      <c r="F52" s="165">
        <f>SUM(D52+E52)</f>
        <v>2850</v>
      </c>
    </row>
    <row r="53" spans="1:6" ht="27" customHeight="1" x14ac:dyDescent="0.25">
      <c r="A53" s="91" t="s">
        <v>189</v>
      </c>
      <c r="B53" s="92">
        <v>131</v>
      </c>
      <c r="C53" s="91" t="s">
        <v>190</v>
      </c>
      <c r="D53" s="164">
        <v>1067.8800000000001</v>
      </c>
      <c r="E53" s="164">
        <v>1500</v>
      </c>
      <c r="F53" s="165">
        <f>SUM(D53+E53)</f>
        <v>2567.88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47:F47"/>
    <mergeCell ref="A48:A49"/>
    <mergeCell ref="B48:B49"/>
    <mergeCell ref="C48:C49"/>
    <mergeCell ref="D48:D49"/>
    <mergeCell ref="E48:E49"/>
    <mergeCell ref="F48:F49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3" workbookViewId="0">
      <selection sqref="A1:XFD1048576"/>
    </sheetView>
  </sheetViews>
  <sheetFormatPr defaultRowHeight="15" x14ac:dyDescent="0.25"/>
  <cols>
    <col min="1" max="1" width="15.5703125" style="79" bestFit="1" customWidth="1"/>
    <col min="2" max="2" width="15.5703125" style="79" customWidth="1"/>
    <col min="3" max="3" width="45.85546875" style="79" customWidth="1"/>
    <col min="4" max="4" width="42.140625" style="99" bestFit="1" customWidth="1"/>
    <col min="5" max="5" width="25.42578125" style="113" customWidth="1"/>
    <col min="6" max="6" width="25.5703125" style="114" customWidth="1"/>
    <col min="7" max="7" width="15.140625" style="98" bestFit="1" customWidth="1"/>
    <col min="8" max="16384" width="9.140625" style="79"/>
  </cols>
  <sheetData>
    <row r="1" spans="1:7" ht="39" customHeight="1" thickBot="1" x14ac:dyDescent="0.3">
      <c r="A1" s="246" t="s">
        <v>598</v>
      </c>
      <c r="B1" s="246"/>
      <c r="C1" s="246"/>
      <c r="D1" s="246"/>
      <c r="E1" s="246"/>
      <c r="F1" s="246"/>
      <c r="G1" s="247"/>
    </row>
    <row r="2" spans="1:7" ht="38.25" customHeight="1" thickBot="1" x14ac:dyDescent="0.3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 x14ac:dyDescent="0.25">
      <c r="A3" s="251" t="s">
        <v>3</v>
      </c>
      <c r="B3" s="251" t="s">
        <v>4</v>
      </c>
      <c r="C3" s="251" t="s">
        <v>5</v>
      </c>
      <c r="D3" s="253" t="s">
        <v>6</v>
      </c>
      <c r="E3" s="254" t="s">
        <v>423</v>
      </c>
      <c r="F3" s="254" t="s">
        <v>424</v>
      </c>
      <c r="G3" s="256" t="s">
        <v>425</v>
      </c>
    </row>
    <row r="4" spans="1:7" ht="28.5" customHeight="1" x14ac:dyDescent="0.25">
      <c r="A4" s="252"/>
      <c r="B4" s="252"/>
      <c r="C4" s="252"/>
      <c r="D4" s="219"/>
      <c r="E4" s="255"/>
      <c r="F4" s="255"/>
      <c r="G4" s="257"/>
    </row>
    <row r="5" spans="1:7" ht="27.75" customHeight="1" x14ac:dyDescent="0.25">
      <c r="A5" s="91" t="s">
        <v>26</v>
      </c>
      <c r="B5" s="92">
        <v>127</v>
      </c>
      <c r="C5" s="91" t="s">
        <v>27</v>
      </c>
      <c r="D5" s="91" t="s">
        <v>28</v>
      </c>
      <c r="E5" s="111">
        <v>717.35</v>
      </c>
      <c r="F5" s="111">
        <v>1500</v>
      </c>
      <c r="G5" s="122">
        <f t="shared" ref="G5:G45" si="0">E5+F5</f>
        <v>2217.35</v>
      </c>
    </row>
    <row r="6" spans="1:7" ht="27" customHeight="1" x14ac:dyDescent="0.25">
      <c r="A6" s="91" t="s">
        <v>31</v>
      </c>
      <c r="B6" s="92">
        <v>67</v>
      </c>
      <c r="C6" s="91" t="s">
        <v>21</v>
      </c>
      <c r="D6" s="91" t="s">
        <v>32</v>
      </c>
      <c r="E6" s="111">
        <v>0</v>
      </c>
      <c r="F6" s="111">
        <v>1500</v>
      </c>
      <c r="G6" s="122">
        <f t="shared" si="0"/>
        <v>1500</v>
      </c>
    </row>
    <row r="7" spans="1:7" ht="27" customHeight="1" x14ac:dyDescent="0.25">
      <c r="A7" s="91" t="s">
        <v>35</v>
      </c>
      <c r="B7" s="92">
        <v>102</v>
      </c>
      <c r="C7" s="91" t="s">
        <v>36</v>
      </c>
      <c r="D7" s="91" t="s">
        <v>37</v>
      </c>
      <c r="E7" s="111">
        <v>0</v>
      </c>
      <c r="F7" s="111">
        <v>613.64</v>
      </c>
      <c r="G7" s="122">
        <f t="shared" si="0"/>
        <v>613.64</v>
      </c>
    </row>
    <row r="8" spans="1:7" ht="27" customHeight="1" x14ac:dyDescent="0.25">
      <c r="A8" s="91" t="s">
        <v>40</v>
      </c>
      <c r="B8" s="92">
        <v>91</v>
      </c>
      <c r="C8" s="91" t="s">
        <v>21</v>
      </c>
      <c r="D8" s="91" t="s">
        <v>41</v>
      </c>
      <c r="E8" s="111">
        <v>0</v>
      </c>
      <c r="F8" s="111">
        <v>1500</v>
      </c>
      <c r="G8" s="122">
        <f t="shared" si="0"/>
        <v>1500</v>
      </c>
    </row>
    <row r="9" spans="1:7" ht="27" customHeight="1" x14ac:dyDescent="0.25">
      <c r="A9" s="91" t="s">
        <v>44</v>
      </c>
      <c r="B9" s="92">
        <v>33</v>
      </c>
      <c r="C9" s="91" t="s">
        <v>21</v>
      </c>
      <c r="D9" s="91" t="s">
        <v>32</v>
      </c>
      <c r="E9" s="111">
        <v>0</v>
      </c>
      <c r="F9" s="111">
        <v>1500</v>
      </c>
      <c r="G9" s="122">
        <f t="shared" si="0"/>
        <v>1500</v>
      </c>
    </row>
    <row r="10" spans="1:7" ht="27" customHeight="1" x14ac:dyDescent="0.25">
      <c r="A10" s="91" t="s">
        <v>47</v>
      </c>
      <c r="B10" s="92">
        <v>83</v>
      </c>
      <c r="C10" s="91" t="s">
        <v>48</v>
      </c>
      <c r="D10" s="91" t="s">
        <v>49</v>
      </c>
      <c r="E10" s="111">
        <v>0</v>
      </c>
      <c r="F10" s="111">
        <v>1500</v>
      </c>
      <c r="G10" s="122">
        <f t="shared" si="0"/>
        <v>1500</v>
      </c>
    </row>
    <row r="11" spans="1:7" ht="27" customHeight="1" x14ac:dyDescent="0.25">
      <c r="A11" s="91" t="s">
        <v>52</v>
      </c>
      <c r="B11" s="92">
        <v>97</v>
      </c>
      <c r="C11" s="91" t="s">
        <v>53</v>
      </c>
      <c r="D11" s="91" t="s">
        <v>54</v>
      </c>
      <c r="E11" s="111">
        <v>1350</v>
      </c>
      <c r="F11" s="111">
        <v>1500</v>
      </c>
      <c r="G11" s="122">
        <f t="shared" si="0"/>
        <v>2850</v>
      </c>
    </row>
    <row r="12" spans="1:7" ht="27" customHeight="1" x14ac:dyDescent="0.25">
      <c r="A12" s="91" t="s">
        <v>56</v>
      </c>
      <c r="B12" s="92">
        <v>28</v>
      </c>
      <c r="C12" s="91" t="s">
        <v>21</v>
      </c>
      <c r="D12" s="91" t="s">
        <v>22</v>
      </c>
      <c r="E12" s="111">
        <v>1500</v>
      </c>
      <c r="F12" s="111">
        <v>1022.73</v>
      </c>
      <c r="G12" s="122">
        <f t="shared" si="0"/>
        <v>2522.73</v>
      </c>
    </row>
    <row r="13" spans="1:7" ht="27" customHeight="1" x14ac:dyDescent="0.25">
      <c r="A13" s="91" t="s">
        <v>58</v>
      </c>
      <c r="B13" s="92">
        <v>134</v>
      </c>
      <c r="C13" s="91" t="s">
        <v>260</v>
      </c>
      <c r="D13" s="91" t="s">
        <v>60</v>
      </c>
      <c r="E13" s="111">
        <f>1312.58+138.5</f>
        <v>1451.08</v>
      </c>
      <c r="F13" s="111">
        <v>1500</v>
      </c>
      <c r="G13" s="122">
        <f t="shared" si="0"/>
        <v>2951.08</v>
      </c>
    </row>
    <row r="14" spans="1:7" ht="26.25" customHeight="1" x14ac:dyDescent="0.25">
      <c r="A14" s="91" t="s">
        <v>63</v>
      </c>
      <c r="B14" s="92">
        <v>87</v>
      </c>
      <c r="C14" s="91" t="s">
        <v>21</v>
      </c>
      <c r="D14" s="91" t="s">
        <v>137</v>
      </c>
      <c r="E14" s="111">
        <f>920.61+150</f>
        <v>1070.6100000000001</v>
      </c>
      <c r="F14" s="111">
        <v>1500</v>
      </c>
      <c r="G14" s="122">
        <f t="shared" si="0"/>
        <v>2570.61</v>
      </c>
    </row>
    <row r="15" spans="1:7" ht="27" customHeight="1" x14ac:dyDescent="0.25">
      <c r="A15" s="91" t="s">
        <v>67</v>
      </c>
      <c r="B15" s="92">
        <v>110</v>
      </c>
      <c r="C15" s="91" t="s">
        <v>68</v>
      </c>
      <c r="D15" s="91" t="s">
        <v>60</v>
      </c>
      <c r="E15" s="111">
        <f>1350+74.84</f>
        <v>1424.84</v>
      </c>
      <c r="F15" s="111">
        <v>1500</v>
      </c>
      <c r="G15" s="122">
        <f t="shared" si="0"/>
        <v>2924.84</v>
      </c>
    </row>
    <row r="16" spans="1:7" ht="27" customHeight="1" x14ac:dyDescent="0.25">
      <c r="A16" s="91" t="s">
        <v>194</v>
      </c>
      <c r="B16" s="92">
        <v>139</v>
      </c>
      <c r="C16" s="91" t="s">
        <v>260</v>
      </c>
      <c r="D16" s="91" t="s">
        <v>41</v>
      </c>
      <c r="E16" s="111">
        <v>0</v>
      </c>
      <c r="F16" s="111">
        <v>1500</v>
      </c>
      <c r="G16" s="122">
        <f t="shared" si="0"/>
        <v>1500</v>
      </c>
    </row>
    <row r="17" spans="1:7" ht="27" customHeight="1" x14ac:dyDescent="0.25">
      <c r="A17" s="91" t="s">
        <v>73</v>
      </c>
      <c r="B17" s="92">
        <v>107</v>
      </c>
      <c r="C17" s="91" t="s">
        <v>59</v>
      </c>
      <c r="D17" s="91" t="s">
        <v>74</v>
      </c>
      <c r="E17" s="111">
        <v>895.77</v>
      </c>
      <c r="F17" s="111">
        <v>1500</v>
      </c>
      <c r="G17" s="122">
        <f t="shared" si="0"/>
        <v>2395.77</v>
      </c>
    </row>
    <row r="18" spans="1:7" ht="27" customHeight="1" x14ac:dyDescent="0.25">
      <c r="A18" s="91" t="s">
        <v>79</v>
      </c>
      <c r="B18" s="92">
        <v>76</v>
      </c>
      <c r="C18" s="91" t="s">
        <v>36</v>
      </c>
      <c r="D18" s="91" t="s">
        <v>32</v>
      </c>
      <c r="E18" s="111">
        <v>1350</v>
      </c>
      <c r="F18" s="111">
        <v>1500</v>
      </c>
      <c r="G18" s="122">
        <f t="shared" si="0"/>
        <v>2850</v>
      </c>
    </row>
    <row r="19" spans="1:7" ht="26.25" customHeight="1" x14ac:dyDescent="0.25">
      <c r="A19" s="91" t="s">
        <v>81</v>
      </c>
      <c r="B19" s="92">
        <v>101</v>
      </c>
      <c r="C19" s="91" t="s">
        <v>199</v>
      </c>
      <c r="D19" s="91" t="s">
        <v>148</v>
      </c>
      <c r="E19" s="111">
        <v>1350</v>
      </c>
      <c r="F19" s="111">
        <v>1295.45</v>
      </c>
      <c r="G19" s="122">
        <f t="shared" si="0"/>
        <v>2645.45</v>
      </c>
    </row>
    <row r="20" spans="1:7" ht="27" customHeight="1" x14ac:dyDescent="0.25">
      <c r="A20" s="91" t="s">
        <v>90</v>
      </c>
      <c r="B20" s="92">
        <v>137</v>
      </c>
      <c r="C20" s="91" t="s">
        <v>91</v>
      </c>
      <c r="D20" s="91" t="s">
        <v>92</v>
      </c>
      <c r="E20" s="111">
        <v>1350</v>
      </c>
      <c r="F20" s="111">
        <v>1500</v>
      </c>
      <c r="G20" s="122">
        <f t="shared" si="0"/>
        <v>2850</v>
      </c>
    </row>
    <row r="21" spans="1:7" ht="27" customHeight="1" x14ac:dyDescent="0.25">
      <c r="A21" s="91" t="s">
        <v>94</v>
      </c>
      <c r="B21" s="92">
        <v>50</v>
      </c>
      <c r="C21" s="91" t="s">
        <v>36</v>
      </c>
      <c r="D21" s="97" t="s">
        <v>41</v>
      </c>
      <c r="E21" s="111">
        <f>1350+37.23</f>
        <v>1387.23</v>
      </c>
      <c r="F21" s="111">
        <v>1500</v>
      </c>
      <c r="G21" s="122">
        <f t="shared" si="0"/>
        <v>2887.23</v>
      </c>
    </row>
    <row r="22" spans="1:7" ht="27" customHeight="1" x14ac:dyDescent="0.25">
      <c r="A22" s="91" t="s">
        <v>97</v>
      </c>
      <c r="B22" s="92">
        <v>27</v>
      </c>
      <c r="C22" s="91" t="s">
        <v>36</v>
      </c>
      <c r="D22" s="91" t="s">
        <v>41</v>
      </c>
      <c r="E22" s="111">
        <v>1350</v>
      </c>
      <c r="F22" s="111">
        <v>1500</v>
      </c>
      <c r="G22" s="122">
        <f t="shared" si="0"/>
        <v>2850</v>
      </c>
    </row>
    <row r="23" spans="1:7" ht="27" customHeight="1" x14ac:dyDescent="0.25">
      <c r="A23" s="91" t="s">
        <v>99</v>
      </c>
      <c r="B23" s="92">
        <v>65</v>
      </c>
      <c r="C23" s="91" t="s">
        <v>14</v>
      </c>
      <c r="D23" s="91" t="s">
        <v>15</v>
      </c>
      <c r="E23" s="111">
        <v>1341.86</v>
      </c>
      <c r="F23" s="111">
        <v>1500</v>
      </c>
      <c r="G23" s="122">
        <f t="shared" si="0"/>
        <v>2841.8599999999997</v>
      </c>
    </row>
    <row r="24" spans="1:7" ht="27" customHeight="1" x14ac:dyDescent="0.25">
      <c r="A24" s="91" t="s">
        <v>101</v>
      </c>
      <c r="B24" s="92">
        <v>129</v>
      </c>
      <c r="C24" s="91" t="s">
        <v>91</v>
      </c>
      <c r="D24" s="91" t="s">
        <v>92</v>
      </c>
      <c r="E24" s="111">
        <v>0</v>
      </c>
      <c r="F24" s="111">
        <v>681.82</v>
      </c>
      <c r="G24" s="122">
        <f t="shared" si="0"/>
        <v>681.82</v>
      </c>
    </row>
    <row r="25" spans="1:7" ht="27" customHeight="1" x14ac:dyDescent="0.25">
      <c r="A25" s="91" t="s">
        <v>103</v>
      </c>
      <c r="B25" s="92">
        <v>106</v>
      </c>
      <c r="C25" s="91" t="s">
        <v>36</v>
      </c>
      <c r="D25" s="91" t="s">
        <v>32</v>
      </c>
      <c r="E25" s="111">
        <v>1271.1600000000001</v>
      </c>
      <c r="F25" s="111">
        <v>1500</v>
      </c>
      <c r="G25" s="122">
        <f t="shared" si="0"/>
        <v>2771.16</v>
      </c>
    </row>
    <row r="26" spans="1:7" ht="27" customHeight="1" x14ac:dyDescent="0.25">
      <c r="A26" s="91" t="s">
        <v>120</v>
      </c>
      <c r="B26" s="92">
        <v>135</v>
      </c>
      <c r="C26" s="123" t="s">
        <v>512</v>
      </c>
      <c r="D26" s="91" t="s">
        <v>122</v>
      </c>
      <c r="E26" s="111">
        <v>1263.6500000000001</v>
      </c>
      <c r="F26" s="111">
        <v>1500</v>
      </c>
      <c r="G26" s="122">
        <f t="shared" si="0"/>
        <v>2763.65</v>
      </c>
    </row>
    <row r="27" spans="1:7" ht="27" customHeight="1" x14ac:dyDescent="0.25">
      <c r="A27" s="91" t="s">
        <v>124</v>
      </c>
      <c r="B27" s="92">
        <v>53</v>
      </c>
      <c r="C27" s="91" t="s">
        <v>53</v>
      </c>
      <c r="D27" s="91" t="s">
        <v>125</v>
      </c>
      <c r="E27" s="111">
        <v>1096.22</v>
      </c>
      <c r="F27" s="111">
        <v>1500</v>
      </c>
      <c r="G27" s="122">
        <f t="shared" si="0"/>
        <v>2596.2200000000003</v>
      </c>
    </row>
    <row r="28" spans="1:7" ht="27" customHeight="1" x14ac:dyDescent="0.25">
      <c r="A28" s="91" t="s">
        <v>132</v>
      </c>
      <c r="B28" s="92">
        <v>120</v>
      </c>
      <c r="C28" s="91" t="s">
        <v>36</v>
      </c>
      <c r="D28" s="91" t="s">
        <v>64</v>
      </c>
      <c r="E28" s="111">
        <f>668.04+39.45</f>
        <v>707.49</v>
      </c>
      <c r="F28" s="111">
        <v>1500</v>
      </c>
      <c r="G28" s="122">
        <f t="shared" si="0"/>
        <v>2207.4899999999998</v>
      </c>
    </row>
    <row r="29" spans="1:7" ht="27" customHeight="1" x14ac:dyDescent="0.25">
      <c r="A29" s="91" t="s">
        <v>139</v>
      </c>
      <c r="B29" s="92">
        <v>49</v>
      </c>
      <c r="C29" s="91" t="s">
        <v>36</v>
      </c>
      <c r="D29" s="91" t="s">
        <v>41</v>
      </c>
      <c r="E29" s="111">
        <v>0</v>
      </c>
      <c r="F29" s="111">
        <v>1500</v>
      </c>
      <c r="G29" s="122">
        <f t="shared" si="0"/>
        <v>1500</v>
      </c>
    </row>
    <row r="30" spans="1:7" ht="27" customHeight="1" x14ac:dyDescent="0.25">
      <c r="A30" s="91" t="s">
        <v>208</v>
      </c>
      <c r="B30" s="92">
        <v>142</v>
      </c>
      <c r="C30" s="91" t="s">
        <v>209</v>
      </c>
      <c r="D30" s="91" t="s">
        <v>137</v>
      </c>
      <c r="E30" s="111">
        <v>0</v>
      </c>
      <c r="F30" s="111">
        <v>1500</v>
      </c>
      <c r="G30" s="122">
        <f t="shared" si="0"/>
        <v>1500</v>
      </c>
    </row>
    <row r="31" spans="1:7" ht="27" customHeight="1" x14ac:dyDescent="0.25">
      <c r="A31" s="91" t="s">
        <v>198</v>
      </c>
      <c r="B31" s="92">
        <v>140</v>
      </c>
      <c r="C31" s="91" t="s">
        <v>199</v>
      </c>
      <c r="D31" s="91" t="s">
        <v>200</v>
      </c>
      <c r="E31" s="111">
        <v>1350</v>
      </c>
      <c r="F31" s="111">
        <v>1500</v>
      </c>
      <c r="G31" s="122">
        <f t="shared" si="0"/>
        <v>2850</v>
      </c>
    </row>
    <row r="32" spans="1:7" ht="27" customHeight="1" x14ac:dyDescent="0.25">
      <c r="A32" s="91" t="s">
        <v>141</v>
      </c>
      <c r="B32" s="92">
        <v>128</v>
      </c>
      <c r="C32" s="91" t="s">
        <v>86</v>
      </c>
      <c r="D32" s="91" t="s">
        <v>87</v>
      </c>
      <c r="E32" s="111">
        <v>0</v>
      </c>
      <c r="F32" s="111">
        <v>0</v>
      </c>
      <c r="G32" s="122">
        <f t="shared" si="0"/>
        <v>0</v>
      </c>
    </row>
    <row r="33" spans="1:7" ht="27" customHeight="1" x14ac:dyDescent="0.25">
      <c r="A33" s="92" t="s">
        <v>220</v>
      </c>
      <c r="B33" s="92">
        <v>146</v>
      </c>
      <c r="C33" s="91" t="s">
        <v>27</v>
      </c>
      <c r="D33" s="91" t="s">
        <v>28</v>
      </c>
      <c r="E33" s="111">
        <f>686.46+25.73</f>
        <v>712.19</v>
      </c>
      <c r="F33" s="111">
        <v>1500</v>
      </c>
      <c r="G33" s="122">
        <f t="shared" si="0"/>
        <v>2212.19</v>
      </c>
    </row>
    <row r="34" spans="1:7" ht="27" customHeight="1" x14ac:dyDescent="0.25">
      <c r="A34" s="91" t="s">
        <v>143</v>
      </c>
      <c r="B34" s="92">
        <v>138</v>
      </c>
      <c r="C34" s="91" t="s">
        <v>14</v>
      </c>
      <c r="D34" s="91" t="s">
        <v>145</v>
      </c>
      <c r="E34" s="111">
        <v>1204.56</v>
      </c>
      <c r="F34" s="111">
        <v>1500</v>
      </c>
      <c r="G34" s="122">
        <f t="shared" si="0"/>
        <v>2704.56</v>
      </c>
    </row>
    <row r="35" spans="1:7" ht="27" customHeight="1" x14ac:dyDescent="0.25">
      <c r="A35" s="91" t="s">
        <v>147</v>
      </c>
      <c r="B35" s="92">
        <v>80</v>
      </c>
      <c r="C35" s="91" t="s">
        <v>246</v>
      </c>
      <c r="D35" s="91" t="s">
        <v>246</v>
      </c>
      <c r="E35" s="111">
        <v>1297.25</v>
      </c>
      <c r="F35" s="111">
        <v>1500</v>
      </c>
      <c r="G35" s="122">
        <f t="shared" si="0"/>
        <v>2797.25</v>
      </c>
    </row>
    <row r="36" spans="1:7" ht="27" customHeight="1" x14ac:dyDescent="0.25">
      <c r="A36" s="91" t="s">
        <v>150</v>
      </c>
      <c r="B36" s="92">
        <v>36</v>
      </c>
      <c r="C36" s="91" t="s">
        <v>36</v>
      </c>
      <c r="D36" s="91" t="s">
        <v>41</v>
      </c>
      <c r="E36" s="111">
        <f>361.28+125.44</f>
        <v>486.71999999999997</v>
      </c>
      <c r="F36" s="111">
        <v>1500</v>
      </c>
      <c r="G36" s="122">
        <f t="shared" si="0"/>
        <v>1986.72</v>
      </c>
    </row>
    <row r="37" spans="1:7" ht="27" customHeight="1" x14ac:dyDescent="0.25">
      <c r="A37" s="91" t="s">
        <v>155</v>
      </c>
      <c r="B37" s="92">
        <v>42</v>
      </c>
      <c r="C37" s="91" t="s">
        <v>36</v>
      </c>
      <c r="D37" s="97" t="s">
        <v>41</v>
      </c>
      <c r="E37" s="111">
        <v>1350</v>
      </c>
      <c r="F37" s="111">
        <v>1500</v>
      </c>
      <c r="G37" s="122">
        <f t="shared" si="0"/>
        <v>2850</v>
      </c>
    </row>
    <row r="38" spans="1:7" ht="27" customHeight="1" x14ac:dyDescent="0.25">
      <c r="A38" s="91" t="s">
        <v>157</v>
      </c>
      <c r="B38" s="92">
        <v>122</v>
      </c>
      <c r="C38" s="91" t="s">
        <v>53</v>
      </c>
      <c r="D38" s="91" t="s">
        <v>158</v>
      </c>
      <c r="E38" s="111">
        <v>1350</v>
      </c>
      <c r="F38" s="111">
        <v>1500</v>
      </c>
      <c r="G38" s="122">
        <f t="shared" si="0"/>
        <v>2850</v>
      </c>
    </row>
    <row r="39" spans="1:7" ht="26.25" customHeight="1" x14ac:dyDescent="0.25">
      <c r="A39" s="91" t="s">
        <v>160</v>
      </c>
      <c r="B39" s="92">
        <v>136</v>
      </c>
      <c r="C39" s="91" t="s">
        <v>161</v>
      </c>
      <c r="D39" s="91" t="s">
        <v>223</v>
      </c>
      <c r="E39" s="111">
        <v>1228.68</v>
      </c>
      <c r="F39" s="111">
        <v>1500</v>
      </c>
      <c r="G39" s="122">
        <f t="shared" si="0"/>
        <v>2728.6800000000003</v>
      </c>
    </row>
    <row r="40" spans="1:7" ht="26.25" customHeight="1" x14ac:dyDescent="0.25">
      <c r="A40" s="91" t="s">
        <v>225</v>
      </c>
      <c r="B40" s="92">
        <v>145</v>
      </c>
      <c r="C40" s="91" t="s">
        <v>27</v>
      </c>
      <c r="D40" s="91" t="s">
        <v>28</v>
      </c>
      <c r="E40" s="111">
        <v>1194.75</v>
      </c>
      <c r="F40" s="111">
        <v>1500</v>
      </c>
      <c r="G40" s="122">
        <f t="shared" si="0"/>
        <v>2694.75</v>
      </c>
    </row>
    <row r="41" spans="1:7" ht="27" customHeight="1" x14ac:dyDescent="0.25">
      <c r="A41" s="91" t="s">
        <v>165</v>
      </c>
      <c r="B41" s="92">
        <v>58</v>
      </c>
      <c r="C41" s="91" t="s">
        <v>36</v>
      </c>
      <c r="D41" s="91" t="s">
        <v>32</v>
      </c>
      <c r="E41" s="111">
        <v>955.46</v>
      </c>
      <c r="F41" s="111">
        <v>1500</v>
      </c>
      <c r="G41" s="122">
        <f t="shared" si="0"/>
        <v>2455.46</v>
      </c>
    </row>
    <row r="42" spans="1:7" ht="27" customHeight="1" x14ac:dyDescent="0.25">
      <c r="A42" s="92" t="s">
        <v>202</v>
      </c>
      <c r="B42" s="92">
        <v>141</v>
      </c>
      <c r="C42" s="91" t="s">
        <v>36</v>
      </c>
      <c r="D42" s="91" t="s">
        <v>64</v>
      </c>
      <c r="E42" s="111">
        <v>0</v>
      </c>
      <c r="F42" s="111">
        <v>1500</v>
      </c>
      <c r="G42" s="122">
        <f t="shared" si="0"/>
        <v>1500</v>
      </c>
    </row>
    <row r="43" spans="1:7" ht="27" customHeight="1" x14ac:dyDescent="0.25">
      <c r="A43" s="91" t="s">
        <v>167</v>
      </c>
      <c r="B43" s="92">
        <v>133</v>
      </c>
      <c r="C43" s="91" t="s">
        <v>168</v>
      </c>
      <c r="D43" s="91" t="s">
        <v>169</v>
      </c>
      <c r="E43" s="111">
        <v>764.57</v>
      </c>
      <c r="F43" s="111">
        <v>1500</v>
      </c>
      <c r="G43" s="122">
        <f t="shared" si="0"/>
        <v>2264.5700000000002</v>
      </c>
    </row>
    <row r="44" spans="1:7" ht="27" customHeight="1" x14ac:dyDescent="0.25">
      <c r="A44" s="91" t="s">
        <v>171</v>
      </c>
      <c r="B44" s="92">
        <v>43</v>
      </c>
      <c r="C44" s="91" t="s">
        <v>36</v>
      </c>
      <c r="D44" s="91" t="s">
        <v>137</v>
      </c>
      <c r="E44" s="111">
        <f>764.57+137.99</f>
        <v>902.56000000000006</v>
      </c>
      <c r="F44" s="111">
        <v>1159.0899999999999</v>
      </c>
      <c r="G44" s="122">
        <f t="shared" si="0"/>
        <v>2061.65</v>
      </c>
    </row>
    <row r="45" spans="1:7" ht="27" customHeight="1" x14ac:dyDescent="0.25">
      <c r="A45" s="91" t="s">
        <v>173</v>
      </c>
      <c r="B45" s="92">
        <v>73</v>
      </c>
      <c r="C45" s="91" t="s">
        <v>36</v>
      </c>
      <c r="D45" s="91" t="s">
        <v>32</v>
      </c>
      <c r="E45" s="111">
        <f>1166.37+150</f>
        <v>1316.37</v>
      </c>
      <c r="F45" s="111">
        <v>1500</v>
      </c>
      <c r="G45" s="122">
        <f t="shared" si="0"/>
        <v>2816.37</v>
      </c>
    </row>
    <row r="46" spans="1:7" ht="15.75" thickBot="1" x14ac:dyDescent="0.3"/>
    <row r="47" spans="1:7" ht="39" customHeight="1" thickBot="1" x14ac:dyDescent="0.3">
      <c r="A47" s="258" t="s">
        <v>253</v>
      </c>
      <c r="B47" s="259"/>
      <c r="C47" s="259"/>
      <c r="D47" s="259"/>
      <c r="E47" s="259"/>
      <c r="F47" s="260"/>
      <c r="G47" s="124"/>
    </row>
    <row r="48" spans="1:7" ht="15.75" customHeight="1" x14ac:dyDescent="0.25">
      <c r="A48" s="251" t="s">
        <v>3</v>
      </c>
      <c r="B48" s="251" t="s">
        <v>4</v>
      </c>
      <c r="C48" s="251" t="s">
        <v>5</v>
      </c>
      <c r="D48" s="261" t="s">
        <v>423</v>
      </c>
      <c r="E48" s="254" t="s">
        <v>424</v>
      </c>
      <c r="F48" s="256" t="s">
        <v>425</v>
      </c>
    </row>
    <row r="49" spans="1:6" ht="28.5" customHeight="1" x14ac:dyDescent="0.25">
      <c r="A49" s="252"/>
      <c r="B49" s="252"/>
      <c r="C49" s="252"/>
      <c r="D49" s="256"/>
      <c r="E49" s="262"/>
      <c r="F49" s="257"/>
    </row>
    <row r="50" spans="1:6" ht="27" customHeight="1" x14ac:dyDescent="0.25">
      <c r="A50" s="91" t="s">
        <v>177</v>
      </c>
      <c r="B50" s="92">
        <v>75</v>
      </c>
      <c r="C50" s="91" t="s">
        <v>178</v>
      </c>
      <c r="D50" s="164">
        <v>1350</v>
      </c>
      <c r="E50" s="164">
        <v>1500</v>
      </c>
      <c r="F50" s="165">
        <f>SUM(D50+E50)</f>
        <v>2850</v>
      </c>
    </row>
    <row r="51" spans="1:6" ht="27" customHeight="1" x14ac:dyDescent="0.25">
      <c r="A51" s="93" t="s">
        <v>181</v>
      </c>
      <c r="B51" s="92" t="s">
        <v>24</v>
      </c>
      <c r="C51" s="91" t="s">
        <v>426</v>
      </c>
      <c r="D51" s="111" t="s">
        <v>270</v>
      </c>
      <c r="E51" s="111" t="s">
        <v>270</v>
      </c>
      <c r="F51" s="126" t="s">
        <v>270</v>
      </c>
    </row>
    <row r="52" spans="1:6" ht="27" customHeight="1" x14ac:dyDescent="0.25">
      <c r="A52" s="91" t="s">
        <v>186</v>
      </c>
      <c r="B52" s="92">
        <v>132</v>
      </c>
      <c r="C52" s="91" t="s">
        <v>187</v>
      </c>
      <c r="D52" s="164">
        <v>1350</v>
      </c>
      <c r="E52" s="164">
        <v>1500</v>
      </c>
      <c r="F52" s="165">
        <f>SUM(D52+E52)</f>
        <v>2850</v>
      </c>
    </row>
    <row r="53" spans="1:6" ht="27" customHeight="1" x14ac:dyDescent="0.25">
      <c r="A53" s="91" t="s">
        <v>189</v>
      </c>
      <c r="B53" s="92">
        <v>131</v>
      </c>
      <c r="C53" s="91" t="s">
        <v>190</v>
      </c>
      <c r="D53" s="164">
        <f>917.88+150</f>
        <v>1067.8800000000001</v>
      </c>
      <c r="E53" s="164">
        <v>1500</v>
      </c>
      <c r="F53" s="165">
        <f>SUM(D53+E53)</f>
        <v>2567.88</v>
      </c>
    </row>
  </sheetData>
  <mergeCells count="16">
    <mergeCell ref="A47:F47"/>
    <mergeCell ref="A48:A49"/>
    <mergeCell ref="B48:B49"/>
    <mergeCell ref="C48:C49"/>
    <mergeCell ref="D48:D49"/>
    <mergeCell ref="E48:E49"/>
    <mergeCell ref="F48:F49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opLeftCell="A10" workbookViewId="0">
      <selection activeCell="N34" sqref="N34"/>
    </sheetView>
  </sheetViews>
  <sheetFormatPr defaultRowHeight="15" customHeight="1" x14ac:dyDescent="0.25"/>
  <cols>
    <col min="1" max="1" width="21" style="79" bestFit="1" customWidth="1"/>
    <col min="2" max="3" width="9.140625" style="79"/>
    <col min="4" max="4" width="9.85546875" style="79" bestFit="1" customWidth="1"/>
    <col min="5" max="16384" width="9.140625" style="79"/>
  </cols>
  <sheetData>
    <row r="2" spans="1:10" x14ac:dyDescent="0.25">
      <c r="A2" s="263" t="s">
        <v>514</v>
      </c>
      <c r="B2" s="263"/>
      <c r="C2" s="263"/>
      <c r="D2" s="263"/>
      <c r="E2" s="127"/>
      <c r="F2" s="127"/>
      <c r="G2" s="127"/>
      <c r="H2" s="127"/>
      <c r="I2" s="127"/>
      <c r="J2" s="127"/>
    </row>
    <row r="5" spans="1:10" x14ac:dyDescent="0.25">
      <c r="A5" s="264" t="s">
        <v>515</v>
      </c>
      <c r="B5" s="265"/>
      <c r="C5" s="265"/>
      <c r="D5" s="266"/>
    </row>
    <row r="6" spans="1:10" x14ac:dyDescent="0.25">
      <c r="A6" s="128" t="s">
        <v>516</v>
      </c>
      <c r="B6" s="128" t="s">
        <v>517</v>
      </c>
      <c r="C6" s="128" t="s">
        <v>518</v>
      </c>
      <c r="D6" s="128" t="s">
        <v>519</v>
      </c>
    </row>
    <row r="7" spans="1:10" x14ac:dyDescent="0.25">
      <c r="A7" s="129" t="s">
        <v>581</v>
      </c>
      <c r="B7" s="130">
        <v>49</v>
      </c>
      <c r="C7" s="130">
        <v>6</v>
      </c>
      <c r="D7" s="130">
        <v>3</v>
      </c>
    </row>
    <row r="8" spans="1:10" x14ac:dyDescent="0.25">
      <c r="A8" s="131" t="s">
        <v>582</v>
      </c>
      <c r="B8" s="130">
        <v>47</v>
      </c>
      <c r="C8" s="130">
        <v>1</v>
      </c>
      <c r="D8" s="130">
        <v>3</v>
      </c>
    </row>
    <row r="9" spans="1:10" x14ac:dyDescent="0.25">
      <c r="A9" s="131" t="s">
        <v>520</v>
      </c>
      <c r="B9" s="130">
        <v>49</v>
      </c>
      <c r="C9" s="130">
        <v>2</v>
      </c>
      <c r="D9" s="130">
        <v>0</v>
      </c>
    </row>
    <row r="10" spans="1:10" x14ac:dyDescent="0.25">
      <c r="A10" s="131" t="s">
        <v>521</v>
      </c>
      <c r="B10" s="130">
        <v>49</v>
      </c>
      <c r="C10" s="130">
        <v>2</v>
      </c>
      <c r="D10" s="130">
        <v>2</v>
      </c>
    </row>
    <row r="11" spans="1:10" x14ac:dyDescent="0.25">
      <c r="A11" s="131" t="s">
        <v>522</v>
      </c>
      <c r="B11" s="130">
        <v>50</v>
      </c>
      <c r="C11" s="130">
        <v>2</v>
      </c>
      <c r="D11" s="130">
        <v>2</v>
      </c>
    </row>
    <row r="12" spans="1:10" x14ac:dyDescent="0.25">
      <c r="A12" s="131" t="s">
        <v>523</v>
      </c>
      <c r="B12" s="130">
        <v>50</v>
      </c>
      <c r="C12" s="130">
        <v>0</v>
      </c>
      <c r="D12" s="130">
        <v>0</v>
      </c>
    </row>
    <row r="13" spans="1:10" x14ac:dyDescent="0.25">
      <c r="A13" s="132" t="s">
        <v>524</v>
      </c>
      <c r="B13" s="130">
        <v>47</v>
      </c>
      <c r="C13" s="130">
        <v>0</v>
      </c>
      <c r="D13" s="130">
        <v>3</v>
      </c>
    </row>
    <row r="14" spans="1:10" x14ac:dyDescent="0.25">
      <c r="A14" s="132" t="s">
        <v>525</v>
      </c>
      <c r="B14" s="130">
        <v>47</v>
      </c>
      <c r="C14" s="130">
        <v>0</v>
      </c>
      <c r="D14" s="130">
        <v>0</v>
      </c>
    </row>
    <row r="15" spans="1:10" x14ac:dyDescent="0.25">
      <c r="A15" s="132" t="s">
        <v>527</v>
      </c>
      <c r="B15" s="130">
        <v>47</v>
      </c>
      <c r="C15" s="130">
        <v>0</v>
      </c>
      <c r="D15" s="130">
        <v>0</v>
      </c>
    </row>
    <row r="16" spans="1:10" x14ac:dyDescent="0.25">
      <c r="A16" s="132" t="s">
        <v>583</v>
      </c>
      <c r="B16" s="130">
        <v>44</v>
      </c>
      <c r="C16" s="130">
        <v>0</v>
      </c>
      <c r="D16" s="130">
        <v>3</v>
      </c>
    </row>
    <row r="17" spans="1:4" x14ac:dyDescent="0.25">
      <c r="A17" s="132" t="s">
        <v>590</v>
      </c>
      <c r="B17" s="130">
        <v>44</v>
      </c>
      <c r="C17" s="130">
        <v>0</v>
      </c>
      <c r="D17" s="130">
        <v>0</v>
      </c>
    </row>
    <row r="18" spans="1:4" x14ac:dyDescent="0.25">
      <c r="A18" s="132" t="s">
        <v>593</v>
      </c>
      <c r="B18" s="130">
        <v>44</v>
      </c>
      <c r="C18" s="130">
        <v>0</v>
      </c>
      <c r="D18" s="130">
        <v>0</v>
      </c>
    </row>
    <row r="20" spans="1:4" x14ac:dyDescent="0.25">
      <c r="A20" s="264" t="s">
        <v>526</v>
      </c>
      <c r="B20" s="265"/>
      <c r="C20" s="265"/>
      <c r="D20" s="266"/>
    </row>
    <row r="21" spans="1:4" x14ac:dyDescent="0.25">
      <c r="A21" s="128" t="s">
        <v>516</v>
      </c>
      <c r="B21" s="128" t="s">
        <v>517</v>
      </c>
      <c r="C21" s="128" t="s">
        <v>518</v>
      </c>
      <c r="D21" s="128" t="s">
        <v>519</v>
      </c>
    </row>
    <row r="22" spans="1:4" x14ac:dyDescent="0.25">
      <c r="A22" s="129" t="s">
        <v>581</v>
      </c>
      <c r="B22" s="130">
        <v>2</v>
      </c>
      <c r="C22" s="130">
        <v>0</v>
      </c>
      <c r="D22" s="130">
        <v>0</v>
      </c>
    </row>
    <row r="23" spans="1:4" x14ac:dyDescent="0.25">
      <c r="A23" s="131" t="s">
        <v>582</v>
      </c>
      <c r="B23" s="130">
        <v>2</v>
      </c>
      <c r="C23" s="130">
        <v>0</v>
      </c>
      <c r="D23" s="130">
        <v>0</v>
      </c>
    </row>
    <row r="24" spans="1:4" x14ac:dyDescent="0.25">
      <c r="A24" s="131" t="s">
        <v>520</v>
      </c>
      <c r="B24" s="130">
        <v>2</v>
      </c>
      <c r="C24" s="130">
        <v>0</v>
      </c>
      <c r="D24" s="130">
        <v>0</v>
      </c>
    </row>
    <row r="25" spans="1:4" x14ac:dyDescent="0.25">
      <c r="A25" s="131" t="s">
        <v>521</v>
      </c>
      <c r="B25" s="130">
        <v>2</v>
      </c>
      <c r="C25" s="130">
        <v>0</v>
      </c>
      <c r="D25" s="130">
        <v>0</v>
      </c>
    </row>
    <row r="26" spans="1:4" x14ac:dyDescent="0.25">
      <c r="A26" s="131" t="s">
        <v>522</v>
      </c>
      <c r="B26" s="130">
        <v>2</v>
      </c>
      <c r="C26" s="130">
        <v>0</v>
      </c>
      <c r="D26" s="130">
        <v>0</v>
      </c>
    </row>
    <row r="27" spans="1:4" x14ac:dyDescent="0.25">
      <c r="A27" s="131" t="s">
        <v>523</v>
      </c>
      <c r="B27" s="130">
        <v>2</v>
      </c>
      <c r="C27" s="130">
        <v>0</v>
      </c>
      <c r="D27" s="130">
        <v>0</v>
      </c>
    </row>
    <row r="28" spans="1:4" x14ac:dyDescent="0.25">
      <c r="A28" s="131" t="s">
        <v>524</v>
      </c>
      <c r="B28" s="130">
        <v>2</v>
      </c>
      <c r="C28" s="130">
        <v>0</v>
      </c>
      <c r="D28" s="130">
        <v>0</v>
      </c>
    </row>
    <row r="29" spans="1:4" x14ac:dyDescent="0.25">
      <c r="A29" s="131" t="s">
        <v>525</v>
      </c>
      <c r="B29" s="130">
        <v>2</v>
      </c>
      <c r="C29" s="130">
        <v>0</v>
      </c>
      <c r="D29" s="130">
        <v>0</v>
      </c>
    </row>
    <row r="30" spans="1:4" x14ac:dyDescent="0.25">
      <c r="A30" s="131" t="s">
        <v>527</v>
      </c>
      <c r="B30" s="130">
        <v>2</v>
      </c>
      <c r="C30" s="130">
        <v>0</v>
      </c>
      <c r="D30" s="130">
        <v>0</v>
      </c>
    </row>
    <row r="31" spans="1:4" x14ac:dyDescent="0.25">
      <c r="A31" s="131" t="s">
        <v>583</v>
      </c>
      <c r="B31" s="130">
        <v>1</v>
      </c>
      <c r="C31" s="130">
        <v>0</v>
      </c>
      <c r="D31" s="130">
        <v>1</v>
      </c>
    </row>
    <row r="32" spans="1:4" x14ac:dyDescent="0.25">
      <c r="A32" s="131" t="s">
        <v>590</v>
      </c>
      <c r="B32" s="130">
        <v>1</v>
      </c>
      <c r="C32" s="130">
        <v>0</v>
      </c>
      <c r="D32" s="130">
        <v>0</v>
      </c>
    </row>
    <row r="33" spans="1:4" x14ac:dyDescent="0.25">
      <c r="A33" s="131" t="s">
        <v>593</v>
      </c>
      <c r="B33" s="130">
        <v>1</v>
      </c>
      <c r="C33" s="130">
        <v>0</v>
      </c>
      <c r="D33" s="130">
        <v>0</v>
      </c>
    </row>
    <row r="34" spans="1:4" x14ac:dyDescent="0.25">
      <c r="A34" s="133" t="s">
        <v>528</v>
      </c>
    </row>
  </sheetData>
  <mergeCells count="3">
    <mergeCell ref="A2:D2"/>
    <mergeCell ref="A5:D5"/>
    <mergeCell ref="A20:D20"/>
  </mergeCells>
  <pageMargins left="0.511811024" right="0.511811024" top="0.78740157499999996" bottom="0.78740157499999996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I18"/>
  <sheetViews>
    <sheetView topLeftCell="AT1" workbookViewId="0">
      <selection activeCell="BD18" sqref="BD18"/>
    </sheetView>
  </sheetViews>
  <sheetFormatPr defaultRowHeight="15" customHeight="1" x14ac:dyDescent="0.25"/>
  <cols>
    <col min="1" max="1" width="19.7109375" style="79" bestFit="1" customWidth="1"/>
    <col min="2" max="26" width="9.140625" style="79"/>
    <col min="27" max="27" width="9.28515625" style="79" customWidth="1"/>
    <col min="28" max="28" width="9.140625" style="79"/>
    <col min="29" max="29" width="9.28515625" style="79" customWidth="1"/>
    <col min="30" max="30" width="9.140625" style="79"/>
    <col min="31" max="31" width="9.140625" style="79" customWidth="1"/>
    <col min="32" max="16384" width="9.140625" style="79"/>
  </cols>
  <sheetData>
    <row r="3" spans="1:61" ht="15.75" thickBot="1" x14ac:dyDescent="0.3"/>
    <row r="4" spans="1:61" ht="15.75" thickBot="1" x14ac:dyDescent="0.3">
      <c r="A4" s="134"/>
      <c r="B4" s="270" t="s">
        <v>529</v>
      </c>
      <c r="C4" s="271"/>
      <c r="D4" s="271"/>
      <c r="E4" s="271"/>
      <c r="F4" s="272"/>
      <c r="G4" s="267" t="s">
        <v>530</v>
      </c>
      <c r="H4" s="268"/>
      <c r="I4" s="268"/>
      <c r="J4" s="268"/>
      <c r="K4" s="269"/>
      <c r="L4" s="267" t="s">
        <v>531</v>
      </c>
      <c r="M4" s="268"/>
      <c r="N4" s="268"/>
      <c r="O4" s="268"/>
      <c r="P4" s="269"/>
      <c r="Q4" s="267" t="s">
        <v>532</v>
      </c>
      <c r="R4" s="268"/>
      <c r="S4" s="268"/>
      <c r="T4" s="268"/>
      <c r="U4" s="269"/>
      <c r="V4" s="267" t="s">
        <v>533</v>
      </c>
      <c r="W4" s="268"/>
      <c r="X4" s="268"/>
      <c r="Y4" s="268"/>
      <c r="Z4" s="269"/>
      <c r="AA4" s="267" t="s">
        <v>534</v>
      </c>
      <c r="AB4" s="268"/>
      <c r="AC4" s="268"/>
      <c r="AD4" s="268"/>
      <c r="AE4" s="269"/>
      <c r="AF4" s="267" t="s">
        <v>535</v>
      </c>
      <c r="AG4" s="268"/>
      <c r="AH4" s="268"/>
      <c r="AI4" s="268"/>
      <c r="AJ4" s="269"/>
      <c r="AK4" s="267" t="s">
        <v>536</v>
      </c>
      <c r="AL4" s="268"/>
      <c r="AM4" s="268"/>
      <c r="AN4" s="268"/>
      <c r="AO4" s="269"/>
      <c r="AP4" s="267" t="s">
        <v>537</v>
      </c>
      <c r="AQ4" s="268"/>
      <c r="AR4" s="268"/>
      <c r="AS4" s="268"/>
      <c r="AT4" s="269"/>
      <c r="AU4" s="267" t="s">
        <v>584</v>
      </c>
      <c r="AV4" s="268"/>
      <c r="AW4" s="268"/>
      <c r="AX4" s="268"/>
      <c r="AY4" s="269"/>
      <c r="AZ4" s="267" t="s">
        <v>591</v>
      </c>
      <c r="BA4" s="268"/>
      <c r="BB4" s="268"/>
      <c r="BC4" s="268"/>
      <c r="BD4" s="269"/>
      <c r="BE4" s="267" t="s">
        <v>594</v>
      </c>
      <c r="BF4" s="268"/>
      <c r="BG4" s="268"/>
      <c r="BH4" s="268"/>
      <c r="BI4" s="269"/>
    </row>
    <row r="5" spans="1:61" x14ac:dyDescent="0.25">
      <c r="A5" s="135" t="s">
        <v>538</v>
      </c>
      <c r="B5" s="136" t="s">
        <v>539</v>
      </c>
      <c r="C5" s="136" t="s">
        <v>540</v>
      </c>
      <c r="D5" s="136" t="s">
        <v>541</v>
      </c>
      <c r="E5" s="136" t="s">
        <v>542</v>
      </c>
      <c r="F5" s="136" t="s">
        <v>543</v>
      </c>
      <c r="G5" s="136" t="s">
        <v>539</v>
      </c>
      <c r="H5" s="136" t="s">
        <v>540</v>
      </c>
      <c r="I5" s="136" t="s">
        <v>541</v>
      </c>
      <c r="J5" s="136" t="s">
        <v>542</v>
      </c>
      <c r="K5" s="136" t="s">
        <v>543</v>
      </c>
      <c r="L5" s="135" t="s">
        <v>539</v>
      </c>
      <c r="M5" s="135" t="s">
        <v>540</v>
      </c>
      <c r="N5" s="135" t="s">
        <v>541</v>
      </c>
      <c r="O5" s="135" t="s">
        <v>542</v>
      </c>
      <c r="P5" s="135" t="s">
        <v>543</v>
      </c>
      <c r="Q5" s="135" t="s">
        <v>539</v>
      </c>
      <c r="R5" s="135" t="s">
        <v>540</v>
      </c>
      <c r="S5" s="135" t="s">
        <v>541</v>
      </c>
      <c r="T5" s="135" t="s">
        <v>542</v>
      </c>
      <c r="U5" s="135" t="s">
        <v>543</v>
      </c>
      <c r="V5" s="135" t="s">
        <v>539</v>
      </c>
      <c r="W5" s="135" t="s">
        <v>540</v>
      </c>
      <c r="X5" s="135" t="s">
        <v>541</v>
      </c>
      <c r="Y5" s="135" t="s">
        <v>542</v>
      </c>
      <c r="Z5" s="135" t="s">
        <v>543</v>
      </c>
      <c r="AA5" s="135" t="s">
        <v>539</v>
      </c>
      <c r="AB5" s="135" t="s">
        <v>540</v>
      </c>
      <c r="AC5" s="135" t="s">
        <v>541</v>
      </c>
      <c r="AD5" s="135" t="s">
        <v>542</v>
      </c>
      <c r="AE5" s="135" t="s">
        <v>543</v>
      </c>
      <c r="AF5" s="135" t="s">
        <v>539</v>
      </c>
      <c r="AG5" s="135" t="s">
        <v>540</v>
      </c>
      <c r="AH5" s="135" t="s">
        <v>541</v>
      </c>
      <c r="AI5" s="135" t="s">
        <v>542</v>
      </c>
      <c r="AJ5" s="135" t="s">
        <v>543</v>
      </c>
      <c r="AK5" s="135" t="s">
        <v>539</v>
      </c>
      <c r="AL5" s="135" t="s">
        <v>540</v>
      </c>
      <c r="AM5" s="135" t="s">
        <v>541</v>
      </c>
      <c r="AN5" s="135" t="s">
        <v>542</v>
      </c>
      <c r="AO5" s="135" t="s">
        <v>543</v>
      </c>
      <c r="AP5" s="135" t="s">
        <v>539</v>
      </c>
      <c r="AQ5" s="135" t="s">
        <v>540</v>
      </c>
      <c r="AR5" s="135" t="s">
        <v>541</v>
      </c>
      <c r="AS5" s="135" t="s">
        <v>542</v>
      </c>
      <c r="AT5" s="135" t="s">
        <v>543</v>
      </c>
      <c r="AU5" s="135" t="s">
        <v>539</v>
      </c>
      <c r="AV5" s="135" t="s">
        <v>540</v>
      </c>
      <c r="AW5" s="135" t="s">
        <v>541</v>
      </c>
      <c r="AX5" s="135" t="s">
        <v>542</v>
      </c>
      <c r="AY5" s="135" t="s">
        <v>543</v>
      </c>
      <c r="AZ5" s="135" t="s">
        <v>539</v>
      </c>
      <c r="BA5" s="135" t="s">
        <v>540</v>
      </c>
      <c r="BB5" s="135" t="s">
        <v>541</v>
      </c>
      <c r="BC5" s="135" t="s">
        <v>542</v>
      </c>
      <c r="BD5" s="135" t="s">
        <v>543</v>
      </c>
      <c r="BE5" s="135" t="s">
        <v>539</v>
      </c>
      <c r="BF5" s="135" t="s">
        <v>540</v>
      </c>
      <c r="BG5" s="135" t="s">
        <v>541</v>
      </c>
      <c r="BH5" s="135" t="s">
        <v>542</v>
      </c>
      <c r="BI5" s="135" t="s">
        <v>543</v>
      </c>
    </row>
    <row r="6" spans="1:61" x14ac:dyDescent="0.25">
      <c r="A6" s="137" t="s">
        <v>544</v>
      </c>
      <c r="B6" s="138">
        <v>1</v>
      </c>
      <c r="C6" s="138"/>
      <c r="D6" s="138"/>
      <c r="E6" s="138"/>
      <c r="F6" s="138">
        <v>1</v>
      </c>
      <c r="G6" s="138">
        <v>1</v>
      </c>
      <c r="H6" s="138"/>
      <c r="I6" s="138"/>
      <c r="J6" s="138"/>
      <c r="K6" s="138">
        <v>1</v>
      </c>
      <c r="L6" s="138">
        <v>1</v>
      </c>
      <c r="M6" s="138"/>
      <c r="N6" s="138"/>
      <c r="O6" s="138"/>
      <c r="P6" s="138">
        <v>1</v>
      </c>
      <c r="Q6" s="138">
        <v>1</v>
      </c>
      <c r="R6" s="138"/>
      <c r="S6" s="138"/>
      <c r="T6" s="138"/>
      <c r="U6" s="138">
        <v>1</v>
      </c>
      <c r="V6" s="138">
        <v>1</v>
      </c>
      <c r="W6" s="138"/>
      <c r="X6" s="138"/>
      <c r="Y6" s="138"/>
      <c r="Z6" s="138">
        <v>1</v>
      </c>
      <c r="AA6" s="138">
        <v>1</v>
      </c>
      <c r="AB6" s="138"/>
      <c r="AC6" s="138"/>
      <c r="AD6" s="138"/>
      <c r="AE6" s="138">
        <v>1</v>
      </c>
      <c r="AF6" s="138">
        <v>1</v>
      </c>
      <c r="AG6" s="138"/>
      <c r="AH6" s="138"/>
      <c r="AI6" s="138"/>
      <c r="AJ6" s="138">
        <v>1</v>
      </c>
      <c r="AK6" s="138">
        <v>1</v>
      </c>
      <c r="AL6" s="138"/>
      <c r="AM6" s="138"/>
      <c r="AN6" s="138"/>
      <c r="AO6" s="138">
        <v>1</v>
      </c>
      <c r="AP6" s="138">
        <v>1</v>
      </c>
      <c r="AQ6" s="138"/>
      <c r="AR6" s="138"/>
      <c r="AS6" s="138"/>
      <c r="AT6" s="138">
        <v>1</v>
      </c>
      <c r="AU6" s="138">
        <v>1</v>
      </c>
      <c r="AV6" s="138"/>
      <c r="AW6" s="138"/>
      <c r="AX6" s="138"/>
      <c r="AY6" s="138">
        <v>1</v>
      </c>
      <c r="AZ6" s="138">
        <v>1</v>
      </c>
      <c r="BA6" s="138"/>
      <c r="BB6" s="138"/>
      <c r="BC6" s="138"/>
      <c r="BD6" s="138">
        <v>1</v>
      </c>
      <c r="BE6" s="138">
        <v>1</v>
      </c>
      <c r="BF6" s="138"/>
      <c r="BG6" s="138"/>
      <c r="BH6" s="138"/>
      <c r="BI6" s="138">
        <v>1</v>
      </c>
    </row>
    <row r="7" spans="1:61" x14ac:dyDescent="0.25">
      <c r="A7" s="137" t="s">
        <v>545</v>
      </c>
      <c r="B7" s="138"/>
      <c r="C7" s="138">
        <v>1</v>
      </c>
      <c r="D7" s="138">
        <v>1</v>
      </c>
      <c r="E7" s="138">
        <v>1</v>
      </c>
      <c r="F7" s="138">
        <v>3</v>
      </c>
      <c r="G7" s="138"/>
      <c r="H7" s="138">
        <v>1</v>
      </c>
      <c r="I7" s="138">
        <v>1</v>
      </c>
      <c r="J7" s="138">
        <v>1</v>
      </c>
      <c r="K7" s="138">
        <v>3</v>
      </c>
      <c r="L7" s="138"/>
      <c r="M7" s="138">
        <v>1</v>
      </c>
      <c r="N7" s="138">
        <v>1</v>
      </c>
      <c r="O7" s="138">
        <v>1</v>
      </c>
      <c r="P7" s="138">
        <v>3</v>
      </c>
      <c r="Q7" s="138"/>
      <c r="R7" s="138">
        <v>1</v>
      </c>
      <c r="S7" s="138">
        <v>1</v>
      </c>
      <c r="T7" s="138">
        <v>1</v>
      </c>
      <c r="U7" s="138">
        <v>3</v>
      </c>
      <c r="V7" s="138"/>
      <c r="W7" s="138">
        <v>1</v>
      </c>
      <c r="X7" s="138">
        <v>1</v>
      </c>
      <c r="Y7" s="138">
        <v>1</v>
      </c>
      <c r="Z7" s="138">
        <v>3</v>
      </c>
      <c r="AA7" s="138"/>
      <c r="AB7" s="138">
        <v>1</v>
      </c>
      <c r="AC7" s="138">
        <v>1</v>
      </c>
      <c r="AD7" s="138">
        <v>1</v>
      </c>
      <c r="AE7" s="138">
        <v>3</v>
      </c>
      <c r="AF7" s="138"/>
      <c r="AG7" s="138">
        <v>1</v>
      </c>
      <c r="AH7" s="138">
        <v>1</v>
      </c>
      <c r="AI7" s="138">
        <v>1</v>
      </c>
      <c r="AJ7" s="138">
        <v>3</v>
      </c>
      <c r="AK7" s="138"/>
      <c r="AL7" s="138">
        <v>1</v>
      </c>
      <c r="AM7" s="138">
        <v>1</v>
      </c>
      <c r="AN7" s="138">
        <v>1</v>
      </c>
      <c r="AO7" s="138">
        <v>3</v>
      </c>
      <c r="AP7" s="138"/>
      <c r="AQ7" s="138">
        <v>1</v>
      </c>
      <c r="AR7" s="138">
        <v>1</v>
      </c>
      <c r="AS7" s="138">
        <v>1</v>
      </c>
      <c r="AT7" s="138">
        <v>3</v>
      </c>
      <c r="AU7" s="138"/>
      <c r="AV7" s="138">
        <v>1</v>
      </c>
      <c r="AW7" s="138">
        <v>1</v>
      </c>
      <c r="AX7" s="138">
        <v>1</v>
      </c>
      <c r="AY7" s="138">
        <v>3</v>
      </c>
      <c r="AZ7" s="138"/>
      <c r="BA7" s="138">
        <v>1</v>
      </c>
      <c r="BB7" s="138">
        <v>1</v>
      </c>
      <c r="BC7" s="138">
        <v>1</v>
      </c>
      <c r="BD7" s="138">
        <v>3</v>
      </c>
      <c r="BE7" s="138"/>
      <c r="BF7" s="138">
        <v>1</v>
      </c>
      <c r="BG7" s="138">
        <v>1</v>
      </c>
      <c r="BH7" s="138">
        <v>1</v>
      </c>
      <c r="BI7" s="138">
        <v>3</v>
      </c>
    </row>
    <row r="8" spans="1:61" x14ac:dyDescent="0.25">
      <c r="A8" s="137" t="s">
        <v>546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>
        <v>1</v>
      </c>
      <c r="AB8" s="138"/>
      <c r="AC8" s="138"/>
      <c r="AD8" s="138"/>
      <c r="AE8" s="138">
        <v>1</v>
      </c>
      <c r="AF8" s="138">
        <v>1</v>
      </c>
      <c r="AG8" s="138"/>
      <c r="AH8" s="138"/>
      <c r="AI8" s="138"/>
      <c r="AJ8" s="138">
        <v>1</v>
      </c>
      <c r="AK8" s="138">
        <v>1</v>
      </c>
      <c r="AL8" s="138"/>
      <c r="AM8" s="138"/>
      <c r="AN8" s="138"/>
      <c r="AO8" s="138">
        <v>1</v>
      </c>
      <c r="AP8" s="138">
        <v>1</v>
      </c>
      <c r="AQ8" s="138"/>
      <c r="AR8" s="138"/>
      <c r="AS8" s="138"/>
      <c r="AT8" s="138">
        <v>1</v>
      </c>
      <c r="AU8" s="138">
        <v>1</v>
      </c>
      <c r="AV8" s="138"/>
      <c r="AW8" s="138"/>
      <c r="AX8" s="138"/>
      <c r="AY8" s="138">
        <v>1</v>
      </c>
      <c r="AZ8" s="138">
        <v>1</v>
      </c>
      <c r="BA8" s="138"/>
      <c r="BB8" s="138"/>
      <c r="BC8" s="138"/>
      <c r="BD8" s="138">
        <v>1</v>
      </c>
      <c r="BE8" s="138">
        <v>1</v>
      </c>
      <c r="BF8" s="138"/>
      <c r="BG8" s="138"/>
      <c r="BH8" s="138"/>
      <c r="BI8" s="138">
        <v>1</v>
      </c>
    </row>
    <row r="9" spans="1:61" x14ac:dyDescent="0.25">
      <c r="A9" s="137" t="s">
        <v>547</v>
      </c>
      <c r="B9" s="138">
        <v>5</v>
      </c>
      <c r="C9" s="138"/>
      <c r="D9" s="138">
        <v>2</v>
      </c>
      <c r="E9" s="138"/>
      <c r="F9" s="138">
        <v>7</v>
      </c>
      <c r="G9" s="138">
        <v>5</v>
      </c>
      <c r="H9" s="138"/>
      <c r="I9" s="138">
        <v>1</v>
      </c>
      <c r="J9" s="138"/>
      <c r="K9" s="138">
        <v>5</v>
      </c>
      <c r="L9" s="138">
        <v>5</v>
      </c>
      <c r="M9" s="138"/>
      <c r="N9" s="138">
        <v>1</v>
      </c>
      <c r="O9" s="138"/>
      <c r="P9" s="138">
        <v>6</v>
      </c>
      <c r="Q9" s="138">
        <v>5</v>
      </c>
      <c r="R9" s="138"/>
      <c r="S9" s="138">
        <v>1</v>
      </c>
      <c r="T9" s="138"/>
      <c r="U9" s="138">
        <v>6</v>
      </c>
      <c r="V9" s="138">
        <v>5</v>
      </c>
      <c r="W9" s="138"/>
      <c r="X9" s="138">
        <v>1</v>
      </c>
      <c r="Y9" s="138"/>
      <c r="Z9" s="138">
        <v>6</v>
      </c>
      <c r="AA9" s="138">
        <v>5</v>
      </c>
      <c r="AB9" s="138"/>
      <c r="AC9" s="138">
        <v>1</v>
      </c>
      <c r="AD9" s="138"/>
      <c r="AE9" s="138">
        <v>6</v>
      </c>
      <c r="AF9" s="138">
        <v>5</v>
      </c>
      <c r="AG9" s="138"/>
      <c r="AH9" s="138">
        <v>1</v>
      </c>
      <c r="AI9" s="138"/>
      <c r="AJ9" s="138">
        <v>6</v>
      </c>
      <c r="AK9" s="138">
        <v>5</v>
      </c>
      <c r="AL9" s="138"/>
      <c r="AM9" s="138">
        <v>1</v>
      </c>
      <c r="AN9" s="138"/>
      <c r="AO9" s="138">
        <v>6</v>
      </c>
      <c r="AP9" s="138">
        <v>5</v>
      </c>
      <c r="AQ9" s="138"/>
      <c r="AR9" s="138">
        <v>1</v>
      </c>
      <c r="AS9" s="138"/>
      <c r="AT9" s="138">
        <v>6</v>
      </c>
      <c r="AU9" s="138">
        <v>5</v>
      </c>
      <c r="AV9" s="138"/>
      <c r="AW9" s="138">
        <v>1</v>
      </c>
      <c r="AX9" s="138"/>
      <c r="AY9" s="138">
        <v>6</v>
      </c>
      <c r="AZ9" s="138">
        <v>5</v>
      </c>
      <c r="BA9" s="138"/>
      <c r="BB9" s="138">
        <v>1</v>
      </c>
      <c r="BC9" s="138"/>
      <c r="BD9" s="138">
        <v>6</v>
      </c>
      <c r="BE9" s="138">
        <v>5</v>
      </c>
      <c r="BF9" s="138"/>
      <c r="BG9" s="138">
        <v>1</v>
      </c>
      <c r="BH9" s="138"/>
      <c r="BI9" s="138">
        <v>6</v>
      </c>
    </row>
    <row r="10" spans="1:61" x14ac:dyDescent="0.25">
      <c r="A10" s="137" t="s">
        <v>548</v>
      </c>
      <c r="B10" s="138"/>
      <c r="C10" s="138">
        <v>3</v>
      </c>
      <c r="D10" s="138">
        <v>2</v>
      </c>
      <c r="E10" s="138"/>
      <c r="F10" s="138">
        <v>5</v>
      </c>
      <c r="G10" s="138"/>
      <c r="H10" s="138">
        <v>3</v>
      </c>
      <c r="I10" s="138">
        <v>2</v>
      </c>
      <c r="J10" s="138"/>
      <c r="K10" s="138">
        <v>5</v>
      </c>
      <c r="L10" s="138"/>
      <c r="M10" s="138">
        <v>3</v>
      </c>
      <c r="N10" s="138">
        <v>2</v>
      </c>
      <c r="O10" s="138"/>
      <c r="P10" s="138">
        <v>5</v>
      </c>
      <c r="Q10" s="138"/>
      <c r="R10" s="138">
        <v>3</v>
      </c>
      <c r="S10" s="138">
        <v>2</v>
      </c>
      <c r="T10" s="138"/>
      <c r="U10" s="138">
        <v>5</v>
      </c>
      <c r="V10" s="138"/>
      <c r="W10" s="138">
        <v>3</v>
      </c>
      <c r="X10" s="138">
        <v>2</v>
      </c>
      <c r="Y10" s="138"/>
      <c r="Z10" s="138">
        <v>5</v>
      </c>
      <c r="AA10" s="138"/>
      <c r="AB10" s="138">
        <v>3</v>
      </c>
      <c r="AC10" s="138">
        <v>2</v>
      </c>
      <c r="AD10" s="138"/>
      <c r="AE10" s="138">
        <v>5</v>
      </c>
      <c r="AF10" s="138"/>
      <c r="AG10" s="138">
        <v>3</v>
      </c>
      <c r="AH10" s="138">
        <v>2</v>
      </c>
      <c r="AI10" s="138"/>
      <c r="AJ10" s="138">
        <v>5</v>
      </c>
      <c r="AK10" s="138"/>
      <c r="AL10" s="138">
        <v>3</v>
      </c>
      <c r="AM10" s="138">
        <v>2</v>
      </c>
      <c r="AN10" s="138"/>
      <c r="AO10" s="138">
        <v>5</v>
      </c>
      <c r="AP10" s="138"/>
      <c r="AQ10" s="138">
        <v>3</v>
      </c>
      <c r="AR10" s="138">
        <v>2</v>
      </c>
      <c r="AS10" s="138"/>
      <c r="AT10" s="138">
        <v>5</v>
      </c>
      <c r="AU10" s="138"/>
      <c r="AV10" s="138">
        <v>2</v>
      </c>
      <c r="AW10" s="138">
        <v>2</v>
      </c>
      <c r="AX10" s="138"/>
      <c r="AY10" s="138">
        <v>4</v>
      </c>
      <c r="AZ10" s="138"/>
      <c r="BA10" s="138">
        <v>2</v>
      </c>
      <c r="BB10" s="138">
        <v>2</v>
      </c>
      <c r="BC10" s="138"/>
      <c r="BD10" s="138">
        <v>4</v>
      </c>
      <c r="BE10" s="138"/>
      <c r="BF10" s="138">
        <v>2</v>
      </c>
      <c r="BG10" s="138">
        <v>2</v>
      </c>
      <c r="BH10" s="138"/>
      <c r="BI10" s="138">
        <v>4</v>
      </c>
    </row>
    <row r="11" spans="1:61" x14ac:dyDescent="0.25">
      <c r="A11" s="137" t="s">
        <v>549</v>
      </c>
      <c r="B11" s="138">
        <v>4</v>
      </c>
      <c r="C11" s="138">
        <v>16</v>
      </c>
      <c r="D11" s="138">
        <v>6</v>
      </c>
      <c r="E11" s="138"/>
      <c r="F11" s="138">
        <v>26</v>
      </c>
      <c r="G11" s="138">
        <v>4</v>
      </c>
      <c r="H11" s="138">
        <v>15</v>
      </c>
      <c r="I11" s="138">
        <v>6</v>
      </c>
      <c r="J11" s="138">
        <v>5</v>
      </c>
      <c r="K11" s="138">
        <v>30</v>
      </c>
      <c r="L11" s="138">
        <v>4</v>
      </c>
      <c r="M11" s="138">
        <v>16</v>
      </c>
      <c r="N11" s="138">
        <v>6</v>
      </c>
      <c r="O11" s="138">
        <v>5</v>
      </c>
      <c r="P11" s="138">
        <v>31</v>
      </c>
      <c r="Q11" s="138">
        <v>4</v>
      </c>
      <c r="R11" s="138">
        <v>17</v>
      </c>
      <c r="S11" s="138">
        <v>6</v>
      </c>
      <c r="T11" s="138">
        <v>4</v>
      </c>
      <c r="U11" s="138">
        <v>31</v>
      </c>
      <c r="V11" s="138">
        <v>4</v>
      </c>
      <c r="W11" s="138">
        <v>16</v>
      </c>
      <c r="X11" s="138">
        <v>6</v>
      </c>
      <c r="Y11" s="138">
        <v>4</v>
      </c>
      <c r="Z11" s="138">
        <v>30</v>
      </c>
      <c r="AA11" s="138">
        <v>4</v>
      </c>
      <c r="AB11" s="138">
        <v>15</v>
      </c>
      <c r="AC11" s="138">
        <v>6</v>
      </c>
      <c r="AD11" s="138">
        <v>4</v>
      </c>
      <c r="AE11" s="138">
        <v>29</v>
      </c>
      <c r="AF11" s="138">
        <v>4</v>
      </c>
      <c r="AG11" s="138">
        <v>15</v>
      </c>
      <c r="AH11" s="138">
        <v>6</v>
      </c>
      <c r="AI11" s="138">
        <v>1</v>
      </c>
      <c r="AJ11" s="138">
        <v>26</v>
      </c>
      <c r="AK11" s="138">
        <v>4</v>
      </c>
      <c r="AL11" s="138">
        <v>15</v>
      </c>
      <c r="AM11" s="138">
        <v>6</v>
      </c>
      <c r="AN11" s="138">
        <v>1</v>
      </c>
      <c r="AO11" s="138">
        <v>26</v>
      </c>
      <c r="AP11" s="138">
        <v>4</v>
      </c>
      <c r="AQ11" s="138">
        <v>16</v>
      </c>
      <c r="AR11" s="138">
        <v>6</v>
      </c>
      <c r="AS11" s="138">
        <v>1</v>
      </c>
      <c r="AT11" s="138">
        <v>27</v>
      </c>
      <c r="AU11" s="138">
        <v>2</v>
      </c>
      <c r="AV11" s="138">
        <v>15</v>
      </c>
      <c r="AW11" s="138">
        <v>7</v>
      </c>
      <c r="AX11" s="138">
        <v>1</v>
      </c>
      <c r="AY11" s="138">
        <v>25</v>
      </c>
      <c r="AZ11" s="138">
        <v>2</v>
      </c>
      <c r="BA11" s="138">
        <v>15</v>
      </c>
      <c r="BB11" s="138">
        <v>7</v>
      </c>
      <c r="BC11" s="138">
        <v>1</v>
      </c>
      <c r="BD11" s="138">
        <v>25</v>
      </c>
      <c r="BE11" s="138">
        <v>2</v>
      </c>
      <c r="BF11" s="138">
        <v>15</v>
      </c>
      <c r="BG11" s="138">
        <v>7</v>
      </c>
      <c r="BH11" s="138">
        <v>1</v>
      </c>
      <c r="BI11" s="138">
        <v>25</v>
      </c>
    </row>
    <row r="12" spans="1:61" x14ac:dyDescent="0.25">
      <c r="A12" s="137" t="s">
        <v>550</v>
      </c>
      <c r="B12" s="138"/>
      <c r="C12" s="138">
        <v>1</v>
      </c>
      <c r="D12" s="138"/>
      <c r="E12" s="138">
        <v>5</v>
      </c>
      <c r="F12" s="138">
        <v>6</v>
      </c>
      <c r="G12" s="138"/>
      <c r="H12" s="138">
        <v>1</v>
      </c>
      <c r="I12" s="138">
        <v>1</v>
      </c>
      <c r="J12" s="138"/>
      <c r="K12" s="138">
        <v>2</v>
      </c>
      <c r="L12" s="138"/>
      <c r="M12" s="138">
        <v>1</v>
      </c>
      <c r="N12" s="138">
        <v>1</v>
      </c>
      <c r="O12" s="138"/>
      <c r="P12" s="138">
        <v>2</v>
      </c>
      <c r="Q12" s="138"/>
      <c r="R12" s="138">
        <v>1</v>
      </c>
      <c r="S12" s="138">
        <v>1</v>
      </c>
      <c r="T12" s="138"/>
      <c r="U12" s="138">
        <v>2</v>
      </c>
      <c r="V12" s="138"/>
      <c r="W12" s="138">
        <v>3</v>
      </c>
      <c r="X12" s="138">
        <v>1</v>
      </c>
      <c r="Y12" s="138"/>
      <c r="Z12" s="138">
        <v>4</v>
      </c>
      <c r="AA12" s="138"/>
      <c r="AB12" s="138">
        <v>3</v>
      </c>
      <c r="AC12" s="138">
        <v>1</v>
      </c>
      <c r="AD12" s="138"/>
      <c r="AE12" s="138">
        <v>4</v>
      </c>
      <c r="AF12" s="138"/>
      <c r="AG12" s="138">
        <v>3</v>
      </c>
      <c r="AH12" s="138">
        <v>1</v>
      </c>
      <c r="AI12" s="138"/>
      <c r="AJ12" s="138">
        <v>4</v>
      </c>
      <c r="AK12" s="138"/>
      <c r="AL12" s="138">
        <v>3</v>
      </c>
      <c r="AM12" s="138">
        <v>1</v>
      </c>
      <c r="AN12" s="138"/>
      <c r="AO12" s="138">
        <v>4</v>
      </c>
      <c r="AP12" s="138"/>
      <c r="AQ12" s="138">
        <v>2</v>
      </c>
      <c r="AR12" s="138">
        <v>1</v>
      </c>
      <c r="AS12" s="138"/>
      <c r="AT12" s="138">
        <v>3</v>
      </c>
      <c r="AU12" s="138"/>
      <c r="AV12" s="138">
        <v>2</v>
      </c>
      <c r="AW12" s="138">
        <v>1</v>
      </c>
      <c r="AX12" s="138"/>
      <c r="AY12" s="138">
        <v>3</v>
      </c>
      <c r="AZ12" s="138"/>
      <c r="BA12" s="138">
        <v>2</v>
      </c>
      <c r="BB12" s="138">
        <v>1</v>
      </c>
      <c r="BC12" s="138"/>
      <c r="BD12" s="138">
        <v>3</v>
      </c>
      <c r="BE12" s="138"/>
      <c r="BF12" s="138">
        <v>2</v>
      </c>
      <c r="BG12" s="138">
        <v>1</v>
      </c>
      <c r="BH12" s="138"/>
      <c r="BI12" s="138">
        <v>3</v>
      </c>
    </row>
    <row r="13" spans="1:61" x14ac:dyDescent="0.25">
      <c r="A13" s="137" t="s">
        <v>551</v>
      </c>
      <c r="B13" s="138">
        <v>1</v>
      </c>
      <c r="C13" s="138"/>
      <c r="D13" s="138"/>
      <c r="E13" s="138"/>
      <c r="F13" s="138">
        <v>1</v>
      </c>
      <c r="G13" s="138">
        <v>1</v>
      </c>
      <c r="H13" s="138"/>
      <c r="I13" s="138"/>
      <c r="J13" s="138"/>
      <c r="K13" s="138">
        <v>1</v>
      </c>
      <c r="L13" s="138">
        <v>1</v>
      </c>
      <c r="M13" s="138"/>
      <c r="N13" s="138"/>
      <c r="O13" s="138"/>
      <c r="P13" s="138">
        <v>1</v>
      </c>
      <c r="Q13" s="138">
        <v>1</v>
      </c>
      <c r="R13" s="138"/>
      <c r="S13" s="138"/>
      <c r="T13" s="138"/>
      <c r="U13" s="138">
        <v>1</v>
      </c>
      <c r="V13" s="138">
        <v>1</v>
      </c>
      <c r="W13" s="138"/>
      <c r="X13" s="138"/>
      <c r="Y13" s="138"/>
      <c r="Z13" s="138">
        <v>1</v>
      </c>
      <c r="AA13" s="138">
        <v>1</v>
      </c>
      <c r="AB13" s="138"/>
      <c r="AC13" s="138"/>
      <c r="AD13" s="138"/>
      <c r="AE13" s="138">
        <v>1</v>
      </c>
      <c r="AF13" s="138">
        <v>1</v>
      </c>
      <c r="AG13" s="138"/>
      <c r="AH13" s="138"/>
      <c r="AI13" s="138"/>
      <c r="AJ13" s="138">
        <v>1</v>
      </c>
      <c r="AK13" s="138">
        <v>1</v>
      </c>
      <c r="AL13" s="138"/>
      <c r="AM13" s="138"/>
      <c r="AN13" s="138"/>
      <c r="AO13" s="138">
        <v>1</v>
      </c>
      <c r="AP13" s="138">
        <v>1</v>
      </c>
      <c r="AQ13" s="138"/>
      <c r="AR13" s="138"/>
      <c r="AS13" s="138"/>
      <c r="AT13" s="138">
        <v>1</v>
      </c>
      <c r="AU13" s="138">
        <v>1</v>
      </c>
      <c r="AV13" s="138"/>
      <c r="AW13" s="138"/>
      <c r="AX13" s="138"/>
      <c r="AY13" s="138">
        <v>1</v>
      </c>
      <c r="AZ13" s="138">
        <v>1</v>
      </c>
      <c r="BA13" s="138"/>
      <c r="BB13" s="138"/>
      <c r="BC13" s="138"/>
      <c r="BD13" s="138">
        <v>1</v>
      </c>
      <c r="BE13" s="138">
        <v>1</v>
      </c>
      <c r="BF13" s="138"/>
      <c r="BG13" s="138"/>
      <c r="BH13" s="138"/>
      <c r="BI13" s="138">
        <v>1</v>
      </c>
    </row>
    <row r="14" spans="1:61" x14ac:dyDescent="0.25">
      <c r="A14" s="137" t="s">
        <v>552</v>
      </c>
      <c r="B14" s="138"/>
      <c r="C14" s="138"/>
      <c r="D14" s="138">
        <v>2</v>
      </c>
      <c r="E14" s="138"/>
      <c r="F14" s="138">
        <v>2</v>
      </c>
      <c r="G14" s="138"/>
      <c r="H14" s="138"/>
      <c r="I14" s="138">
        <v>2</v>
      </c>
      <c r="J14" s="138"/>
      <c r="K14" s="138">
        <v>2</v>
      </c>
      <c r="L14" s="138"/>
      <c r="M14" s="138"/>
      <c r="N14" s="138">
        <v>2</v>
      </c>
      <c r="O14" s="138"/>
      <c r="P14" s="138">
        <v>2</v>
      </c>
      <c r="Q14" s="138"/>
      <c r="R14" s="138"/>
      <c r="S14" s="138">
        <v>2</v>
      </c>
      <c r="T14" s="138"/>
      <c r="U14" s="138">
        <v>2</v>
      </c>
      <c r="V14" s="138"/>
      <c r="W14" s="138"/>
      <c r="X14" s="138">
        <v>2</v>
      </c>
      <c r="Y14" s="138"/>
      <c r="Z14" s="138">
        <v>2</v>
      </c>
      <c r="AA14" s="138"/>
      <c r="AB14" s="138"/>
      <c r="AC14" s="138">
        <v>2</v>
      </c>
      <c r="AD14" s="138"/>
      <c r="AE14" s="138">
        <v>2</v>
      </c>
      <c r="AF14" s="138"/>
      <c r="AG14" s="138"/>
      <c r="AH14" s="138">
        <v>2</v>
      </c>
      <c r="AI14" s="138"/>
      <c r="AJ14" s="138">
        <v>2</v>
      </c>
      <c r="AK14" s="138"/>
      <c r="AL14" s="138"/>
      <c r="AM14" s="138">
        <v>2</v>
      </c>
      <c r="AN14" s="138"/>
      <c r="AO14" s="138">
        <v>2</v>
      </c>
      <c r="AP14" s="138"/>
      <c r="AQ14" s="138"/>
      <c r="AR14" s="138">
        <v>2</v>
      </c>
      <c r="AS14" s="138"/>
      <c r="AT14" s="138">
        <v>2</v>
      </c>
      <c r="AU14" s="138"/>
      <c r="AV14" s="138"/>
      <c r="AW14" s="138">
        <v>1</v>
      </c>
      <c r="AX14" s="138"/>
      <c r="AY14" s="138">
        <v>1</v>
      </c>
      <c r="AZ14" s="138"/>
      <c r="BA14" s="138"/>
      <c r="BB14" s="138">
        <v>1</v>
      </c>
      <c r="BC14" s="138"/>
      <c r="BD14" s="138">
        <v>1</v>
      </c>
      <c r="BE14" s="138"/>
      <c r="BF14" s="138"/>
      <c r="BG14" s="138">
        <v>1</v>
      </c>
      <c r="BH14" s="138"/>
      <c r="BI14" s="138">
        <v>1</v>
      </c>
    </row>
    <row r="15" spans="1:61" x14ac:dyDescent="0.25">
      <c r="A15" s="139" t="s">
        <v>543</v>
      </c>
      <c r="B15" s="140">
        <f>SUM(B6:B13)</f>
        <v>11</v>
      </c>
      <c r="C15" s="140">
        <f>SUM(C6:C13)</f>
        <v>21</v>
      </c>
      <c r="D15" s="140">
        <v>13</v>
      </c>
      <c r="E15" s="140">
        <f>SUM(E6:E13)</f>
        <v>6</v>
      </c>
      <c r="F15" s="140">
        <f t="shared" ref="F15" si="0">SUM(B15:E15)</f>
        <v>51</v>
      </c>
      <c r="G15" s="140">
        <v>11</v>
      </c>
      <c r="H15" s="140">
        <v>20</v>
      </c>
      <c r="I15" s="140">
        <v>12</v>
      </c>
      <c r="J15" s="140">
        <v>6</v>
      </c>
      <c r="K15" s="140">
        <v>49</v>
      </c>
      <c r="L15" s="140">
        <v>11</v>
      </c>
      <c r="M15" s="140">
        <v>21</v>
      </c>
      <c r="N15" s="140">
        <v>13</v>
      </c>
      <c r="O15" s="140">
        <v>6</v>
      </c>
      <c r="P15" s="140">
        <v>51</v>
      </c>
      <c r="Q15" s="140">
        <v>11</v>
      </c>
      <c r="R15" s="140">
        <v>22</v>
      </c>
      <c r="S15" s="140">
        <v>13</v>
      </c>
      <c r="T15" s="140">
        <v>5</v>
      </c>
      <c r="U15" s="140">
        <v>51</v>
      </c>
      <c r="V15" s="140">
        <v>11</v>
      </c>
      <c r="W15" s="140">
        <v>23</v>
      </c>
      <c r="X15" s="140">
        <v>13</v>
      </c>
      <c r="Y15" s="140">
        <v>5</v>
      </c>
      <c r="Z15" s="140">
        <v>52</v>
      </c>
      <c r="AA15" s="140">
        <v>12</v>
      </c>
      <c r="AB15" s="140">
        <v>22</v>
      </c>
      <c r="AC15" s="140">
        <v>13</v>
      </c>
      <c r="AD15" s="140">
        <v>5</v>
      </c>
      <c r="AE15" s="140">
        <v>52</v>
      </c>
      <c r="AF15" s="140">
        <v>12</v>
      </c>
      <c r="AG15" s="140">
        <v>22</v>
      </c>
      <c r="AH15" s="140">
        <v>13</v>
      </c>
      <c r="AI15" s="140">
        <v>2</v>
      </c>
      <c r="AJ15" s="140">
        <v>49</v>
      </c>
      <c r="AK15" s="140">
        <v>12</v>
      </c>
      <c r="AL15" s="140">
        <v>22</v>
      </c>
      <c r="AM15" s="140">
        <v>13</v>
      </c>
      <c r="AN15" s="140">
        <v>2</v>
      </c>
      <c r="AO15" s="140">
        <v>49</v>
      </c>
      <c r="AP15" s="140">
        <v>12</v>
      </c>
      <c r="AQ15" s="140">
        <v>22</v>
      </c>
      <c r="AR15" s="140">
        <v>13</v>
      </c>
      <c r="AS15" s="140">
        <v>2</v>
      </c>
      <c r="AT15" s="140">
        <v>49</v>
      </c>
      <c r="AU15" s="140">
        <f>SUM(AU6:AU14)</f>
        <v>10</v>
      </c>
      <c r="AV15" s="140">
        <f t="shared" ref="AV15:AY15" si="1">SUM(AV6:AV14)</f>
        <v>20</v>
      </c>
      <c r="AW15" s="140">
        <f t="shared" si="1"/>
        <v>13</v>
      </c>
      <c r="AX15" s="140">
        <f t="shared" si="1"/>
        <v>2</v>
      </c>
      <c r="AY15" s="140">
        <f t="shared" si="1"/>
        <v>45</v>
      </c>
      <c r="AZ15" s="140">
        <f>SUM(AZ6:AZ14)</f>
        <v>10</v>
      </c>
      <c r="BA15" s="140">
        <f t="shared" ref="BA15:BD15" si="2">SUM(BA6:BA14)</f>
        <v>20</v>
      </c>
      <c r="BB15" s="140">
        <f t="shared" si="2"/>
        <v>13</v>
      </c>
      <c r="BC15" s="140">
        <f t="shared" si="2"/>
        <v>2</v>
      </c>
      <c r="BD15" s="140">
        <f t="shared" si="2"/>
        <v>45</v>
      </c>
      <c r="BE15" s="140">
        <f>SUM(BE6:BE14)</f>
        <v>10</v>
      </c>
      <c r="BF15" s="140">
        <f t="shared" ref="BF15:BI15" si="3">SUM(BF6:BF14)</f>
        <v>20</v>
      </c>
      <c r="BG15" s="140">
        <f t="shared" si="3"/>
        <v>13</v>
      </c>
      <c r="BH15" s="140">
        <f t="shared" si="3"/>
        <v>2</v>
      </c>
      <c r="BI15" s="140">
        <f t="shared" si="3"/>
        <v>45</v>
      </c>
    </row>
    <row r="18" spans="1:1" x14ac:dyDescent="0.25">
      <c r="A18" s="141"/>
    </row>
  </sheetData>
  <mergeCells count="12">
    <mergeCell ref="BE4:BI4"/>
    <mergeCell ref="AZ4:BD4"/>
    <mergeCell ref="AU4:AY4"/>
    <mergeCell ref="AK4:AO4"/>
    <mergeCell ref="AP4:AT4"/>
    <mergeCell ref="AA4:AE4"/>
    <mergeCell ref="AF4:AJ4"/>
    <mergeCell ref="B4:F4"/>
    <mergeCell ref="G4:K4"/>
    <mergeCell ref="L4:P4"/>
    <mergeCell ref="Q4:U4"/>
    <mergeCell ref="V4:Z4"/>
  </mergeCells>
  <pageMargins left="0.511811024" right="0.511811024" top="0.78740157499999996" bottom="0.78740157499999996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workbookViewId="0">
      <selection activeCell="M15" sqref="M15"/>
    </sheetView>
  </sheetViews>
  <sheetFormatPr defaultRowHeight="15" customHeight="1" x14ac:dyDescent="0.25"/>
  <cols>
    <col min="1" max="1" width="33.7109375" style="79" customWidth="1"/>
    <col min="2" max="2" width="16" style="79" customWidth="1"/>
    <col min="3" max="4" width="9.140625" style="79"/>
    <col min="5" max="5" width="9.140625" style="79" customWidth="1"/>
    <col min="6" max="16384" width="9.140625" style="79"/>
  </cols>
  <sheetData>
    <row r="2" spans="1:13" ht="21" x14ac:dyDescent="0.35">
      <c r="A2" s="273" t="s">
        <v>553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4" spans="1:13" ht="15.75" x14ac:dyDescent="0.25">
      <c r="A4" s="142" t="s">
        <v>585</v>
      </c>
      <c r="B4" s="143" t="s">
        <v>554</v>
      </c>
      <c r="C4" s="143" t="s">
        <v>555</v>
      </c>
      <c r="D4" s="143" t="s">
        <v>556</v>
      </c>
      <c r="E4" s="143" t="s">
        <v>557</v>
      </c>
      <c r="F4" s="143" t="s">
        <v>558</v>
      </c>
      <c r="G4" s="143" t="s">
        <v>559</v>
      </c>
      <c r="H4" s="143" t="s">
        <v>560</v>
      </c>
      <c r="I4" s="143" t="s">
        <v>561</v>
      </c>
      <c r="J4" s="143" t="s">
        <v>562</v>
      </c>
      <c r="K4" s="143" t="s">
        <v>586</v>
      </c>
      <c r="L4" s="143" t="s">
        <v>592</v>
      </c>
      <c r="M4" s="143" t="s">
        <v>595</v>
      </c>
    </row>
    <row r="5" spans="1:13" ht="15.75" x14ac:dyDescent="0.25">
      <c r="A5" s="144" t="s">
        <v>563</v>
      </c>
      <c r="B5" s="145">
        <v>0</v>
      </c>
      <c r="C5" s="145">
        <v>0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  <c r="L5" s="145">
        <v>0</v>
      </c>
      <c r="M5" s="145">
        <v>0</v>
      </c>
    </row>
    <row r="6" spans="1:13" ht="15.75" x14ac:dyDescent="0.25">
      <c r="A6" s="144" t="s">
        <v>564</v>
      </c>
      <c r="B6" s="145">
        <v>5</v>
      </c>
      <c r="C6" s="145">
        <v>6</v>
      </c>
      <c r="D6" s="145">
        <v>6</v>
      </c>
      <c r="E6" s="145">
        <v>6</v>
      </c>
      <c r="F6" s="145">
        <v>7</v>
      </c>
      <c r="G6" s="145">
        <v>7</v>
      </c>
      <c r="H6" s="145">
        <v>7</v>
      </c>
      <c r="I6" s="145">
        <v>7</v>
      </c>
      <c r="J6" s="145">
        <v>6</v>
      </c>
      <c r="K6" s="145">
        <v>5</v>
      </c>
      <c r="L6" s="145">
        <v>5</v>
      </c>
      <c r="M6" s="145">
        <v>5</v>
      </c>
    </row>
    <row r="7" spans="1:13" ht="15.75" x14ac:dyDescent="0.25">
      <c r="A7" s="144" t="s">
        <v>565</v>
      </c>
      <c r="B7" s="145">
        <v>25</v>
      </c>
      <c r="C7" s="145">
        <v>24</v>
      </c>
      <c r="D7" s="145">
        <v>24</v>
      </c>
      <c r="E7" s="145">
        <v>27</v>
      </c>
      <c r="F7" s="145">
        <v>27</v>
      </c>
      <c r="G7" s="145">
        <v>27</v>
      </c>
      <c r="H7" s="145">
        <v>25</v>
      </c>
      <c r="I7" s="145">
        <v>25</v>
      </c>
      <c r="J7" s="145">
        <v>25</v>
      </c>
      <c r="K7" s="145">
        <v>24</v>
      </c>
      <c r="L7" s="145">
        <v>24</v>
      </c>
      <c r="M7" s="145">
        <v>22</v>
      </c>
    </row>
    <row r="8" spans="1:13" ht="15.75" x14ac:dyDescent="0.25">
      <c r="A8" s="144" t="s">
        <v>566</v>
      </c>
      <c r="B8" s="145">
        <v>18</v>
      </c>
      <c r="C8" s="145">
        <v>16</v>
      </c>
      <c r="D8" s="145">
        <v>18</v>
      </c>
      <c r="E8" s="145">
        <v>16</v>
      </c>
      <c r="F8" s="145">
        <v>16</v>
      </c>
      <c r="G8" s="145">
        <v>16</v>
      </c>
      <c r="H8" s="145">
        <v>15</v>
      </c>
      <c r="I8" s="145">
        <v>15</v>
      </c>
      <c r="J8" s="145">
        <v>16</v>
      </c>
      <c r="K8" s="145">
        <v>14</v>
      </c>
      <c r="L8" s="145">
        <v>14</v>
      </c>
      <c r="M8" s="145">
        <v>16</v>
      </c>
    </row>
    <row r="9" spans="1:13" ht="15.75" x14ac:dyDescent="0.25">
      <c r="A9" s="144" t="s">
        <v>567</v>
      </c>
      <c r="B9" s="145">
        <v>3</v>
      </c>
      <c r="C9" s="145">
        <v>3</v>
      </c>
      <c r="D9" s="145">
        <v>3</v>
      </c>
      <c r="E9" s="145">
        <v>2</v>
      </c>
      <c r="F9" s="145">
        <v>2</v>
      </c>
      <c r="G9" s="145">
        <v>2</v>
      </c>
      <c r="H9" s="145">
        <v>2</v>
      </c>
      <c r="I9" s="145">
        <v>2</v>
      </c>
      <c r="J9" s="145">
        <v>2</v>
      </c>
      <c r="K9" s="145">
        <v>2</v>
      </c>
      <c r="L9" s="145">
        <v>2</v>
      </c>
      <c r="M9" s="145">
        <v>2</v>
      </c>
    </row>
    <row r="10" spans="1:13" ht="15.75" x14ac:dyDescent="0.25">
      <c r="A10" s="144" t="s">
        <v>568</v>
      </c>
      <c r="B10" s="146">
        <v>51</v>
      </c>
      <c r="C10" s="146">
        <v>49</v>
      </c>
      <c r="D10" s="146">
        <v>51</v>
      </c>
      <c r="E10" s="146">
        <v>51</v>
      </c>
      <c r="F10" s="146">
        <v>52</v>
      </c>
      <c r="G10" s="146">
        <v>52</v>
      </c>
      <c r="H10" s="146">
        <v>49</v>
      </c>
      <c r="I10" s="146">
        <v>49</v>
      </c>
      <c r="J10" s="146">
        <v>49</v>
      </c>
      <c r="K10" s="146">
        <f>SUM(K5:K9)</f>
        <v>45</v>
      </c>
      <c r="L10" s="146">
        <f>SUM(L5:L9)</f>
        <v>45</v>
      </c>
      <c r="M10" s="146">
        <f>SUM(M5:M9)</f>
        <v>45</v>
      </c>
    </row>
    <row r="11" spans="1:13" x14ac:dyDescent="0.25">
      <c r="A11" s="147" t="s">
        <v>569</v>
      </c>
    </row>
  </sheetData>
  <mergeCells count="1">
    <mergeCell ref="A2:M2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sqref="A1:J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10" width="16.5703125" customWidth="1"/>
    <col min="11" max="26" width="8.7109375" customWidth="1"/>
  </cols>
  <sheetData>
    <row r="1" spans="1:10" ht="42" customHeight="1" x14ac:dyDescent="0.25">
      <c r="A1" s="179" t="s">
        <v>206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</row>
    <row r="3" spans="1:10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7.75" customHeight="1" x14ac:dyDescent="0.25">
      <c r="A4" s="3" t="s">
        <v>19</v>
      </c>
      <c r="B4" s="3" t="s">
        <v>20</v>
      </c>
      <c r="C4" s="4">
        <v>121</v>
      </c>
      <c r="D4" s="3" t="s">
        <v>21</v>
      </c>
      <c r="E4" s="3" t="s">
        <v>22</v>
      </c>
      <c r="F4" s="3" t="s">
        <v>23</v>
      </c>
      <c r="G4" s="4" t="s">
        <v>17</v>
      </c>
      <c r="H4" s="4" t="s">
        <v>18</v>
      </c>
      <c r="I4" s="6">
        <v>44392</v>
      </c>
      <c r="J4" s="7" t="s">
        <v>24</v>
      </c>
    </row>
    <row r="5" spans="1:10" ht="27.75" customHeight="1" x14ac:dyDescent="0.25">
      <c r="A5" s="3" t="s">
        <v>25</v>
      </c>
      <c r="B5" s="3" t="s">
        <v>26</v>
      </c>
      <c r="C5" s="4">
        <v>127</v>
      </c>
      <c r="D5" s="3" t="s">
        <v>27</v>
      </c>
      <c r="E5" s="3" t="s">
        <v>28</v>
      </c>
      <c r="F5" s="3" t="s">
        <v>29</v>
      </c>
      <c r="G5" s="4" t="s">
        <v>17</v>
      </c>
      <c r="H5" s="4" t="s">
        <v>18</v>
      </c>
      <c r="I5" s="6">
        <v>44480</v>
      </c>
      <c r="J5" s="7" t="s">
        <v>24</v>
      </c>
    </row>
    <row r="6" spans="1:10" ht="27" customHeight="1" x14ac:dyDescent="0.25">
      <c r="A6" s="3" t="s">
        <v>30</v>
      </c>
      <c r="B6" s="3" t="s">
        <v>31</v>
      </c>
      <c r="C6" s="4">
        <v>67</v>
      </c>
      <c r="D6" s="3" t="s">
        <v>21</v>
      </c>
      <c r="E6" s="3" t="s">
        <v>32</v>
      </c>
      <c r="F6" s="3" t="s">
        <v>33</v>
      </c>
      <c r="G6" s="4" t="s">
        <v>17</v>
      </c>
      <c r="H6" s="4" t="s">
        <v>18</v>
      </c>
      <c r="I6" s="6">
        <v>43426</v>
      </c>
      <c r="J6" s="7" t="s">
        <v>24</v>
      </c>
    </row>
    <row r="7" spans="1:10" ht="27" customHeight="1" x14ac:dyDescent="0.25">
      <c r="A7" s="3" t="s">
        <v>34</v>
      </c>
      <c r="B7" s="3" t="s">
        <v>35</v>
      </c>
      <c r="C7" s="4">
        <v>102</v>
      </c>
      <c r="D7" s="3" t="s">
        <v>36</v>
      </c>
      <c r="E7" s="3" t="s">
        <v>37</v>
      </c>
      <c r="F7" s="3" t="s">
        <v>38</v>
      </c>
      <c r="G7" s="4" t="s">
        <v>17</v>
      </c>
      <c r="H7" s="4" t="s">
        <v>18</v>
      </c>
      <c r="I7" s="6">
        <v>43844</v>
      </c>
      <c r="J7" s="7" t="s">
        <v>24</v>
      </c>
    </row>
    <row r="8" spans="1:10" ht="27" customHeight="1" x14ac:dyDescent="0.25">
      <c r="A8" s="3" t="s">
        <v>39</v>
      </c>
      <c r="B8" s="3" t="s">
        <v>40</v>
      </c>
      <c r="C8" s="4">
        <v>91</v>
      </c>
      <c r="D8" s="3" t="s">
        <v>21</v>
      </c>
      <c r="E8" s="3" t="s">
        <v>41</v>
      </c>
      <c r="F8" s="3" t="s">
        <v>42</v>
      </c>
      <c r="G8" s="4" t="s">
        <v>17</v>
      </c>
      <c r="H8" s="4" t="s">
        <v>18</v>
      </c>
      <c r="I8" s="6">
        <v>43678</v>
      </c>
      <c r="J8" s="7" t="s">
        <v>24</v>
      </c>
    </row>
    <row r="9" spans="1:10" ht="27" customHeight="1" x14ac:dyDescent="0.25">
      <c r="A9" s="3" t="s">
        <v>43</v>
      </c>
      <c r="B9" s="3" t="s">
        <v>44</v>
      </c>
      <c r="C9" s="4">
        <v>33</v>
      </c>
      <c r="D9" s="3" t="s">
        <v>21</v>
      </c>
      <c r="E9" s="3" t="s">
        <v>32</v>
      </c>
      <c r="F9" s="3" t="s">
        <v>45</v>
      </c>
      <c r="G9" s="4" t="s">
        <v>17</v>
      </c>
      <c r="H9" s="4" t="s">
        <v>18</v>
      </c>
      <c r="I9" s="6">
        <v>42809</v>
      </c>
      <c r="J9" s="7" t="s">
        <v>24</v>
      </c>
    </row>
    <row r="10" spans="1:10" ht="27" customHeight="1" x14ac:dyDescent="0.25">
      <c r="A10" s="3" t="s">
        <v>46</v>
      </c>
      <c r="B10" s="3" t="s">
        <v>47</v>
      </c>
      <c r="C10" s="4">
        <v>83</v>
      </c>
      <c r="D10" s="3" t="s">
        <v>48</v>
      </c>
      <c r="E10" s="3" t="s">
        <v>49</v>
      </c>
      <c r="F10" s="3" t="s">
        <v>50</v>
      </c>
      <c r="G10" s="4" t="s">
        <v>17</v>
      </c>
      <c r="H10" s="4" t="s">
        <v>18</v>
      </c>
      <c r="I10" s="6">
        <v>43775</v>
      </c>
      <c r="J10" s="7" t="s">
        <v>24</v>
      </c>
    </row>
    <row r="11" spans="1:10" ht="27" customHeight="1" x14ac:dyDescent="0.25">
      <c r="A11" s="3" t="s">
        <v>51</v>
      </c>
      <c r="B11" s="3" t="s">
        <v>52</v>
      </c>
      <c r="C11" s="4">
        <v>97</v>
      </c>
      <c r="D11" s="3" t="s">
        <v>53</v>
      </c>
      <c r="E11" s="3" t="s">
        <v>54</v>
      </c>
      <c r="F11" s="3" t="s">
        <v>38</v>
      </c>
      <c r="G11" s="4" t="s">
        <v>17</v>
      </c>
      <c r="H11" s="4" t="s">
        <v>18</v>
      </c>
      <c r="I11" s="6">
        <v>43724</v>
      </c>
      <c r="J11" s="7" t="s">
        <v>24</v>
      </c>
    </row>
    <row r="12" spans="1:10" ht="27" customHeight="1" x14ac:dyDescent="0.25">
      <c r="A12" s="3" t="s">
        <v>55</v>
      </c>
      <c r="B12" s="3" t="s">
        <v>56</v>
      </c>
      <c r="C12" s="4">
        <v>28</v>
      </c>
      <c r="D12" s="3" t="s">
        <v>21</v>
      </c>
      <c r="E12" s="3" t="s">
        <v>22</v>
      </c>
      <c r="F12" s="3" t="s">
        <v>23</v>
      </c>
      <c r="G12" s="4" t="s">
        <v>17</v>
      </c>
      <c r="H12" s="4" t="s">
        <v>18</v>
      </c>
      <c r="I12" s="6">
        <v>42759</v>
      </c>
      <c r="J12" s="7" t="s">
        <v>24</v>
      </c>
    </row>
    <row r="13" spans="1:10" ht="27" customHeight="1" x14ac:dyDescent="0.25">
      <c r="A13" s="3" t="s">
        <v>57</v>
      </c>
      <c r="B13" s="3" t="s">
        <v>58</v>
      </c>
      <c r="C13" s="4">
        <v>134</v>
      </c>
      <c r="D13" s="3" t="s">
        <v>59</v>
      </c>
      <c r="E13" s="3" t="s">
        <v>60</v>
      </c>
      <c r="F13" s="3" t="s">
        <v>61</v>
      </c>
      <c r="G13" s="4" t="s">
        <v>17</v>
      </c>
      <c r="H13" s="4" t="s">
        <v>18</v>
      </c>
      <c r="I13" s="6">
        <v>44567</v>
      </c>
      <c r="J13" s="7" t="s">
        <v>24</v>
      </c>
    </row>
    <row r="14" spans="1:10" ht="27" customHeight="1" x14ac:dyDescent="0.25">
      <c r="A14" s="3" t="s">
        <v>62</v>
      </c>
      <c r="B14" s="3" t="s">
        <v>63</v>
      </c>
      <c r="C14" s="4">
        <v>87</v>
      </c>
      <c r="D14" s="3" t="s">
        <v>59</v>
      </c>
      <c r="E14" s="3" t="s">
        <v>64</v>
      </c>
      <c r="F14" s="3" t="s">
        <v>65</v>
      </c>
      <c r="G14" s="4" t="s">
        <v>17</v>
      </c>
      <c r="H14" s="4" t="s">
        <v>18</v>
      </c>
      <c r="I14" s="6">
        <v>43684</v>
      </c>
      <c r="J14" s="7" t="s">
        <v>24</v>
      </c>
    </row>
    <row r="15" spans="1:10" ht="27" customHeight="1" x14ac:dyDescent="0.25">
      <c r="A15" s="3" t="s">
        <v>66</v>
      </c>
      <c r="B15" s="3" t="s">
        <v>67</v>
      </c>
      <c r="C15" s="4">
        <v>110</v>
      </c>
      <c r="D15" s="3" t="s">
        <v>68</v>
      </c>
      <c r="E15" s="3" t="s">
        <v>60</v>
      </c>
      <c r="F15" s="3" t="s">
        <v>61</v>
      </c>
      <c r="G15" s="4" t="s">
        <v>17</v>
      </c>
      <c r="H15" s="4" t="s">
        <v>18</v>
      </c>
      <c r="I15" s="6">
        <v>43926</v>
      </c>
      <c r="J15" s="7" t="s">
        <v>24</v>
      </c>
    </row>
    <row r="16" spans="1:10" ht="27" customHeight="1" x14ac:dyDescent="0.25">
      <c r="A16" s="3" t="s">
        <v>193</v>
      </c>
      <c r="B16" s="3" t="s">
        <v>194</v>
      </c>
      <c r="C16" s="4">
        <v>139</v>
      </c>
      <c r="D16" s="3" t="s">
        <v>27</v>
      </c>
      <c r="E16" s="3" t="s">
        <v>28</v>
      </c>
      <c r="F16" s="3" t="s">
        <v>16</v>
      </c>
      <c r="G16" s="4" t="s">
        <v>17</v>
      </c>
      <c r="H16" s="4" t="s">
        <v>205</v>
      </c>
      <c r="I16" s="6">
        <v>44609</v>
      </c>
      <c r="J16" s="5"/>
    </row>
    <row r="17" spans="1:10" ht="27" customHeight="1" x14ac:dyDescent="0.25">
      <c r="A17" s="3" t="s">
        <v>72</v>
      </c>
      <c r="B17" s="3" t="s">
        <v>73</v>
      </c>
      <c r="C17" s="4">
        <v>107</v>
      </c>
      <c r="D17" s="3" t="s">
        <v>59</v>
      </c>
      <c r="E17" s="3" t="s">
        <v>74</v>
      </c>
      <c r="F17" s="3" t="s">
        <v>50</v>
      </c>
      <c r="G17" s="4" t="s">
        <v>17</v>
      </c>
      <c r="H17" s="4" t="s">
        <v>18</v>
      </c>
      <c r="I17" s="6">
        <v>43986</v>
      </c>
      <c r="J17" s="7" t="s">
        <v>24</v>
      </c>
    </row>
    <row r="18" spans="1:10" ht="27" customHeight="1" x14ac:dyDescent="0.25">
      <c r="A18" s="3" t="s">
        <v>75</v>
      </c>
      <c r="B18" s="3" t="s">
        <v>76</v>
      </c>
      <c r="C18" s="4">
        <v>118</v>
      </c>
      <c r="D18" s="3" t="s">
        <v>36</v>
      </c>
      <c r="E18" s="3" t="s">
        <v>77</v>
      </c>
      <c r="F18" s="3" t="s">
        <v>50</v>
      </c>
      <c r="G18" s="4" t="s">
        <v>17</v>
      </c>
      <c r="H18" s="4" t="s">
        <v>18</v>
      </c>
      <c r="I18" s="6">
        <v>43962</v>
      </c>
      <c r="J18" s="7" t="s">
        <v>24</v>
      </c>
    </row>
    <row r="19" spans="1:10" ht="26.25" customHeight="1" x14ac:dyDescent="0.25">
      <c r="A19" s="3" t="s">
        <v>78</v>
      </c>
      <c r="B19" s="3" t="s">
        <v>79</v>
      </c>
      <c r="C19" s="4">
        <v>76</v>
      </c>
      <c r="D19" s="3" t="s">
        <v>36</v>
      </c>
      <c r="E19" s="3" t="s">
        <v>32</v>
      </c>
      <c r="F19" s="3" t="s">
        <v>45</v>
      </c>
      <c r="G19" s="4" t="s">
        <v>17</v>
      </c>
      <c r="H19" s="4" t="s">
        <v>18</v>
      </c>
      <c r="I19" s="6">
        <v>43803</v>
      </c>
      <c r="J19" s="7" t="s">
        <v>24</v>
      </c>
    </row>
    <row r="20" spans="1:10" ht="27" customHeight="1" x14ac:dyDescent="0.25">
      <c r="A20" s="3" t="s">
        <v>80</v>
      </c>
      <c r="B20" s="3" t="s">
        <v>81</v>
      </c>
      <c r="C20" s="4">
        <v>101</v>
      </c>
      <c r="D20" s="3" t="s">
        <v>36</v>
      </c>
      <c r="E20" s="3" t="s">
        <v>64</v>
      </c>
      <c r="F20" s="3" t="s">
        <v>65</v>
      </c>
      <c r="G20" s="4" t="s">
        <v>17</v>
      </c>
      <c r="H20" s="4" t="s">
        <v>18</v>
      </c>
      <c r="I20" s="6">
        <v>43843</v>
      </c>
      <c r="J20" s="7" t="s">
        <v>24</v>
      </c>
    </row>
    <row r="21" spans="1:10" ht="27" customHeight="1" x14ac:dyDescent="0.25">
      <c r="A21" s="3" t="s">
        <v>82</v>
      </c>
      <c r="B21" s="3" t="s">
        <v>83</v>
      </c>
      <c r="C21" s="4">
        <v>48</v>
      </c>
      <c r="D21" s="3" t="s">
        <v>36</v>
      </c>
      <c r="E21" s="3" t="s">
        <v>22</v>
      </c>
      <c r="F21" s="3" t="s">
        <v>23</v>
      </c>
      <c r="G21" s="4" t="s">
        <v>17</v>
      </c>
      <c r="H21" s="4" t="s">
        <v>18</v>
      </c>
      <c r="I21" s="6">
        <v>42940</v>
      </c>
      <c r="J21" s="7" t="s">
        <v>24</v>
      </c>
    </row>
    <row r="22" spans="1:10" ht="27" customHeight="1" x14ac:dyDescent="0.25">
      <c r="A22" s="3" t="s">
        <v>84</v>
      </c>
      <c r="B22" s="3" t="s">
        <v>85</v>
      </c>
      <c r="C22" s="4">
        <v>125</v>
      </c>
      <c r="D22" s="3" t="s">
        <v>86</v>
      </c>
      <c r="E22" s="3" t="s">
        <v>87</v>
      </c>
      <c r="F22" s="3" t="s">
        <v>16</v>
      </c>
      <c r="G22" s="4" t="s">
        <v>17</v>
      </c>
      <c r="H22" s="4" t="s">
        <v>88</v>
      </c>
      <c r="I22" s="6">
        <v>44124</v>
      </c>
      <c r="J22" s="7" t="s">
        <v>24</v>
      </c>
    </row>
    <row r="23" spans="1:10" ht="27" customHeight="1" x14ac:dyDescent="0.25">
      <c r="A23" s="3" t="s">
        <v>89</v>
      </c>
      <c r="B23" s="3" t="s">
        <v>90</v>
      </c>
      <c r="C23" s="4">
        <v>137</v>
      </c>
      <c r="D23" s="3" t="s">
        <v>91</v>
      </c>
      <c r="E23" s="3" t="s">
        <v>92</v>
      </c>
      <c r="F23" s="3" t="s">
        <v>50</v>
      </c>
      <c r="G23" s="4" t="s">
        <v>17</v>
      </c>
      <c r="H23" s="4" t="s">
        <v>18</v>
      </c>
      <c r="I23" s="6">
        <v>44581</v>
      </c>
      <c r="J23" s="7" t="s">
        <v>24</v>
      </c>
    </row>
    <row r="24" spans="1:10" ht="27" customHeight="1" x14ac:dyDescent="0.25">
      <c r="A24" s="3" t="s">
        <v>93</v>
      </c>
      <c r="B24" s="3" t="s">
        <v>94</v>
      </c>
      <c r="C24" s="4">
        <v>50</v>
      </c>
      <c r="D24" s="3" t="s">
        <v>36</v>
      </c>
      <c r="E24" s="8" t="s">
        <v>41</v>
      </c>
      <c r="F24" s="3" t="s">
        <v>95</v>
      </c>
      <c r="G24" s="4" t="s">
        <v>17</v>
      </c>
      <c r="H24" s="4" t="s">
        <v>18</v>
      </c>
      <c r="I24" s="6">
        <v>42954</v>
      </c>
      <c r="J24" s="7" t="s">
        <v>24</v>
      </c>
    </row>
    <row r="25" spans="1:10" ht="27" customHeight="1" x14ac:dyDescent="0.25">
      <c r="A25" s="3" t="s">
        <v>96</v>
      </c>
      <c r="B25" s="3" t="s">
        <v>97</v>
      </c>
      <c r="C25" s="4">
        <v>27</v>
      </c>
      <c r="D25" s="3" t="s">
        <v>36</v>
      </c>
      <c r="E25" s="3" t="s">
        <v>41</v>
      </c>
      <c r="F25" s="3" t="s">
        <v>95</v>
      </c>
      <c r="G25" s="4" t="s">
        <v>17</v>
      </c>
      <c r="H25" s="4" t="s">
        <v>18</v>
      </c>
      <c r="I25" s="6">
        <v>42725</v>
      </c>
      <c r="J25" s="7" t="s">
        <v>24</v>
      </c>
    </row>
    <row r="26" spans="1:10" ht="27" customHeight="1" x14ac:dyDescent="0.25">
      <c r="A26" s="3" t="s">
        <v>98</v>
      </c>
      <c r="B26" s="3" t="s">
        <v>99</v>
      </c>
      <c r="C26" s="4">
        <v>65</v>
      </c>
      <c r="D26" s="3" t="s">
        <v>14</v>
      </c>
      <c r="E26" s="3" t="s">
        <v>15</v>
      </c>
      <c r="F26" s="3" t="s">
        <v>16</v>
      </c>
      <c r="G26" s="4" t="s">
        <v>17</v>
      </c>
      <c r="H26" s="4" t="s">
        <v>18</v>
      </c>
      <c r="I26" s="6">
        <v>43323</v>
      </c>
      <c r="J26" s="7" t="s">
        <v>24</v>
      </c>
    </row>
    <row r="27" spans="1:10" ht="27" customHeight="1" x14ac:dyDescent="0.25">
      <c r="A27" s="3" t="s">
        <v>100</v>
      </c>
      <c r="B27" s="3" t="s">
        <v>101</v>
      </c>
      <c r="C27" s="4">
        <v>129</v>
      </c>
      <c r="D27" s="3" t="s">
        <v>91</v>
      </c>
      <c r="E27" s="3" t="s">
        <v>92</v>
      </c>
      <c r="F27" s="3" t="s">
        <v>50</v>
      </c>
      <c r="G27" s="4" t="s">
        <v>17</v>
      </c>
      <c r="H27" s="4" t="s">
        <v>18</v>
      </c>
      <c r="I27" s="6">
        <v>44531</v>
      </c>
      <c r="J27" s="7" t="s">
        <v>24</v>
      </c>
    </row>
    <row r="28" spans="1:10" ht="27" customHeight="1" x14ac:dyDescent="0.25">
      <c r="A28" s="3" t="s">
        <v>102</v>
      </c>
      <c r="B28" s="3" t="s">
        <v>103</v>
      </c>
      <c r="C28" s="4">
        <v>106</v>
      </c>
      <c r="D28" s="3" t="s">
        <v>36</v>
      </c>
      <c r="E28" s="3" t="s">
        <v>32</v>
      </c>
      <c r="F28" s="3" t="s">
        <v>104</v>
      </c>
      <c r="G28" s="4" t="s">
        <v>17</v>
      </c>
      <c r="H28" s="4" t="s">
        <v>18</v>
      </c>
      <c r="I28" s="6">
        <v>43986</v>
      </c>
      <c r="J28" s="7" t="s">
        <v>24</v>
      </c>
    </row>
    <row r="29" spans="1:10" ht="27" customHeight="1" x14ac:dyDescent="0.25">
      <c r="A29" s="3" t="s">
        <v>119</v>
      </c>
      <c r="B29" s="3" t="s">
        <v>120</v>
      </c>
      <c r="C29" s="4">
        <v>135</v>
      </c>
      <c r="D29" s="3" t="s">
        <v>21</v>
      </c>
      <c r="E29" s="3" t="s">
        <v>122</v>
      </c>
      <c r="F29" s="3" t="s">
        <v>112</v>
      </c>
      <c r="G29" s="4" t="s">
        <v>17</v>
      </c>
      <c r="H29" s="4" t="s">
        <v>18</v>
      </c>
      <c r="I29" s="6">
        <v>44572</v>
      </c>
      <c r="J29" s="7" t="s">
        <v>24</v>
      </c>
    </row>
    <row r="30" spans="1:10" ht="27" customHeight="1" x14ac:dyDescent="0.25">
      <c r="A30" s="3" t="s">
        <v>123</v>
      </c>
      <c r="B30" s="3" t="s">
        <v>124</v>
      </c>
      <c r="C30" s="4">
        <v>53</v>
      </c>
      <c r="D30" s="3" t="s">
        <v>53</v>
      </c>
      <c r="E30" s="3" t="s">
        <v>125</v>
      </c>
      <c r="F30" s="3" t="s">
        <v>50</v>
      </c>
      <c r="G30" s="4" t="s">
        <v>17</v>
      </c>
      <c r="H30" s="4" t="s">
        <v>18</v>
      </c>
      <c r="I30" s="6">
        <v>43034</v>
      </c>
      <c r="J30" s="7" t="s">
        <v>24</v>
      </c>
    </row>
    <row r="31" spans="1:10" ht="27" customHeight="1" x14ac:dyDescent="0.25">
      <c r="A31" s="3" t="s">
        <v>126</v>
      </c>
      <c r="B31" s="3" t="s">
        <v>127</v>
      </c>
      <c r="C31" s="4">
        <v>14</v>
      </c>
      <c r="D31" s="3" t="s">
        <v>36</v>
      </c>
      <c r="E31" s="3" t="s">
        <v>22</v>
      </c>
      <c r="F31" s="3" t="s">
        <v>23</v>
      </c>
      <c r="G31" s="4" t="s">
        <v>17</v>
      </c>
      <c r="H31" s="4" t="s">
        <v>18</v>
      </c>
      <c r="I31" s="6">
        <v>42646</v>
      </c>
      <c r="J31" s="7" t="s">
        <v>24</v>
      </c>
    </row>
    <row r="32" spans="1:10" ht="27" customHeight="1" x14ac:dyDescent="0.25">
      <c r="A32" s="3" t="s">
        <v>128</v>
      </c>
      <c r="B32" s="3" t="s">
        <v>129</v>
      </c>
      <c r="C32" s="4">
        <v>89</v>
      </c>
      <c r="D32" s="3" t="s">
        <v>14</v>
      </c>
      <c r="E32" s="3" t="s">
        <v>130</v>
      </c>
      <c r="F32" s="3" t="s">
        <v>95</v>
      </c>
      <c r="G32" s="4" t="s">
        <v>17</v>
      </c>
      <c r="H32" s="4" t="s">
        <v>18</v>
      </c>
      <c r="I32" s="6">
        <v>43715</v>
      </c>
      <c r="J32" s="7" t="s">
        <v>24</v>
      </c>
    </row>
    <row r="33" spans="1:10" ht="27" customHeight="1" x14ac:dyDescent="0.25">
      <c r="A33" s="3" t="s">
        <v>131</v>
      </c>
      <c r="B33" s="3" t="s">
        <v>132</v>
      </c>
      <c r="C33" s="4">
        <v>120</v>
      </c>
      <c r="D33" s="3" t="s">
        <v>68</v>
      </c>
      <c r="E33" s="3" t="s">
        <v>64</v>
      </c>
      <c r="F33" s="3" t="s">
        <v>133</v>
      </c>
      <c r="G33" s="4" t="s">
        <v>17</v>
      </c>
      <c r="H33" s="4" t="s">
        <v>18</v>
      </c>
      <c r="I33" s="6">
        <v>44392</v>
      </c>
      <c r="J33" s="7" t="s">
        <v>24</v>
      </c>
    </row>
    <row r="34" spans="1:10" ht="27" customHeight="1" x14ac:dyDescent="0.25">
      <c r="A34" s="3" t="s">
        <v>134</v>
      </c>
      <c r="B34" s="3" t="s">
        <v>135</v>
      </c>
      <c r="C34" s="4">
        <v>124</v>
      </c>
      <c r="D34" s="3" t="s">
        <v>136</v>
      </c>
      <c r="E34" s="3" t="s">
        <v>137</v>
      </c>
      <c r="F34" s="3" t="s">
        <v>16</v>
      </c>
      <c r="G34" s="4" t="s">
        <v>17</v>
      </c>
      <c r="H34" s="4" t="s">
        <v>18</v>
      </c>
      <c r="I34" s="6">
        <v>44473</v>
      </c>
      <c r="J34" s="5">
        <v>44657</v>
      </c>
    </row>
    <row r="35" spans="1:10" ht="27" customHeight="1" x14ac:dyDescent="0.25">
      <c r="A35" s="3" t="s">
        <v>138</v>
      </c>
      <c r="B35" s="3" t="s">
        <v>139</v>
      </c>
      <c r="C35" s="4">
        <v>49</v>
      </c>
      <c r="D35" s="3" t="s">
        <v>36</v>
      </c>
      <c r="E35" s="3" t="s">
        <v>41</v>
      </c>
      <c r="F35" s="3" t="s">
        <v>42</v>
      </c>
      <c r="G35" s="4" t="s">
        <v>17</v>
      </c>
      <c r="H35" s="4" t="s">
        <v>18</v>
      </c>
      <c r="I35" s="6">
        <v>42948</v>
      </c>
      <c r="J35" s="7" t="s">
        <v>24</v>
      </c>
    </row>
    <row r="36" spans="1:10" ht="27" customHeight="1" x14ac:dyDescent="0.25">
      <c r="A36" s="3" t="s">
        <v>207</v>
      </c>
      <c r="B36" s="3" t="s">
        <v>208</v>
      </c>
      <c r="C36" s="4">
        <v>142</v>
      </c>
      <c r="D36" s="3" t="s">
        <v>209</v>
      </c>
      <c r="E36" s="3" t="s">
        <v>137</v>
      </c>
      <c r="F36" s="3" t="s">
        <v>16</v>
      </c>
      <c r="G36" s="4" t="s">
        <v>17</v>
      </c>
      <c r="H36" s="4" t="s">
        <v>18</v>
      </c>
      <c r="I36" s="6">
        <v>44655</v>
      </c>
      <c r="J36" s="7"/>
    </row>
    <row r="37" spans="1:10" ht="27" customHeight="1" x14ac:dyDescent="0.25">
      <c r="A37" s="3" t="s">
        <v>197</v>
      </c>
      <c r="B37" s="3" t="s">
        <v>198</v>
      </c>
      <c r="C37" s="4">
        <v>140</v>
      </c>
      <c r="D37" s="3" t="s">
        <v>199</v>
      </c>
      <c r="E37" s="3" t="s">
        <v>200</v>
      </c>
      <c r="F37" s="3" t="s">
        <v>61</v>
      </c>
      <c r="G37" s="4" t="s">
        <v>17</v>
      </c>
      <c r="H37" s="4" t="s">
        <v>18</v>
      </c>
      <c r="I37" s="6">
        <v>44623</v>
      </c>
      <c r="J37" s="7" t="s">
        <v>24</v>
      </c>
    </row>
    <row r="38" spans="1:10" ht="27" customHeight="1" x14ac:dyDescent="0.25">
      <c r="A38" s="3" t="s">
        <v>140</v>
      </c>
      <c r="B38" s="3" t="s">
        <v>141</v>
      </c>
      <c r="C38" s="4">
        <v>128</v>
      </c>
      <c r="D38" s="3" t="s">
        <v>86</v>
      </c>
      <c r="E38" s="3" t="s">
        <v>87</v>
      </c>
      <c r="F38" s="3" t="s">
        <v>61</v>
      </c>
      <c r="G38" s="4" t="s">
        <v>17</v>
      </c>
      <c r="H38" s="4" t="s">
        <v>88</v>
      </c>
      <c r="I38" s="6">
        <v>44522</v>
      </c>
      <c r="J38" s="7" t="s">
        <v>24</v>
      </c>
    </row>
    <row r="39" spans="1:10" ht="27" customHeight="1" x14ac:dyDescent="0.25">
      <c r="A39" s="3" t="s">
        <v>142</v>
      </c>
      <c r="B39" s="3" t="s">
        <v>143</v>
      </c>
      <c r="C39" s="4">
        <v>138</v>
      </c>
      <c r="D39" s="3" t="s">
        <v>144</v>
      </c>
      <c r="E39" s="3" t="s">
        <v>145</v>
      </c>
      <c r="F39" s="3" t="s">
        <v>104</v>
      </c>
      <c r="G39" s="4" t="s">
        <v>17</v>
      </c>
      <c r="H39" s="4" t="s">
        <v>18</v>
      </c>
      <c r="I39" s="6">
        <v>44582</v>
      </c>
      <c r="J39" s="7" t="s">
        <v>24</v>
      </c>
    </row>
    <row r="40" spans="1:10" ht="27" customHeight="1" x14ac:dyDescent="0.25">
      <c r="A40" s="3" t="s">
        <v>146</v>
      </c>
      <c r="B40" s="3" t="s">
        <v>147</v>
      </c>
      <c r="C40" s="4">
        <v>80</v>
      </c>
      <c r="D40" s="3" t="s">
        <v>14</v>
      </c>
      <c r="E40" s="3" t="s">
        <v>148</v>
      </c>
      <c r="F40" s="3" t="s">
        <v>65</v>
      </c>
      <c r="G40" s="4" t="s">
        <v>17</v>
      </c>
      <c r="H40" s="4" t="s">
        <v>18</v>
      </c>
      <c r="I40" s="6">
        <v>43713</v>
      </c>
      <c r="J40" s="7" t="s">
        <v>24</v>
      </c>
    </row>
    <row r="41" spans="1:10" ht="27" customHeight="1" x14ac:dyDescent="0.25">
      <c r="A41" s="3" t="s">
        <v>149</v>
      </c>
      <c r="B41" s="3" t="s">
        <v>150</v>
      </c>
      <c r="C41" s="4">
        <v>36</v>
      </c>
      <c r="D41" s="3" t="s">
        <v>36</v>
      </c>
      <c r="E41" s="3" t="s">
        <v>41</v>
      </c>
      <c r="F41" s="3" t="s">
        <v>95</v>
      </c>
      <c r="G41" s="4" t="s">
        <v>17</v>
      </c>
      <c r="H41" s="4" t="s">
        <v>18</v>
      </c>
      <c r="I41" s="6">
        <v>42829</v>
      </c>
      <c r="J41" s="7" t="s">
        <v>24</v>
      </c>
    </row>
    <row r="42" spans="1:10" ht="27" customHeight="1" x14ac:dyDescent="0.25">
      <c r="A42" s="3" t="s">
        <v>151</v>
      </c>
      <c r="B42" s="3" t="s">
        <v>152</v>
      </c>
      <c r="C42" s="4">
        <v>109</v>
      </c>
      <c r="D42" s="3" t="s">
        <v>36</v>
      </c>
      <c r="E42" s="3" t="s">
        <v>153</v>
      </c>
      <c r="F42" s="3" t="s">
        <v>50</v>
      </c>
      <c r="G42" s="4" t="s">
        <v>17</v>
      </c>
      <c r="H42" s="4" t="s">
        <v>18</v>
      </c>
      <c r="I42" s="6">
        <v>44078</v>
      </c>
      <c r="J42" s="7" t="s">
        <v>24</v>
      </c>
    </row>
    <row r="43" spans="1:10" ht="27" customHeight="1" x14ac:dyDescent="0.25">
      <c r="A43" s="3" t="s">
        <v>154</v>
      </c>
      <c r="B43" s="3" t="s">
        <v>155</v>
      </c>
      <c r="C43" s="4">
        <v>42</v>
      </c>
      <c r="D43" s="3" t="s">
        <v>36</v>
      </c>
      <c r="E43" s="8" t="s">
        <v>41</v>
      </c>
      <c r="F43" s="3" t="s">
        <v>95</v>
      </c>
      <c r="G43" s="4" t="s">
        <v>17</v>
      </c>
      <c r="H43" s="4" t="s">
        <v>18</v>
      </c>
      <c r="I43" s="6">
        <v>42926</v>
      </c>
      <c r="J43" s="7" t="s">
        <v>24</v>
      </c>
    </row>
    <row r="44" spans="1:10" ht="27" customHeight="1" x14ac:dyDescent="0.25">
      <c r="A44" s="3" t="s">
        <v>156</v>
      </c>
      <c r="B44" s="3" t="s">
        <v>157</v>
      </c>
      <c r="C44" s="4">
        <v>122</v>
      </c>
      <c r="D44" s="3" t="s">
        <v>53</v>
      </c>
      <c r="E44" s="3" t="s">
        <v>158</v>
      </c>
      <c r="F44" s="3" t="s">
        <v>50</v>
      </c>
      <c r="G44" s="4" t="s">
        <v>17</v>
      </c>
      <c r="H44" s="4" t="s">
        <v>18</v>
      </c>
      <c r="I44" s="6">
        <v>44397</v>
      </c>
      <c r="J44" s="7" t="s">
        <v>24</v>
      </c>
    </row>
    <row r="45" spans="1:10" ht="27" customHeight="1" x14ac:dyDescent="0.25">
      <c r="A45" s="3" t="s">
        <v>210</v>
      </c>
      <c r="B45" s="3" t="s">
        <v>211</v>
      </c>
      <c r="C45" s="4">
        <v>144</v>
      </c>
      <c r="D45" s="3" t="s">
        <v>212</v>
      </c>
      <c r="E45" s="3" t="s">
        <v>213</v>
      </c>
      <c r="F45" s="3" t="s">
        <v>214</v>
      </c>
      <c r="G45" s="4" t="s">
        <v>17</v>
      </c>
      <c r="H45" s="4" t="s">
        <v>18</v>
      </c>
      <c r="I45" s="6">
        <v>44677</v>
      </c>
      <c r="J45" s="7"/>
    </row>
    <row r="46" spans="1:10" ht="27" customHeight="1" x14ac:dyDescent="0.25">
      <c r="A46" s="3" t="s">
        <v>159</v>
      </c>
      <c r="B46" s="3" t="s">
        <v>160</v>
      </c>
      <c r="C46" s="4">
        <v>136</v>
      </c>
      <c r="D46" s="3" t="s">
        <v>161</v>
      </c>
      <c r="E46" s="3" t="s">
        <v>137</v>
      </c>
      <c r="F46" s="3" t="s">
        <v>16</v>
      </c>
      <c r="G46" s="4" t="s">
        <v>17</v>
      </c>
      <c r="H46" s="4" t="s">
        <v>18</v>
      </c>
      <c r="I46" s="6">
        <v>44579</v>
      </c>
      <c r="J46" s="7" t="s">
        <v>24</v>
      </c>
    </row>
    <row r="47" spans="1:10" ht="27" customHeight="1" x14ac:dyDescent="0.25">
      <c r="A47" s="3" t="s">
        <v>162</v>
      </c>
      <c r="B47" s="3" t="s">
        <v>163</v>
      </c>
      <c r="C47" s="4">
        <v>126</v>
      </c>
      <c r="D47" s="3" t="s">
        <v>36</v>
      </c>
      <c r="E47" s="3" t="s">
        <v>22</v>
      </c>
      <c r="F47" s="3" t="s">
        <v>23</v>
      </c>
      <c r="G47" s="4" t="s">
        <v>17</v>
      </c>
      <c r="H47" s="4" t="s">
        <v>18</v>
      </c>
      <c r="I47" s="6">
        <v>44504</v>
      </c>
      <c r="J47" s="5">
        <v>44656</v>
      </c>
    </row>
    <row r="48" spans="1:10" ht="27" customHeight="1" x14ac:dyDescent="0.25">
      <c r="A48" s="3" t="s">
        <v>164</v>
      </c>
      <c r="B48" s="3" t="s">
        <v>165</v>
      </c>
      <c r="C48" s="4">
        <v>58</v>
      </c>
      <c r="D48" s="3" t="s">
        <v>36</v>
      </c>
      <c r="E48" s="3" t="s">
        <v>32</v>
      </c>
      <c r="F48" s="3" t="s">
        <v>33</v>
      </c>
      <c r="G48" s="4" t="s">
        <v>17</v>
      </c>
      <c r="H48" s="4" t="s">
        <v>18</v>
      </c>
      <c r="I48" s="6">
        <v>44566</v>
      </c>
      <c r="J48" s="7" t="s">
        <v>24</v>
      </c>
    </row>
    <row r="49" spans="1:10" ht="27" customHeight="1" x14ac:dyDescent="0.25">
      <c r="A49" s="3" t="s">
        <v>201</v>
      </c>
      <c r="B49" s="3" t="s">
        <v>202</v>
      </c>
      <c r="C49" s="4">
        <v>141</v>
      </c>
      <c r="D49" s="3" t="s">
        <v>203</v>
      </c>
      <c r="E49" s="3" t="s">
        <v>204</v>
      </c>
      <c r="F49" s="3" t="s">
        <v>33</v>
      </c>
      <c r="G49" s="4" t="s">
        <v>17</v>
      </c>
      <c r="H49" s="4" t="s">
        <v>205</v>
      </c>
      <c r="I49" s="6">
        <v>44638</v>
      </c>
      <c r="J49" s="7" t="s">
        <v>24</v>
      </c>
    </row>
    <row r="50" spans="1:10" ht="27" customHeight="1" x14ac:dyDescent="0.25">
      <c r="A50" s="3" t="s">
        <v>166</v>
      </c>
      <c r="B50" s="3" t="s">
        <v>167</v>
      </c>
      <c r="C50" s="4">
        <v>133</v>
      </c>
      <c r="D50" s="3" t="s">
        <v>168</v>
      </c>
      <c r="E50" s="3" t="s">
        <v>169</v>
      </c>
      <c r="F50" s="3" t="s">
        <v>112</v>
      </c>
      <c r="G50" s="4" t="s">
        <v>17</v>
      </c>
      <c r="H50" s="4" t="s">
        <v>18</v>
      </c>
      <c r="I50" s="6">
        <v>44566</v>
      </c>
      <c r="J50" s="7" t="s">
        <v>24</v>
      </c>
    </row>
    <row r="51" spans="1:10" ht="27" customHeight="1" x14ac:dyDescent="0.25">
      <c r="A51" s="3" t="s">
        <v>170</v>
      </c>
      <c r="B51" s="3" t="s">
        <v>171</v>
      </c>
      <c r="C51" s="4">
        <v>43</v>
      </c>
      <c r="D51" s="3" t="s">
        <v>36</v>
      </c>
      <c r="E51" s="3" t="s">
        <v>137</v>
      </c>
      <c r="F51" s="3" t="s">
        <v>16</v>
      </c>
      <c r="G51" s="4" t="s">
        <v>17</v>
      </c>
      <c r="H51" s="4" t="s">
        <v>18</v>
      </c>
      <c r="I51" s="6">
        <v>42928</v>
      </c>
      <c r="J51" s="7" t="s">
        <v>24</v>
      </c>
    </row>
    <row r="52" spans="1:10" ht="27" customHeight="1" x14ac:dyDescent="0.25">
      <c r="A52" s="3" t="s">
        <v>172</v>
      </c>
      <c r="B52" s="3" t="s">
        <v>173</v>
      </c>
      <c r="C52" s="4">
        <v>73</v>
      </c>
      <c r="D52" s="3" t="s">
        <v>36</v>
      </c>
      <c r="E52" s="3" t="s">
        <v>32</v>
      </c>
      <c r="F52" s="3" t="s">
        <v>104</v>
      </c>
      <c r="G52" s="4" t="s">
        <v>17</v>
      </c>
      <c r="H52" s="4" t="s">
        <v>18</v>
      </c>
      <c r="I52" s="6">
        <v>43742</v>
      </c>
      <c r="J52" s="7" t="s">
        <v>24</v>
      </c>
    </row>
    <row r="53" spans="1:10" ht="15.75" customHeight="1" x14ac:dyDescent="0.25">
      <c r="A53" s="10"/>
      <c r="G53" s="11"/>
      <c r="H53" s="11"/>
      <c r="I53" s="11"/>
      <c r="J53" s="12"/>
    </row>
    <row r="54" spans="1:10" ht="42" customHeight="1" x14ac:dyDescent="0.25">
      <c r="A54" s="181" t="s">
        <v>195</v>
      </c>
      <c r="B54" s="182"/>
      <c r="C54" s="182"/>
      <c r="D54" s="182"/>
      <c r="E54" s="182"/>
      <c r="F54" s="182"/>
      <c r="G54" s="182"/>
      <c r="H54" s="183"/>
      <c r="I54" s="13"/>
      <c r="J54" s="13"/>
    </row>
    <row r="55" spans="1:10" ht="28.5" customHeight="1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 t="s">
        <v>7</v>
      </c>
      <c r="F55" s="1" t="s">
        <v>8</v>
      </c>
      <c r="G55" s="2" t="s">
        <v>175</v>
      </c>
      <c r="H55" s="17" t="s">
        <v>215</v>
      </c>
      <c r="I55" s="11"/>
      <c r="J55" s="12"/>
    </row>
    <row r="56" spans="1:10" ht="27" customHeight="1" x14ac:dyDescent="0.25">
      <c r="A56" s="3" t="s">
        <v>176</v>
      </c>
      <c r="B56" s="3" t="s">
        <v>177</v>
      </c>
      <c r="C56" s="4">
        <v>75</v>
      </c>
      <c r="D56" s="3" t="s">
        <v>178</v>
      </c>
      <c r="E56" s="3" t="s">
        <v>50</v>
      </c>
      <c r="F56" s="4" t="s">
        <v>179</v>
      </c>
      <c r="G56" s="15">
        <v>43566</v>
      </c>
      <c r="H56" s="5">
        <v>44658</v>
      </c>
      <c r="I56" s="11"/>
      <c r="J56" s="12"/>
    </row>
    <row r="57" spans="1:10" ht="27" customHeight="1" x14ac:dyDescent="0.25">
      <c r="A57" s="3" t="s">
        <v>216</v>
      </c>
      <c r="B57" s="3" t="s">
        <v>217</v>
      </c>
      <c r="C57" s="4">
        <v>143</v>
      </c>
      <c r="D57" s="3" t="s">
        <v>178</v>
      </c>
      <c r="E57" s="3" t="s">
        <v>50</v>
      </c>
      <c r="F57" s="4" t="s">
        <v>179</v>
      </c>
      <c r="G57" s="15">
        <v>44663</v>
      </c>
      <c r="H57" s="5"/>
      <c r="I57" s="11"/>
      <c r="J57" s="12"/>
    </row>
    <row r="58" spans="1:10" ht="45.75" customHeight="1" x14ac:dyDescent="0.25">
      <c r="A58" s="3" t="s">
        <v>180</v>
      </c>
      <c r="B58" s="3" t="s">
        <v>181</v>
      </c>
      <c r="C58" s="4" t="s">
        <v>24</v>
      </c>
      <c r="D58" s="3" t="s">
        <v>182</v>
      </c>
      <c r="E58" s="3" t="s">
        <v>183</v>
      </c>
      <c r="F58" s="4" t="s">
        <v>184</v>
      </c>
      <c r="G58" s="5">
        <v>43948</v>
      </c>
      <c r="H58" s="7" t="s">
        <v>24</v>
      </c>
      <c r="I58" s="11"/>
      <c r="J58" s="12"/>
    </row>
    <row r="59" spans="1:10" ht="31.5" customHeight="1" x14ac:dyDescent="0.25">
      <c r="A59" s="3" t="s">
        <v>185</v>
      </c>
      <c r="B59" s="3" t="s">
        <v>186</v>
      </c>
      <c r="C59" s="4">
        <v>132</v>
      </c>
      <c r="D59" s="3" t="s">
        <v>187</v>
      </c>
      <c r="E59" s="3" t="s">
        <v>112</v>
      </c>
      <c r="F59" s="4" t="s">
        <v>179</v>
      </c>
      <c r="G59" s="15">
        <v>44532</v>
      </c>
      <c r="H59" s="5" t="s">
        <v>24</v>
      </c>
      <c r="I59" s="11"/>
      <c r="J59" s="12"/>
    </row>
    <row r="60" spans="1:10" ht="31.5" customHeight="1" x14ac:dyDescent="0.25">
      <c r="A60" s="3" t="s">
        <v>188</v>
      </c>
      <c r="B60" s="3" t="s">
        <v>189</v>
      </c>
      <c r="C60" s="4">
        <v>131</v>
      </c>
      <c r="D60" s="3" t="s">
        <v>190</v>
      </c>
      <c r="E60" s="3" t="s">
        <v>191</v>
      </c>
      <c r="F60" s="4" t="s">
        <v>179</v>
      </c>
      <c r="G60" s="15">
        <v>44532</v>
      </c>
      <c r="H60" s="5" t="s">
        <v>24</v>
      </c>
      <c r="I60" s="11"/>
      <c r="J60" s="12"/>
    </row>
    <row r="61" spans="1:10" ht="15.75" customHeight="1" x14ac:dyDescent="0.25">
      <c r="G61" s="11"/>
      <c r="H61" s="11"/>
      <c r="I61" s="11"/>
      <c r="J61" s="12"/>
    </row>
    <row r="62" spans="1:10" ht="15.75" customHeight="1" x14ac:dyDescent="0.25">
      <c r="G62" s="11"/>
      <c r="H62" s="11"/>
      <c r="I62" s="11"/>
      <c r="J62" s="12"/>
    </row>
    <row r="63" spans="1:10" ht="15.75" customHeight="1" x14ac:dyDescent="0.25">
      <c r="G63" s="11"/>
      <c r="H63" s="11"/>
      <c r="I63" s="11"/>
      <c r="J63" s="12"/>
    </row>
    <row r="64" spans="1:10" ht="15.75" customHeight="1" x14ac:dyDescent="0.25">
      <c r="G64" s="11"/>
      <c r="H64" s="11"/>
      <c r="I64" s="11"/>
      <c r="J64" s="12"/>
    </row>
    <row r="65" spans="7:10" ht="15.75" customHeight="1" x14ac:dyDescent="0.25">
      <c r="G65" s="11"/>
      <c r="H65" s="11"/>
      <c r="I65" s="11"/>
      <c r="J65" s="12"/>
    </row>
    <row r="66" spans="7:10" ht="15.75" customHeight="1" x14ac:dyDescent="0.25">
      <c r="G66" s="11"/>
      <c r="H66" s="11"/>
      <c r="I66" s="11"/>
      <c r="J66" s="12"/>
    </row>
    <row r="67" spans="7:10" ht="15.75" customHeight="1" x14ac:dyDescent="0.25">
      <c r="G67" s="11"/>
      <c r="H67" s="11"/>
      <c r="I67" s="11"/>
      <c r="J67" s="12"/>
    </row>
    <row r="68" spans="7:10" ht="15.75" customHeight="1" x14ac:dyDescent="0.25">
      <c r="G68" s="11"/>
      <c r="H68" s="11"/>
      <c r="I68" s="11"/>
      <c r="J68" s="12"/>
    </row>
    <row r="69" spans="7:10" ht="15.75" customHeight="1" x14ac:dyDescent="0.25">
      <c r="G69" s="11"/>
      <c r="H69" s="11"/>
      <c r="I69" s="11"/>
      <c r="J69" s="12"/>
    </row>
    <row r="70" spans="7:10" ht="15.75" customHeight="1" x14ac:dyDescent="0.25">
      <c r="G70" s="11"/>
      <c r="H70" s="11"/>
      <c r="I70" s="11"/>
      <c r="J70" s="12"/>
    </row>
    <row r="71" spans="7:10" ht="15.75" customHeight="1" x14ac:dyDescent="0.25">
      <c r="G71" s="11"/>
      <c r="H71" s="11"/>
      <c r="I71" s="11"/>
      <c r="J71" s="12"/>
    </row>
    <row r="72" spans="7:10" ht="15.75" customHeight="1" x14ac:dyDescent="0.25">
      <c r="G72" s="11"/>
      <c r="H72" s="11"/>
      <c r="I72" s="11"/>
      <c r="J72" s="12"/>
    </row>
    <row r="73" spans="7:10" ht="15.75" customHeight="1" x14ac:dyDescent="0.25">
      <c r="G73" s="11"/>
      <c r="H73" s="11"/>
      <c r="I73" s="11"/>
      <c r="J73" s="12"/>
    </row>
    <row r="74" spans="7:10" ht="15.75" customHeight="1" x14ac:dyDescent="0.25">
      <c r="G74" s="11"/>
      <c r="H74" s="11"/>
      <c r="I74" s="11"/>
      <c r="J74" s="12"/>
    </row>
    <row r="75" spans="7:10" ht="15.75" customHeight="1" x14ac:dyDescent="0.25">
      <c r="G75" s="11"/>
      <c r="H75" s="11"/>
      <c r="I75" s="11"/>
      <c r="J75" s="12"/>
    </row>
    <row r="76" spans="7:10" ht="15.75" customHeight="1" x14ac:dyDescent="0.25">
      <c r="G76" s="11"/>
      <c r="H76" s="11"/>
      <c r="I76" s="11"/>
      <c r="J76" s="12"/>
    </row>
    <row r="77" spans="7:10" ht="15.75" customHeight="1" x14ac:dyDescent="0.25">
      <c r="G77" s="11"/>
      <c r="H77" s="11"/>
      <c r="I77" s="11"/>
      <c r="J77" s="12"/>
    </row>
    <row r="78" spans="7:10" ht="15.75" customHeight="1" x14ac:dyDescent="0.25">
      <c r="G78" s="11"/>
      <c r="H78" s="11"/>
      <c r="I78" s="11"/>
      <c r="J78" s="12"/>
    </row>
    <row r="79" spans="7:10" ht="15.75" customHeight="1" x14ac:dyDescent="0.25">
      <c r="G79" s="11"/>
      <c r="H79" s="11"/>
      <c r="I79" s="11"/>
      <c r="J79" s="12"/>
    </row>
    <row r="80" spans="7:10" ht="15.75" customHeight="1" x14ac:dyDescent="0.25">
      <c r="G80" s="11"/>
      <c r="H80" s="11"/>
      <c r="I80" s="11"/>
      <c r="J80" s="12"/>
    </row>
    <row r="81" spans="7:10" ht="15.75" customHeight="1" x14ac:dyDescent="0.25">
      <c r="G81" s="11"/>
      <c r="H81" s="11"/>
      <c r="I81" s="11"/>
      <c r="J81" s="12"/>
    </row>
    <row r="82" spans="7:10" ht="15.75" customHeight="1" x14ac:dyDescent="0.25">
      <c r="G82" s="11"/>
      <c r="H82" s="11"/>
      <c r="I82" s="11"/>
      <c r="J82" s="12"/>
    </row>
    <row r="83" spans="7:10" ht="15.75" customHeight="1" x14ac:dyDescent="0.25">
      <c r="G83" s="11"/>
      <c r="H83" s="11"/>
      <c r="I83" s="11"/>
      <c r="J83" s="12"/>
    </row>
    <row r="84" spans="7:10" ht="15.75" customHeight="1" x14ac:dyDescent="0.25">
      <c r="G84" s="11"/>
      <c r="H84" s="11"/>
      <c r="I84" s="11"/>
      <c r="J84" s="12"/>
    </row>
    <row r="85" spans="7:10" ht="15.75" customHeight="1" x14ac:dyDescent="0.25">
      <c r="G85" s="11"/>
      <c r="H85" s="11"/>
      <c r="I85" s="11"/>
      <c r="J85" s="12"/>
    </row>
    <row r="86" spans="7:10" ht="15.75" customHeight="1" x14ac:dyDescent="0.25">
      <c r="G86" s="11"/>
      <c r="H86" s="11"/>
      <c r="I86" s="11"/>
      <c r="J86" s="12"/>
    </row>
    <row r="87" spans="7:10" ht="15.75" customHeight="1" x14ac:dyDescent="0.25">
      <c r="G87" s="11"/>
      <c r="H87" s="11"/>
      <c r="I87" s="11"/>
      <c r="J87" s="12"/>
    </row>
    <row r="88" spans="7:10" ht="15.75" customHeight="1" x14ac:dyDescent="0.25">
      <c r="G88" s="11"/>
      <c r="H88" s="11"/>
      <c r="I88" s="11"/>
      <c r="J88" s="12"/>
    </row>
    <row r="89" spans="7:10" ht="15.75" customHeight="1" x14ac:dyDescent="0.25">
      <c r="G89" s="11"/>
      <c r="H89" s="11"/>
      <c r="I89" s="11"/>
      <c r="J89" s="12"/>
    </row>
    <row r="90" spans="7:10" ht="15.75" customHeight="1" x14ac:dyDescent="0.25">
      <c r="G90" s="11"/>
      <c r="H90" s="11"/>
      <c r="I90" s="11"/>
      <c r="J90" s="12"/>
    </row>
    <row r="91" spans="7:10" ht="15.75" customHeight="1" x14ac:dyDescent="0.25">
      <c r="G91" s="11"/>
      <c r="H91" s="11"/>
      <c r="I91" s="11"/>
      <c r="J91" s="12"/>
    </row>
    <row r="92" spans="7:10" ht="15.75" customHeight="1" x14ac:dyDescent="0.25">
      <c r="G92" s="11"/>
      <c r="H92" s="11"/>
      <c r="I92" s="11"/>
      <c r="J92" s="12"/>
    </row>
    <row r="93" spans="7:10" ht="15.75" customHeight="1" x14ac:dyDescent="0.25">
      <c r="G93" s="11"/>
      <c r="H93" s="11"/>
      <c r="I93" s="11"/>
      <c r="J93" s="12"/>
    </row>
    <row r="94" spans="7:10" ht="15.75" customHeight="1" x14ac:dyDescent="0.25">
      <c r="G94" s="11"/>
      <c r="H94" s="11"/>
      <c r="I94" s="11"/>
      <c r="J94" s="12"/>
    </row>
    <row r="95" spans="7:10" ht="15.75" customHeight="1" x14ac:dyDescent="0.25">
      <c r="G95" s="11"/>
      <c r="H95" s="11"/>
      <c r="I95" s="11"/>
      <c r="J95" s="12"/>
    </row>
    <row r="96" spans="7:10" ht="15.75" customHeight="1" x14ac:dyDescent="0.25">
      <c r="G96" s="11"/>
      <c r="H96" s="11"/>
      <c r="I96" s="11"/>
      <c r="J96" s="12"/>
    </row>
    <row r="97" spans="7:10" ht="15.75" customHeight="1" x14ac:dyDescent="0.25">
      <c r="G97" s="11"/>
      <c r="H97" s="11"/>
      <c r="I97" s="11"/>
      <c r="J97" s="12"/>
    </row>
    <row r="98" spans="7:10" ht="15.75" customHeight="1" x14ac:dyDescent="0.25">
      <c r="G98" s="11"/>
      <c r="H98" s="11"/>
      <c r="I98" s="11"/>
      <c r="J98" s="12"/>
    </row>
    <row r="99" spans="7:10" ht="15.75" customHeight="1" x14ac:dyDescent="0.25">
      <c r="G99" s="11"/>
      <c r="H99" s="11"/>
      <c r="I99" s="11"/>
      <c r="J99" s="12"/>
    </row>
    <row r="100" spans="7:10" ht="15.75" customHeight="1" x14ac:dyDescent="0.25">
      <c r="G100" s="11"/>
      <c r="H100" s="11"/>
      <c r="I100" s="11"/>
      <c r="J100" s="12"/>
    </row>
    <row r="101" spans="7:10" ht="15.75" customHeight="1" x14ac:dyDescent="0.25">
      <c r="G101" s="11"/>
      <c r="H101" s="11"/>
      <c r="I101" s="11"/>
      <c r="J101" s="12"/>
    </row>
    <row r="102" spans="7:10" ht="15.75" customHeight="1" x14ac:dyDescent="0.25">
      <c r="G102" s="11"/>
      <c r="H102" s="11"/>
      <c r="I102" s="11"/>
      <c r="J102" s="12"/>
    </row>
    <row r="103" spans="7:10" ht="15.75" customHeight="1" x14ac:dyDescent="0.25">
      <c r="G103" s="11"/>
      <c r="H103" s="11"/>
      <c r="I103" s="11"/>
      <c r="J103" s="12"/>
    </row>
    <row r="104" spans="7:10" ht="15.75" customHeight="1" x14ac:dyDescent="0.25">
      <c r="G104" s="11"/>
      <c r="H104" s="11"/>
      <c r="I104" s="11"/>
      <c r="J104" s="12"/>
    </row>
    <row r="105" spans="7:10" ht="15.75" customHeight="1" x14ac:dyDescent="0.25">
      <c r="G105" s="11"/>
      <c r="H105" s="11"/>
      <c r="I105" s="11"/>
      <c r="J105" s="12"/>
    </row>
    <row r="106" spans="7:10" ht="15.75" customHeight="1" x14ac:dyDescent="0.25">
      <c r="G106" s="11"/>
      <c r="H106" s="11"/>
      <c r="I106" s="11"/>
      <c r="J106" s="12"/>
    </row>
    <row r="107" spans="7:10" ht="15.75" customHeight="1" x14ac:dyDescent="0.25">
      <c r="G107" s="11"/>
      <c r="H107" s="11"/>
      <c r="I107" s="11"/>
      <c r="J107" s="12"/>
    </row>
    <row r="108" spans="7:10" ht="15.75" customHeight="1" x14ac:dyDescent="0.25">
      <c r="G108" s="11"/>
      <c r="H108" s="11"/>
      <c r="I108" s="11"/>
      <c r="J108" s="12"/>
    </row>
    <row r="109" spans="7:10" ht="15.75" customHeight="1" x14ac:dyDescent="0.25">
      <c r="G109" s="11"/>
      <c r="H109" s="11"/>
      <c r="I109" s="11"/>
      <c r="J109" s="12"/>
    </row>
    <row r="110" spans="7:10" ht="15.75" customHeight="1" x14ac:dyDescent="0.25">
      <c r="G110" s="11"/>
      <c r="H110" s="11"/>
      <c r="I110" s="11"/>
      <c r="J110" s="12"/>
    </row>
    <row r="111" spans="7:10" ht="15.75" customHeight="1" x14ac:dyDescent="0.25">
      <c r="G111" s="11"/>
      <c r="H111" s="11"/>
      <c r="I111" s="11"/>
      <c r="J111" s="12"/>
    </row>
    <row r="112" spans="7:10" ht="15.75" customHeight="1" x14ac:dyDescent="0.25">
      <c r="G112" s="11"/>
      <c r="H112" s="11"/>
      <c r="I112" s="11"/>
      <c r="J112" s="12"/>
    </row>
    <row r="113" spans="7:10" ht="15.75" customHeight="1" x14ac:dyDescent="0.25">
      <c r="G113" s="11"/>
      <c r="H113" s="11"/>
      <c r="I113" s="11"/>
      <c r="J113" s="12"/>
    </row>
    <row r="114" spans="7:10" ht="15.75" customHeight="1" x14ac:dyDescent="0.25">
      <c r="G114" s="11"/>
      <c r="H114" s="11"/>
      <c r="I114" s="11"/>
      <c r="J114" s="12"/>
    </row>
    <row r="115" spans="7:10" ht="15.75" customHeight="1" x14ac:dyDescent="0.25">
      <c r="G115" s="11"/>
      <c r="H115" s="11"/>
      <c r="I115" s="11"/>
      <c r="J115" s="12"/>
    </row>
    <row r="116" spans="7:10" ht="15.75" customHeight="1" x14ac:dyDescent="0.25">
      <c r="G116" s="11"/>
      <c r="H116" s="11"/>
      <c r="I116" s="11"/>
      <c r="J116" s="12"/>
    </row>
    <row r="117" spans="7:10" ht="15.75" customHeight="1" x14ac:dyDescent="0.25">
      <c r="G117" s="11"/>
      <c r="H117" s="11"/>
      <c r="I117" s="11"/>
      <c r="J117" s="12"/>
    </row>
    <row r="118" spans="7:10" ht="15.75" customHeight="1" x14ac:dyDescent="0.25">
      <c r="G118" s="11"/>
      <c r="H118" s="11"/>
      <c r="I118" s="11"/>
      <c r="J118" s="12"/>
    </row>
    <row r="119" spans="7:10" ht="15.75" customHeight="1" x14ac:dyDescent="0.25">
      <c r="G119" s="11"/>
      <c r="H119" s="11"/>
      <c r="I119" s="11"/>
      <c r="J119" s="12"/>
    </row>
    <row r="120" spans="7:10" ht="15.75" customHeight="1" x14ac:dyDescent="0.25">
      <c r="G120" s="11"/>
      <c r="H120" s="11"/>
      <c r="I120" s="11"/>
      <c r="J120" s="12"/>
    </row>
    <row r="121" spans="7:10" ht="15.75" customHeight="1" x14ac:dyDescent="0.25">
      <c r="G121" s="11"/>
      <c r="H121" s="11"/>
      <c r="I121" s="11"/>
      <c r="J121" s="12"/>
    </row>
    <row r="122" spans="7:10" ht="15.75" customHeight="1" x14ac:dyDescent="0.25">
      <c r="G122" s="11"/>
      <c r="H122" s="11"/>
      <c r="I122" s="11"/>
      <c r="J122" s="12"/>
    </row>
    <row r="123" spans="7:10" ht="15.75" customHeight="1" x14ac:dyDescent="0.25">
      <c r="G123" s="11"/>
      <c r="H123" s="11"/>
      <c r="I123" s="11"/>
      <c r="J123" s="12"/>
    </row>
    <row r="124" spans="7:10" ht="15.75" customHeight="1" x14ac:dyDescent="0.25">
      <c r="G124" s="11"/>
      <c r="H124" s="11"/>
      <c r="I124" s="11"/>
      <c r="J124" s="12"/>
    </row>
    <row r="125" spans="7:10" ht="15.75" customHeight="1" x14ac:dyDescent="0.25">
      <c r="G125" s="11"/>
      <c r="H125" s="11"/>
      <c r="I125" s="11"/>
      <c r="J125" s="12"/>
    </row>
    <row r="126" spans="7:10" ht="15.75" customHeight="1" x14ac:dyDescent="0.25">
      <c r="G126" s="11"/>
      <c r="H126" s="11"/>
      <c r="I126" s="11"/>
      <c r="J126" s="12"/>
    </row>
    <row r="127" spans="7:10" ht="15.75" customHeight="1" x14ac:dyDescent="0.25">
      <c r="G127" s="11"/>
      <c r="H127" s="11"/>
      <c r="I127" s="11"/>
      <c r="J127" s="12"/>
    </row>
    <row r="128" spans="7:10" ht="15.75" customHeight="1" x14ac:dyDescent="0.25">
      <c r="G128" s="11"/>
      <c r="H128" s="11"/>
      <c r="I128" s="11"/>
      <c r="J128" s="12"/>
    </row>
    <row r="129" spans="7:10" ht="15.75" customHeight="1" x14ac:dyDescent="0.25">
      <c r="G129" s="11"/>
      <c r="H129" s="11"/>
      <c r="I129" s="11"/>
      <c r="J129" s="12"/>
    </row>
    <row r="130" spans="7:10" ht="15.75" customHeight="1" x14ac:dyDescent="0.25">
      <c r="G130" s="11"/>
      <c r="H130" s="11"/>
      <c r="I130" s="11"/>
      <c r="J130" s="12"/>
    </row>
    <row r="131" spans="7:10" ht="15.75" customHeight="1" x14ac:dyDescent="0.25">
      <c r="G131" s="11"/>
      <c r="H131" s="11"/>
      <c r="I131" s="11"/>
      <c r="J131" s="12"/>
    </row>
    <row r="132" spans="7:10" ht="15.75" customHeight="1" x14ac:dyDescent="0.25">
      <c r="G132" s="11"/>
      <c r="H132" s="11"/>
      <c r="I132" s="11"/>
      <c r="J132" s="12"/>
    </row>
    <row r="133" spans="7:10" ht="15.75" customHeight="1" x14ac:dyDescent="0.25">
      <c r="G133" s="11"/>
      <c r="H133" s="11"/>
      <c r="I133" s="11"/>
      <c r="J133" s="12"/>
    </row>
    <row r="134" spans="7:10" ht="15.75" customHeight="1" x14ac:dyDescent="0.25">
      <c r="G134" s="11"/>
      <c r="H134" s="11"/>
      <c r="I134" s="11"/>
      <c r="J134" s="12"/>
    </row>
    <row r="135" spans="7:10" ht="15.75" customHeight="1" x14ac:dyDescent="0.25">
      <c r="G135" s="11"/>
      <c r="H135" s="11"/>
      <c r="I135" s="11"/>
      <c r="J135" s="12"/>
    </row>
    <row r="136" spans="7:10" ht="15.75" customHeight="1" x14ac:dyDescent="0.25">
      <c r="G136" s="11"/>
      <c r="H136" s="11"/>
      <c r="I136" s="11"/>
      <c r="J136" s="12"/>
    </row>
    <row r="137" spans="7:10" ht="15.75" customHeight="1" x14ac:dyDescent="0.25">
      <c r="G137" s="11"/>
      <c r="H137" s="11"/>
      <c r="I137" s="11"/>
      <c r="J137" s="12"/>
    </row>
    <row r="138" spans="7:10" ht="15.75" customHeight="1" x14ac:dyDescent="0.25">
      <c r="G138" s="11"/>
      <c r="H138" s="11"/>
      <c r="I138" s="11"/>
      <c r="J138" s="12"/>
    </row>
    <row r="139" spans="7:10" ht="15.75" customHeight="1" x14ac:dyDescent="0.25">
      <c r="G139" s="11"/>
      <c r="H139" s="11"/>
      <c r="I139" s="11"/>
      <c r="J139" s="12"/>
    </row>
    <row r="140" spans="7:10" ht="15.75" customHeight="1" x14ac:dyDescent="0.25">
      <c r="G140" s="11"/>
      <c r="H140" s="11"/>
      <c r="I140" s="11"/>
      <c r="J140" s="12"/>
    </row>
    <row r="141" spans="7:10" ht="15.75" customHeight="1" x14ac:dyDescent="0.25">
      <c r="G141" s="11"/>
      <c r="H141" s="11"/>
      <c r="I141" s="11"/>
      <c r="J141" s="12"/>
    </row>
    <row r="142" spans="7:10" ht="15.75" customHeight="1" x14ac:dyDescent="0.25">
      <c r="G142" s="11"/>
      <c r="H142" s="11"/>
      <c r="I142" s="11"/>
      <c r="J142" s="12"/>
    </row>
    <row r="143" spans="7:10" ht="15.75" customHeight="1" x14ac:dyDescent="0.25">
      <c r="G143" s="11"/>
      <c r="H143" s="11"/>
      <c r="I143" s="11"/>
      <c r="J143" s="12"/>
    </row>
    <row r="144" spans="7:10" ht="15.75" customHeight="1" x14ac:dyDescent="0.25">
      <c r="G144" s="11"/>
      <c r="H144" s="11"/>
      <c r="I144" s="11"/>
      <c r="J144" s="12"/>
    </row>
    <row r="145" spans="7:10" ht="15.75" customHeight="1" x14ac:dyDescent="0.25">
      <c r="G145" s="11"/>
      <c r="H145" s="11"/>
      <c r="I145" s="11"/>
      <c r="J145" s="12"/>
    </row>
    <row r="146" spans="7:10" ht="15.75" customHeight="1" x14ac:dyDescent="0.25">
      <c r="G146" s="11"/>
      <c r="H146" s="11"/>
      <c r="I146" s="11"/>
      <c r="J146" s="12"/>
    </row>
    <row r="147" spans="7:10" ht="15.75" customHeight="1" x14ac:dyDescent="0.25">
      <c r="G147" s="11"/>
      <c r="H147" s="11"/>
      <c r="I147" s="11"/>
      <c r="J147" s="12"/>
    </row>
    <row r="148" spans="7:10" ht="15.75" customHeight="1" x14ac:dyDescent="0.25">
      <c r="G148" s="11"/>
      <c r="H148" s="11"/>
      <c r="I148" s="11"/>
      <c r="J148" s="12"/>
    </row>
    <row r="149" spans="7:10" ht="15.75" customHeight="1" x14ac:dyDescent="0.25">
      <c r="G149" s="11"/>
      <c r="H149" s="11"/>
      <c r="I149" s="11"/>
      <c r="J149" s="12"/>
    </row>
    <row r="150" spans="7:10" ht="15.75" customHeight="1" x14ac:dyDescent="0.25">
      <c r="G150" s="11"/>
      <c r="H150" s="11"/>
      <c r="I150" s="11"/>
      <c r="J150" s="12"/>
    </row>
    <row r="151" spans="7:10" ht="15.75" customHeight="1" x14ac:dyDescent="0.25">
      <c r="G151" s="11"/>
      <c r="H151" s="11"/>
      <c r="I151" s="11"/>
      <c r="J151" s="12"/>
    </row>
    <row r="152" spans="7:10" ht="15.75" customHeight="1" x14ac:dyDescent="0.25">
      <c r="G152" s="11"/>
      <c r="H152" s="11"/>
      <c r="I152" s="11"/>
      <c r="J152" s="12"/>
    </row>
    <row r="153" spans="7:10" ht="15.75" customHeight="1" x14ac:dyDescent="0.25">
      <c r="G153" s="11"/>
      <c r="H153" s="11"/>
      <c r="I153" s="11"/>
      <c r="J153" s="12"/>
    </row>
    <row r="154" spans="7:10" ht="15.75" customHeight="1" x14ac:dyDescent="0.25">
      <c r="G154" s="11"/>
      <c r="H154" s="11"/>
      <c r="I154" s="11"/>
      <c r="J154" s="12"/>
    </row>
    <row r="155" spans="7:10" ht="15.75" customHeight="1" x14ac:dyDescent="0.25">
      <c r="G155" s="11"/>
      <c r="H155" s="11"/>
      <c r="I155" s="11"/>
      <c r="J155" s="12"/>
    </row>
    <row r="156" spans="7:10" ht="15.75" customHeight="1" x14ac:dyDescent="0.25">
      <c r="G156" s="11"/>
      <c r="H156" s="11"/>
      <c r="I156" s="11"/>
      <c r="J156" s="12"/>
    </row>
    <row r="157" spans="7:10" ht="15.75" customHeight="1" x14ac:dyDescent="0.25">
      <c r="G157" s="11"/>
      <c r="H157" s="11"/>
      <c r="I157" s="11"/>
      <c r="J157" s="12"/>
    </row>
    <row r="158" spans="7:10" ht="15.75" customHeight="1" x14ac:dyDescent="0.25">
      <c r="G158" s="11"/>
      <c r="H158" s="11"/>
      <c r="I158" s="11"/>
      <c r="J158" s="12"/>
    </row>
    <row r="159" spans="7:10" ht="15.75" customHeight="1" x14ac:dyDescent="0.25">
      <c r="G159" s="11"/>
      <c r="H159" s="11"/>
      <c r="I159" s="11"/>
      <c r="J159" s="12"/>
    </row>
    <row r="160" spans="7:10" ht="15.75" customHeight="1" x14ac:dyDescent="0.25">
      <c r="G160" s="11"/>
      <c r="H160" s="11"/>
      <c r="I160" s="11"/>
      <c r="J160" s="12"/>
    </row>
    <row r="161" spans="7:10" ht="15.75" customHeight="1" x14ac:dyDescent="0.25">
      <c r="G161" s="11"/>
      <c r="H161" s="11"/>
      <c r="I161" s="11"/>
      <c r="J161" s="12"/>
    </row>
    <row r="162" spans="7:10" ht="15.75" customHeight="1" x14ac:dyDescent="0.25">
      <c r="G162" s="11"/>
      <c r="H162" s="11"/>
      <c r="I162" s="11"/>
      <c r="J162" s="12"/>
    </row>
    <row r="163" spans="7:10" ht="15.75" customHeight="1" x14ac:dyDescent="0.25">
      <c r="G163" s="11"/>
      <c r="H163" s="11"/>
      <c r="I163" s="11"/>
      <c r="J163" s="12"/>
    </row>
    <row r="164" spans="7:10" ht="15.75" customHeight="1" x14ac:dyDescent="0.25">
      <c r="G164" s="11"/>
      <c r="H164" s="11"/>
      <c r="I164" s="11"/>
      <c r="J164" s="12"/>
    </row>
    <row r="165" spans="7:10" ht="15.75" customHeight="1" x14ac:dyDescent="0.25">
      <c r="G165" s="11"/>
      <c r="H165" s="11"/>
      <c r="I165" s="11"/>
      <c r="J165" s="12"/>
    </row>
    <row r="166" spans="7:10" ht="15.75" customHeight="1" x14ac:dyDescent="0.25">
      <c r="G166" s="11"/>
      <c r="H166" s="11"/>
      <c r="I166" s="11"/>
      <c r="J166" s="12"/>
    </row>
    <row r="167" spans="7:10" ht="15.75" customHeight="1" x14ac:dyDescent="0.25">
      <c r="G167" s="11"/>
      <c r="H167" s="11"/>
      <c r="I167" s="11"/>
      <c r="J167" s="12"/>
    </row>
    <row r="168" spans="7:10" ht="15.75" customHeight="1" x14ac:dyDescent="0.25">
      <c r="G168" s="11"/>
      <c r="H168" s="11"/>
      <c r="I168" s="11"/>
      <c r="J168" s="12"/>
    </row>
    <row r="169" spans="7:10" ht="15.75" customHeight="1" x14ac:dyDescent="0.25">
      <c r="G169" s="11"/>
      <c r="H169" s="11"/>
      <c r="I169" s="11"/>
      <c r="J169" s="12"/>
    </row>
    <row r="170" spans="7:10" ht="15.75" customHeight="1" x14ac:dyDescent="0.25">
      <c r="G170" s="11"/>
      <c r="H170" s="11"/>
      <c r="I170" s="11"/>
      <c r="J170" s="12"/>
    </row>
    <row r="171" spans="7:10" ht="15.75" customHeight="1" x14ac:dyDescent="0.25">
      <c r="G171" s="11"/>
      <c r="H171" s="11"/>
      <c r="I171" s="11"/>
      <c r="J171" s="12"/>
    </row>
    <row r="172" spans="7:10" ht="15.75" customHeight="1" x14ac:dyDescent="0.25">
      <c r="G172" s="11"/>
      <c r="H172" s="11"/>
      <c r="I172" s="11"/>
      <c r="J172" s="12"/>
    </row>
    <row r="173" spans="7:10" ht="15.75" customHeight="1" x14ac:dyDescent="0.25">
      <c r="G173" s="11"/>
      <c r="H173" s="11"/>
      <c r="I173" s="11"/>
      <c r="J173" s="12"/>
    </row>
    <row r="174" spans="7:10" ht="15.75" customHeight="1" x14ac:dyDescent="0.25">
      <c r="G174" s="11"/>
      <c r="H174" s="11"/>
      <c r="I174" s="11"/>
      <c r="J174" s="12"/>
    </row>
    <row r="175" spans="7:10" ht="15.75" customHeight="1" x14ac:dyDescent="0.25">
      <c r="G175" s="11"/>
      <c r="H175" s="11"/>
      <c r="I175" s="11"/>
      <c r="J175" s="12"/>
    </row>
    <row r="176" spans="7:10" ht="15.75" customHeight="1" x14ac:dyDescent="0.25">
      <c r="G176" s="11"/>
      <c r="H176" s="11"/>
      <c r="I176" s="11"/>
      <c r="J176" s="12"/>
    </row>
    <row r="177" spans="7:10" ht="15.75" customHeight="1" x14ac:dyDescent="0.25">
      <c r="G177" s="11"/>
      <c r="H177" s="11"/>
      <c r="I177" s="11"/>
      <c r="J177" s="12"/>
    </row>
    <row r="178" spans="7:10" ht="15.75" customHeight="1" x14ac:dyDescent="0.25">
      <c r="G178" s="11"/>
      <c r="H178" s="11"/>
      <c r="I178" s="11"/>
      <c r="J178" s="12"/>
    </row>
    <row r="179" spans="7:10" ht="15.75" customHeight="1" x14ac:dyDescent="0.25">
      <c r="G179" s="11"/>
      <c r="H179" s="11"/>
      <c r="I179" s="11"/>
      <c r="J179" s="12"/>
    </row>
    <row r="180" spans="7:10" ht="15.75" customHeight="1" x14ac:dyDescent="0.25">
      <c r="G180" s="11"/>
      <c r="H180" s="11"/>
      <c r="I180" s="11"/>
      <c r="J180" s="12"/>
    </row>
    <row r="181" spans="7:10" ht="15.75" customHeight="1" x14ac:dyDescent="0.25">
      <c r="G181" s="11"/>
      <c r="H181" s="11"/>
      <c r="I181" s="11"/>
      <c r="J181" s="12"/>
    </row>
    <row r="182" spans="7:10" ht="15.75" customHeight="1" x14ac:dyDescent="0.25">
      <c r="G182" s="11"/>
      <c r="H182" s="11"/>
      <c r="I182" s="11"/>
      <c r="J182" s="12"/>
    </row>
    <row r="183" spans="7:10" ht="15.75" customHeight="1" x14ac:dyDescent="0.25">
      <c r="G183" s="11"/>
      <c r="H183" s="11"/>
      <c r="I183" s="11"/>
      <c r="J183" s="12"/>
    </row>
    <row r="184" spans="7:10" ht="15.75" customHeight="1" x14ac:dyDescent="0.25">
      <c r="G184" s="11"/>
      <c r="H184" s="11"/>
      <c r="I184" s="11"/>
      <c r="J184" s="12"/>
    </row>
    <row r="185" spans="7:10" ht="15.75" customHeight="1" x14ac:dyDescent="0.25">
      <c r="G185" s="11"/>
      <c r="H185" s="11"/>
      <c r="I185" s="11"/>
      <c r="J185" s="12"/>
    </row>
    <row r="186" spans="7:10" ht="15.75" customHeight="1" x14ac:dyDescent="0.25">
      <c r="G186" s="11"/>
      <c r="H186" s="11"/>
      <c r="I186" s="11"/>
      <c r="J186" s="12"/>
    </row>
    <row r="187" spans="7:10" ht="15.75" customHeight="1" x14ac:dyDescent="0.25">
      <c r="G187" s="11"/>
      <c r="H187" s="11"/>
      <c r="I187" s="11"/>
      <c r="J187" s="12"/>
    </row>
    <row r="188" spans="7:10" ht="15.75" customHeight="1" x14ac:dyDescent="0.25">
      <c r="G188" s="11"/>
      <c r="H188" s="11"/>
      <c r="I188" s="11"/>
      <c r="J188" s="12"/>
    </row>
    <row r="189" spans="7:10" ht="15.75" customHeight="1" x14ac:dyDescent="0.25">
      <c r="G189" s="11"/>
      <c r="H189" s="11"/>
      <c r="I189" s="11"/>
      <c r="J189" s="12"/>
    </row>
    <row r="190" spans="7:10" ht="15.75" customHeight="1" x14ac:dyDescent="0.25">
      <c r="G190" s="11"/>
      <c r="H190" s="11"/>
      <c r="I190" s="11"/>
      <c r="J190" s="12"/>
    </row>
    <row r="191" spans="7:10" ht="15.75" customHeight="1" x14ac:dyDescent="0.25">
      <c r="G191" s="11"/>
      <c r="H191" s="11"/>
      <c r="I191" s="11"/>
      <c r="J191" s="12"/>
    </row>
    <row r="192" spans="7:10" ht="15.75" customHeight="1" x14ac:dyDescent="0.25">
      <c r="G192" s="11"/>
      <c r="H192" s="11"/>
      <c r="I192" s="11"/>
      <c r="J192" s="12"/>
    </row>
    <row r="193" spans="7:10" ht="15.75" customHeight="1" x14ac:dyDescent="0.25">
      <c r="G193" s="11"/>
      <c r="H193" s="11"/>
      <c r="I193" s="11"/>
      <c r="J193" s="12"/>
    </row>
    <row r="194" spans="7:10" ht="15.75" customHeight="1" x14ac:dyDescent="0.25">
      <c r="G194" s="11"/>
      <c r="H194" s="11"/>
      <c r="I194" s="11"/>
      <c r="J194" s="12"/>
    </row>
    <row r="195" spans="7:10" ht="15.75" customHeight="1" x14ac:dyDescent="0.25">
      <c r="G195" s="11"/>
      <c r="H195" s="11"/>
      <c r="I195" s="11"/>
      <c r="J195" s="12"/>
    </row>
    <row r="196" spans="7:10" ht="15.75" customHeight="1" x14ac:dyDescent="0.25">
      <c r="G196" s="11"/>
      <c r="H196" s="11"/>
      <c r="I196" s="11"/>
      <c r="J196" s="12"/>
    </row>
    <row r="197" spans="7:10" ht="15.75" customHeight="1" x14ac:dyDescent="0.25">
      <c r="G197" s="11"/>
      <c r="H197" s="11"/>
      <c r="I197" s="11"/>
      <c r="J197" s="12"/>
    </row>
    <row r="198" spans="7:10" ht="15.75" customHeight="1" x14ac:dyDescent="0.25">
      <c r="G198" s="11"/>
      <c r="H198" s="11"/>
      <c r="I198" s="11"/>
      <c r="J198" s="12"/>
    </row>
    <row r="199" spans="7:10" ht="15.75" customHeight="1" x14ac:dyDescent="0.25">
      <c r="G199" s="11"/>
      <c r="H199" s="11"/>
      <c r="I199" s="11"/>
      <c r="J199" s="12"/>
    </row>
    <row r="200" spans="7:10" ht="15.75" customHeight="1" x14ac:dyDescent="0.25">
      <c r="G200" s="11"/>
      <c r="H200" s="11"/>
      <c r="I200" s="11"/>
      <c r="J200" s="12"/>
    </row>
    <row r="201" spans="7:10" ht="15.75" customHeight="1" x14ac:dyDescent="0.25">
      <c r="G201" s="11"/>
      <c r="H201" s="11"/>
      <c r="I201" s="11"/>
      <c r="J201" s="12"/>
    </row>
    <row r="202" spans="7:10" ht="15.75" customHeight="1" x14ac:dyDescent="0.25">
      <c r="G202" s="11"/>
      <c r="H202" s="11"/>
      <c r="I202" s="11"/>
      <c r="J202" s="12"/>
    </row>
    <row r="203" spans="7:10" ht="15.75" customHeight="1" x14ac:dyDescent="0.25">
      <c r="G203" s="11"/>
      <c r="H203" s="11"/>
      <c r="I203" s="11"/>
      <c r="J203" s="12"/>
    </row>
    <row r="204" spans="7:10" ht="15.75" customHeight="1" x14ac:dyDescent="0.25">
      <c r="G204" s="11"/>
      <c r="H204" s="11"/>
      <c r="I204" s="11"/>
      <c r="J204" s="12"/>
    </row>
    <row r="205" spans="7:10" ht="15.75" customHeight="1" x14ac:dyDescent="0.25">
      <c r="G205" s="11"/>
      <c r="H205" s="11"/>
      <c r="I205" s="11"/>
      <c r="J205" s="12"/>
    </row>
    <row r="206" spans="7:10" ht="15.75" customHeight="1" x14ac:dyDescent="0.25">
      <c r="G206" s="11"/>
      <c r="H206" s="11"/>
      <c r="I206" s="11"/>
      <c r="J206" s="12"/>
    </row>
    <row r="207" spans="7:10" ht="15.75" customHeight="1" x14ac:dyDescent="0.25">
      <c r="G207" s="11"/>
      <c r="H207" s="11"/>
      <c r="I207" s="11"/>
      <c r="J207" s="12"/>
    </row>
    <row r="208" spans="7:10" ht="15.75" customHeight="1" x14ac:dyDescent="0.25">
      <c r="G208" s="11"/>
      <c r="H208" s="11"/>
      <c r="I208" s="11"/>
      <c r="J208" s="12"/>
    </row>
    <row r="209" spans="7:10" ht="15.75" customHeight="1" x14ac:dyDescent="0.25">
      <c r="G209" s="11"/>
      <c r="H209" s="11"/>
      <c r="I209" s="11"/>
      <c r="J209" s="12"/>
    </row>
    <row r="210" spans="7:10" ht="15.75" customHeight="1" x14ac:dyDescent="0.25">
      <c r="G210" s="11"/>
      <c r="H210" s="11"/>
      <c r="I210" s="11"/>
      <c r="J210" s="12"/>
    </row>
    <row r="211" spans="7:10" ht="15.75" customHeight="1" x14ac:dyDescent="0.25">
      <c r="G211" s="11"/>
      <c r="H211" s="11"/>
      <c r="I211" s="11"/>
      <c r="J211" s="12"/>
    </row>
    <row r="212" spans="7:10" ht="15.75" customHeight="1" x14ac:dyDescent="0.25">
      <c r="G212" s="11"/>
      <c r="H212" s="11"/>
      <c r="I212" s="11"/>
      <c r="J212" s="12"/>
    </row>
    <row r="213" spans="7:10" ht="15.75" customHeight="1" x14ac:dyDescent="0.25">
      <c r="G213" s="11"/>
      <c r="H213" s="11"/>
      <c r="I213" s="11"/>
      <c r="J213" s="12"/>
    </row>
    <row r="214" spans="7:10" ht="15.75" customHeight="1" x14ac:dyDescent="0.25">
      <c r="G214" s="11"/>
      <c r="H214" s="11"/>
      <c r="I214" s="11"/>
      <c r="J214" s="12"/>
    </row>
    <row r="215" spans="7:10" ht="15.75" customHeight="1" x14ac:dyDescent="0.25">
      <c r="G215" s="11"/>
      <c r="H215" s="11"/>
      <c r="I215" s="11"/>
      <c r="J215" s="12"/>
    </row>
    <row r="216" spans="7:10" ht="15.75" customHeight="1" x14ac:dyDescent="0.25">
      <c r="G216" s="11"/>
      <c r="H216" s="11"/>
      <c r="I216" s="11"/>
      <c r="J216" s="12"/>
    </row>
    <row r="217" spans="7:10" ht="15.75" customHeight="1" x14ac:dyDescent="0.25">
      <c r="G217" s="11"/>
      <c r="H217" s="11"/>
      <c r="I217" s="11"/>
      <c r="J217" s="12"/>
    </row>
    <row r="218" spans="7:10" ht="15.75" customHeight="1" x14ac:dyDescent="0.25">
      <c r="G218" s="11"/>
      <c r="H218" s="11"/>
      <c r="I218" s="11"/>
      <c r="J218" s="12"/>
    </row>
    <row r="219" spans="7:10" ht="15.75" customHeight="1" x14ac:dyDescent="0.25">
      <c r="G219" s="11"/>
      <c r="H219" s="11"/>
      <c r="I219" s="11"/>
      <c r="J219" s="12"/>
    </row>
    <row r="220" spans="7:10" ht="15.75" customHeight="1" x14ac:dyDescent="0.25">
      <c r="G220" s="11"/>
      <c r="H220" s="11"/>
      <c r="I220" s="11"/>
      <c r="J220" s="12"/>
    </row>
    <row r="221" spans="7:10" ht="15.75" customHeight="1" x14ac:dyDescent="0.25">
      <c r="G221" s="11"/>
      <c r="H221" s="11"/>
      <c r="I221" s="11"/>
      <c r="J221" s="12"/>
    </row>
    <row r="222" spans="7:10" ht="15.75" customHeight="1" x14ac:dyDescent="0.25">
      <c r="G222" s="11"/>
      <c r="H222" s="11"/>
      <c r="I222" s="11"/>
      <c r="J222" s="12"/>
    </row>
    <row r="223" spans="7:10" ht="15.75" customHeight="1" x14ac:dyDescent="0.25">
      <c r="G223" s="11"/>
      <c r="H223" s="11"/>
      <c r="I223" s="11"/>
      <c r="J223" s="12"/>
    </row>
    <row r="224" spans="7:10" ht="15.75" customHeight="1" x14ac:dyDescent="0.25">
      <c r="G224" s="11"/>
      <c r="H224" s="11"/>
      <c r="I224" s="11"/>
      <c r="J224" s="12"/>
    </row>
    <row r="225" spans="7:10" ht="15.75" customHeight="1" x14ac:dyDescent="0.25">
      <c r="G225" s="11"/>
      <c r="H225" s="11"/>
      <c r="I225" s="11"/>
      <c r="J225" s="12"/>
    </row>
    <row r="226" spans="7:10" ht="15.75" customHeight="1" x14ac:dyDescent="0.25">
      <c r="G226" s="11"/>
      <c r="H226" s="11"/>
      <c r="I226" s="11"/>
      <c r="J226" s="12"/>
    </row>
    <row r="227" spans="7:10" ht="15.75" customHeight="1" x14ac:dyDescent="0.25">
      <c r="G227" s="11"/>
      <c r="H227" s="11"/>
      <c r="I227" s="11"/>
      <c r="J227" s="12"/>
    </row>
    <row r="228" spans="7:10" ht="15.75" customHeight="1" x14ac:dyDescent="0.25">
      <c r="G228" s="11"/>
      <c r="H228" s="11"/>
      <c r="I228" s="11"/>
      <c r="J228" s="12"/>
    </row>
    <row r="229" spans="7:10" ht="15.75" customHeight="1" x14ac:dyDescent="0.25">
      <c r="G229" s="11"/>
      <c r="H229" s="11"/>
      <c r="I229" s="11"/>
      <c r="J229" s="12"/>
    </row>
    <row r="230" spans="7:10" ht="15.75" customHeight="1" x14ac:dyDescent="0.25">
      <c r="G230" s="11"/>
      <c r="H230" s="11"/>
      <c r="I230" s="11"/>
      <c r="J230" s="12"/>
    </row>
    <row r="231" spans="7:10" ht="15.75" customHeight="1" x14ac:dyDescent="0.25">
      <c r="G231" s="11"/>
      <c r="H231" s="11"/>
      <c r="I231" s="11"/>
      <c r="J231" s="12"/>
    </row>
    <row r="232" spans="7:10" ht="15.75" customHeight="1" x14ac:dyDescent="0.25">
      <c r="G232" s="11"/>
      <c r="H232" s="11"/>
      <c r="I232" s="11"/>
      <c r="J232" s="12"/>
    </row>
    <row r="233" spans="7:10" ht="15.75" customHeight="1" x14ac:dyDescent="0.25">
      <c r="G233" s="11"/>
      <c r="H233" s="11"/>
      <c r="I233" s="11"/>
      <c r="J233" s="12"/>
    </row>
    <row r="234" spans="7:10" ht="15.75" customHeight="1" x14ac:dyDescent="0.25">
      <c r="G234" s="11"/>
      <c r="H234" s="11"/>
      <c r="I234" s="11"/>
      <c r="J234" s="12"/>
    </row>
    <row r="235" spans="7:10" ht="15.75" customHeight="1" x14ac:dyDescent="0.25">
      <c r="G235" s="11"/>
      <c r="H235" s="11"/>
      <c r="I235" s="11"/>
      <c r="J235" s="12"/>
    </row>
    <row r="236" spans="7:10" ht="15.75" customHeight="1" x14ac:dyDescent="0.25">
      <c r="G236" s="11"/>
      <c r="H236" s="11"/>
      <c r="I236" s="11"/>
      <c r="J236" s="12"/>
    </row>
    <row r="237" spans="7:10" ht="15.75" customHeight="1" x14ac:dyDescent="0.25">
      <c r="G237" s="11"/>
      <c r="H237" s="11"/>
      <c r="I237" s="11"/>
      <c r="J237" s="12"/>
    </row>
    <row r="238" spans="7:10" ht="15.75" customHeight="1" x14ac:dyDescent="0.25">
      <c r="G238" s="11"/>
      <c r="H238" s="11"/>
      <c r="I238" s="11"/>
      <c r="J238" s="12"/>
    </row>
    <row r="239" spans="7:10" ht="15.75" customHeight="1" x14ac:dyDescent="0.25">
      <c r="G239" s="11"/>
      <c r="H239" s="11"/>
      <c r="I239" s="11"/>
      <c r="J239" s="12"/>
    </row>
    <row r="240" spans="7:10" ht="15.75" customHeight="1" x14ac:dyDescent="0.25">
      <c r="G240" s="11"/>
      <c r="H240" s="11"/>
      <c r="I240" s="11"/>
      <c r="J240" s="12"/>
    </row>
    <row r="241" spans="7:10" ht="15.75" customHeight="1" x14ac:dyDescent="0.25">
      <c r="G241" s="11"/>
      <c r="H241" s="11"/>
      <c r="I241" s="11"/>
      <c r="J241" s="12"/>
    </row>
    <row r="242" spans="7:10" ht="15.75" customHeight="1" x14ac:dyDescent="0.25">
      <c r="G242" s="11"/>
      <c r="H242" s="11"/>
      <c r="I242" s="11"/>
      <c r="J242" s="12"/>
    </row>
    <row r="243" spans="7:10" ht="15.75" customHeight="1" x14ac:dyDescent="0.25">
      <c r="G243" s="11"/>
      <c r="H243" s="11"/>
      <c r="I243" s="11"/>
      <c r="J243" s="12"/>
    </row>
    <row r="244" spans="7:10" ht="15.75" customHeight="1" x14ac:dyDescent="0.25">
      <c r="G244" s="11"/>
      <c r="H244" s="11"/>
      <c r="I244" s="11"/>
      <c r="J244" s="12"/>
    </row>
    <row r="245" spans="7:10" ht="15.75" customHeight="1" x14ac:dyDescent="0.25">
      <c r="G245" s="11"/>
      <c r="H245" s="11"/>
      <c r="I245" s="11"/>
      <c r="J245" s="12"/>
    </row>
    <row r="246" spans="7:10" ht="15.75" customHeight="1" x14ac:dyDescent="0.25">
      <c r="G246" s="11"/>
      <c r="H246" s="11"/>
      <c r="I246" s="11"/>
      <c r="J246" s="12"/>
    </row>
    <row r="247" spans="7:10" ht="15.75" customHeight="1" x14ac:dyDescent="0.25">
      <c r="G247" s="11"/>
      <c r="H247" s="11"/>
      <c r="I247" s="11"/>
      <c r="J247" s="12"/>
    </row>
    <row r="248" spans="7:10" ht="15.75" customHeight="1" x14ac:dyDescent="0.25">
      <c r="G248" s="11"/>
      <c r="H248" s="11"/>
      <c r="I248" s="11"/>
      <c r="J248" s="12"/>
    </row>
    <row r="249" spans="7:10" ht="15.75" customHeight="1" x14ac:dyDescent="0.25">
      <c r="G249" s="11"/>
      <c r="H249" s="11"/>
      <c r="I249" s="11"/>
      <c r="J249" s="12"/>
    </row>
    <row r="250" spans="7:10" ht="15.75" customHeight="1" x14ac:dyDescent="0.25">
      <c r="G250" s="11"/>
      <c r="H250" s="11"/>
      <c r="I250" s="11"/>
      <c r="J250" s="12"/>
    </row>
    <row r="251" spans="7:10" ht="15.75" customHeight="1" x14ac:dyDescent="0.25">
      <c r="G251" s="11"/>
      <c r="H251" s="11"/>
      <c r="I251" s="11"/>
      <c r="J251" s="12"/>
    </row>
    <row r="252" spans="7:10" ht="15.75" customHeight="1" x14ac:dyDescent="0.25">
      <c r="G252" s="11"/>
      <c r="H252" s="11"/>
      <c r="I252" s="11"/>
      <c r="J252" s="12"/>
    </row>
    <row r="253" spans="7:10" ht="15.75" customHeight="1" x14ac:dyDescent="0.25">
      <c r="G253" s="11"/>
      <c r="H253" s="11"/>
      <c r="I253" s="11"/>
      <c r="J253" s="12"/>
    </row>
    <row r="254" spans="7:10" ht="15.75" customHeight="1" x14ac:dyDescent="0.25">
      <c r="G254" s="11"/>
      <c r="H254" s="11"/>
      <c r="I254" s="11"/>
      <c r="J254" s="12"/>
    </row>
    <row r="255" spans="7:10" ht="15.75" customHeight="1" x14ac:dyDescent="0.25">
      <c r="G255" s="11"/>
      <c r="H255" s="11"/>
      <c r="I255" s="11"/>
      <c r="J255" s="12"/>
    </row>
    <row r="256" spans="7:10" ht="15.75" customHeight="1" x14ac:dyDescent="0.25">
      <c r="G256" s="11"/>
      <c r="H256" s="11"/>
      <c r="I256" s="11"/>
      <c r="J256" s="12"/>
    </row>
    <row r="257" spans="7:10" ht="15.75" customHeight="1" x14ac:dyDescent="0.25">
      <c r="G257" s="11"/>
      <c r="H257" s="11"/>
      <c r="I257" s="11"/>
      <c r="J257" s="12"/>
    </row>
    <row r="258" spans="7:10" ht="15.75" customHeight="1" x14ac:dyDescent="0.25">
      <c r="G258" s="11"/>
      <c r="H258" s="11"/>
      <c r="I258" s="11"/>
      <c r="J258" s="12"/>
    </row>
    <row r="259" spans="7:10" ht="15.75" customHeight="1" x14ac:dyDescent="0.25">
      <c r="G259" s="11"/>
      <c r="H259" s="11"/>
      <c r="I259" s="11"/>
      <c r="J259" s="12"/>
    </row>
    <row r="260" spans="7:10" ht="15.75" customHeight="1" x14ac:dyDescent="0.25">
      <c r="G260" s="11"/>
      <c r="H260" s="11"/>
      <c r="I260" s="11"/>
      <c r="J260" s="12"/>
    </row>
    <row r="261" spans="7:10" ht="15.75" customHeight="1" x14ac:dyDescent="0.25">
      <c r="G261" s="11"/>
      <c r="H261" s="11"/>
      <c r="I261" s="11"/>
      <c r="J261" s="12"/>
    </row>
    <row r="262" spans="7:10" ht="15.75" customHeight="1" x14ac:dyDescent="0.25">
      <c r="G262" s="11"/>
      <c r="H262" s="11"/>
      <c r="I262" s="11"/>
      <c r="J262" s="12"/>
    </row>
    <row r="263" spans="7:10" ht="15.75" customHeight="1" x14ac:dyDescent="0.25">
      <c r="G263" s="11"/>
      <c r="H263" s="11"/>
      <c r="I263" s="11"/>
      <c r="J263" s="12"/>
    </row>
    <row r="264" spans="7:10" ht="15.75" customHeight="1" x14ac:dyDescent="0.25">
      <c r="G264" s="11"/>
      <c r="H264" s="11"/>
      <c r="I264" s="11"/>
      <c r="J264" s="12"/>
    </row>
    <row r="265" spans="7:10" ht="15.75" customHeight="1" x14ac:dyDescent="0.25">
      <c r="G265" s="11"/>
      <c r="H265" s="11"/>
      <c r="I265" s="11"/>
      <c r="J265" s="12"/>
    </row>
    <row r="266" spans="7:10" ht="15.75" customHeight="1" x14ac:dyDescent="0.25">
      <c r="G266" s="11"/>
      <c r="H266" s="11"/>
      <c r="I266" s="11"/>
      <c r="J266" s="12"/>
    </row>
    <row r="267" spans="7:10" ht="15.75" customHeight="1" x14ac:dyDescent="0.25">
      <c r="G267" s="11"/>
      <c r="H267" s="11"/>
      <c r="I267" s="11"/>
      <c r="J267" s="12"/>
    </row>
    <row r="268" spans="7:10" ht="15.75" customHeight="1" x14ac:dyDescent="0.25">
      <c r="G268" s="11"/>
      <c r="H268" s="11"/>
      <c r="I268" s="11"/>
      <c r="J268" s="12"/>
    </row>
    <row r="269" spans="7:10" ht="15.75" customHeight="1" x14ac:dyDescent="0.25">
      <c r="G269" s="11"/>
      <c r="H269" s="11"/>
      <c r="I269" s="11"/>
      <c r="J269" s="12"/>
    </row>
    <row r="270" spans="7:10" ht="15.75" customHeight="1" x14ac:dyDescent="0.25">
      <c r="G270" s="11"/>
      <c r="H270" s="11"/>
      <c r="I270" s="11"/>
      <c r="J270" s="12"/>
    </row>
    <row r="271" spans="7:10" ht="15.75" customHeight="1" x14ac:dyDescent="0.25">
      <c r="G271" s="11"/>
      <c r="H271" s="11"/>
      <c r="I271" s="11"/>
      <c r="J271" s="12"/>
    </row>
    <row r="272" spans="7:10" ht="15.75" customHeight="1" x14ac:dyDescent="0.25">
      <c r="G272" s="11"/>
      <c r="H272" s="11"/>
      <c r="I272" s="11"/>
      <c r="J272" s="12"/>
    </row>
    <row r="273" spans="7:10" ht="15.75" customHeight="1" x14ac:dyDescent="0.25">
      <c r="G273" s="11"/>
      <c r="H273" s="11"/>
      <c r="I273" s="11"/>
      <c r="J273" s="12"/>
    </row>
    <row r="274" spans="7:10" ht="15.75" customHeight="1" x14ac:dyDescent="0.25">
      <c r="G274" s="11"/>
      <c r="H274" s="11"/>
      <c r="I274" s="11"/>
      <c r="J274" s="12"/>
    </row>
    <row r="275" spans="7:10" ht="15.75" customHeight="1" x14ac:dyDescent="0.25">
      <c r="G275" s="11"/>
      <c r="H275" s="11"/>
      <c r="I275" s="11"/>
      <c r="J275" s="12"/>
    </row>
    <row r="276" spans="7:10" ht="15.75" customHeight="1" x14ac:dyDescent="0.25">
      <c r="G276" s="11"/>
      <c r="H276" s="11"/>
      <c r="I276" s="11"/>
      <c r="J276" s="12"/>
    </row>
    <row r="277" spans="7:10" ht="15.75" customHeight="1" x14ac:dyDescent="0.25">
      <c r="G277" s="11"/>
      <c r="H277" s="11"/>
      <c r="I277" s="11"/>
      <c r="J277" s="12"/>
    </row>
    <row r="278" spans="7:10" ht="15.75" customHeight="1" x14ac:dyDescent="0.25">
      <c r="G278" s="11"/>
      <c r="H278" s="11"/>
      <c r="I278" s="11"/>
      <c r="J278" s="12"/>
    </row>
    <row r="279" spans="7:10" ht="15.75" customHeight="1" x14ac:dyDescent="0.25">
      <c r="G279" s="11"/>
      <c r="H279" s="11"/>
      <c r="I279" s="11"/>
      <c r="J279" s="12"/>
    </row>
    <row r="280" spans="7:10" ht="15.75" customHeight="1" x14ac:dyDescent="0.25">
      <c r="G280" s="11"/>
      <c r="H280" s="11"/>
      <c r="I280" s="11"/>
      <c r="J280" s="12"/>
    </row>
    <row r="281" spans="7:10" ht="15.75" customHeight="1" x14ac:dyDescent="0.25">
      <c r="G281" s="11"/>
      <c r="H281" s="11"/>
      <c r="I281" s="11"/>
      <c r="J281" s="12"/>
    </row>
    <row r="282" spans="7:10" ht="15.75" customHeight="1" x14ac:dyDescent="0.25">
      <c r="G282" s="11"/>
      <c r="H282" s="11"/>
      <c r="I282" s="11"/>
      <c r="J282" s="12"/>
    </row>
    <row r="283" spans="7:10" ht="15.75" customHeight="1" x14ac:dyDescent="0.25">
      <c r="G283" s="11"/>
      <c r="H283" s="11"/>
      <c r="I283" s="11"/>
      <c r="J283" s="12"/>
    </row>
    <row r="284" spans="7:10" ht="15.75" customHeight="1" x14ac:dyDescent="0.25">
      <c r="G284" s="11"/>
      <c r="H284" s="11"/>
      <c r="I284" s="11"/>
      <c r="J284" s="12"/>
    </row>
    <row r="285" spans="7:10" ht="15.75" customHeight="1" x14ac:dyDescent="0.25">
      <c r="G285" s="11"/>
      <c r="H285" s="11"/>
      <c r="I285" s="11"/>
      <c r="J285" s="12"/>
    </row>
    <row r="286" spans="7:10" ht="15.75" customHeight="1" x14ac:dyDescent="0.25">
      <c r="G286" s="11"/>
      <c r="H286" s="11"/>
      <c r="I286" s="11"/>
      <c r="J286" s="12"/>
    </row>
    <row r="287" spans="7:10" ht="15.75" customHeight="1" x14ac:dyDescent="0.25">
      <c r="G287" s="11"/>
      <c r="H287" s="11"/>
      <c r="I287" s="11"/>
      <c r="J287" s="12"/>
    </row>
    <row r="288" spans="7:10" ht="15.75" customHeight="1" x14ac:dyDescent="0.25">
      <c r="G288" s="11"/>
      <c r="H288" s="11"/>
      <c r="I288" s="11"/>
      <c r="J288" s="12"/>
    </row>
    <row r="289" spans="7:10" ht="15.75" customHeight="1" x14ac:dyDescent="0.25">
      <c r="G289" s="11"/>
      <c r="H289" s="11"/>
      <c r="I289" s="11"/>
      <c r="J289" s="12"/>
    </row>
    <row r="290" spans="7:10" ht="15.75" customHeight="1" x14ac:dyDescent="0.25">
      <c r="G290" s="11"/>
      <c r="H290" s="11"/>
      <c r="I290" s="11"/>
      <c r="J290" s="12"/>
    </row>
    <row r="291" spans="7:10" ht="15.75" customHeight="1" x14ac:dyDescent="0.25">
      <c r="G291" s="11"/>
      <c r="H291" s="11"/>
      <c r="I291" s="11"/>
      <c r="J291" s="12"/>
    </row>
    <row r="292" spans="7:10" ht="15.75" customHeight="1" x14ac:dyDescent="0.25">
      <c r="G292" s="11"/>
      <c r="H292" s="11"/>
      <c r="I292" s="11"/>
      <c r="J292" s="12"/>
    </row>
    <row r="293" spans="7:10" ht="15.75" customHeight="1" x14ac:dyDescent="0.25">
      <c r="G293" s="11"/>
      <c r="H293" s="11"/>
      <c r="I293" s="11"/>
      <c r="J293" s="12"/>
    </row>
    <row r="294" spans="7:10" ht="15.75" customHeight="1" x14ac:dyDescent="0.25">
      <c r="G294" s="11"/>
      <c r="H294" s="11"/>
      <c r="I294" s="11"/>
      <c r="J294" s="12"/>
    </row>
    <row r="295" spans="7:10" ht="15.75" customHeight="1" x14ac:dyDescent="0.25">
      <c r="G295" s="11"/>
      <c r="H295" s="11"/>
      <c r="I295" s="11"/>
      <c r="J295" s="12"/>
    </row>
    <row r="296" spans="7:10" ht="15.75" customHeight="1" x14ac:dyDescent="0.25">
      <c r="G296" s="11"/>
      <c r="H296" s="11"/>
      <c r="I296" s="11"/>
      <c r="J296" s="12"/>
    </row>
    <row r="297" spans="7:10" ht="15.75" customHeight="1" x14ac:dyDescent="0.25">
      <c r="G297" s="11"/>
      <c r="H297" s="11"/>
      <c r="I297" s="11"/>
      <c r="J297" s="12"/>
    </row>
    <row r="298" spans="7:10" ht="15.75" customHeight="1" x14ac:dyDescent="0.25">
      <c r="G298" s="11"/>
      <c r="H298" s="11"/>
      <c r="I298" s="11"/>
      <c r="J298" s="12"/>
    </row>
    <row r="299" spans="7:10" ht="15.75" customHeight="1" x14ac:dyDescent="0.25">
      <c r="G299" s="11"/>
      <c r="H299" s="11"/>
      <c r="I299" s="11"/>
      <c r="J299" s="12"/>
    </row>
    <row r="300" spans="7:10" ht="15.75" customHeight="1" x14ac:dyDescent="0.25">
      <c r="G300" s="11"/>
      <c r="H300" s="11"/>
      <c r="I300" s="11"/>
      <c r="J300" s="12"/>
    </row>
    <row r="301" spans="7:10" ht="15.75" customHeight="1" x14ac:dyDescent="0.25">
      <c r="G301" s="11"/>
      <c r="H301" s="11"/>
      <c r="I301" s="11"/>
      <c r="J301" s="12"/>
    </row>
    <row r="302" spans="7:10" ht="15.75" customHeight="1" x14ac:dyDescent="0.25">
      <c r="G302" s="11"/>
      <c r="H302" s="11"/>
      <c r="I302" s="11"/>
      <c r="J302" s="12"/>
    </row>
    <row r="303" spans="7:10" ht="15.75" customHeight="1" x14ac:dyDescent="0.25">
      <c r="G303" s="11"/>
      <c r="H303" s="11"/>
      <c r="I303" s="11"/>
      <c r="J303" s="12"/>
    </row>
    <row r="304" spans="7:10" ht="15.75" customHeight="1" x14ac:dyDescent="0.25">
      <c r="G304" s="11"/>
      <c r="H304" s="11"/>
      <c r="I304" s="11"/>
      <c r="J304" s="12"/>
    </row>
    <row r="305" spans="7:10" ht="15.75" customHeight="1" x14ac:dyDescent="0.25">
      <c r="G305" s="11"/>
      <c r="H305" s="11"/>
      <c r="I305" s="11"/>
      <c r="J305" s="12"/>
    </row>
    <row r="306" spans="7:10" ht="15.75" customHeight="1" x14ac:dyDescent="0.25">
      <c r="G306" s="11"/>
      <c r="H306" s="11"/>
      <c r="I306" s="11"/>
      <c r="J306" s="12"/>
    </row>
    <row r="307" spans="7:10" ht="15.75" customHeight="1" x14ac:dyDescent="0.25">
      <c r="G307" s="11"/>
      <c r="H307" s="11"/>
      <c r="I307" s="11"/>
      <c r="J307" s="12"/>
    </row>
    <row r="308" spans="7:10" ht="15.75" customHeight="1" x14ac:dyDescent="0.25">
      <c r="G308" s="11"/>
      <c r="H308" s="11"/>
      <c r="I308" s="11"/>
      <c r="J308" s="12"/>
    </row>
    <row r="309" spans="7:10" ht="15.75" customHeight="1" x14ac:dyDescent="0.25">
      <c r="G309" s="11"/>
      <c r="H309" s="11"/>
      <c r="I309" s="11"/>
      <c r="J309" s="12"/>
    </row>
    <row r="310" spans="7:10" ht="15.75" customHeight="1" x14ac:dyDescent="0.25">
      <c r="G310" s="11"/>
      <c r="H310" s="11"/>
      <c r="I310" s="11"/>
      <c r="J310" s="12"/>
    </row>
    <row r="311" spans="7:10" ht="15.75" customHeight="1" x14ac:dyDescent="0.25">
      <c r="G311" s="11"/>
      <c r="H311" s="11"/>
      <c r="I311" s="11"/>
      <c r="J311" s="12"/>
    </row>
    <row r="312" spans="7:10" ht="15.75" customHeight="1" x14ac:dyDescent="0.25">
      <c r="G312" s="11"/>
      <c r="H312" s="11"/>
      <c r="I312" s="11"/>
      <c r="J312" s="12"/>
    </row>
    <row r="313" spans="7:10" ht="15.75" customHeight="1" x14ac:dyDescent="0.25">
      <c r="G313" s="11"/>
      <c r="H313" s="11"/>
      <c r="I313" s="11"/>
      <c r="J313" s="12"/>
    </row>
    <row r="314" spans="7:10" ht="15.75" customHeight="1" x14ac:dyDescent="0.25">
      <c r="G314" s="11"/>
      <c r="H314" s="11"/>
      <c r="I314" s="11"/>
      <c r="J314" s="12"/>
    </row>
    <row r="315" spans="7:10" ht="15.75" customHeight="1" x14ac:dyDescent="0.25">
      <c r="G315" s="11"/>
      <c r="H315" s="11"/>
      <c r="I315" s="11"/>
      <c r="J315" s="12"/>
    </row>
    <row r="316" spans="7:10" ht="15.75" customHeight="1" x14ac:dyDescent="0.25">
      <c r="G316" s="11"/>
      <c r="H316" s="11"/>
      <c r="I316" s="11"/>
      <c r="J316" s="12"/>
    </row>
    <row r="317" spans="7:10" ht="15.75" customHeight="1" x14ac:dyDescent="0.25">
      <c r="G317" s="11"/>
      <c r="H317" s="11"/>
      <c r="I317" s="11"/>
      <c r="J317" s="12"/>
    </row>
    <row r="318" spans="7:10" ht="15.75" customHeight="1" x14ac:dyDescent="0.25">
      <c r="G318" s="11"/>
      <c r="H318" s="11"/>
      <c r="I318" s="11"/>
      <c r="J318" s="12"/>
    </row>
    <row r="319" spans="7:10" ht="15.75" customHeight="1" x14ac:dyDescent="0.25">
      <c r="G319" s="11"/>
      <c r="H319" s="11"/>
      <c r="I319" s="11"/>
      <c r="J319" s="12"/>
    </row>
    <row r="320" spans="7:10" ht="15.75" customHeight="1" x14ac:dyDescent="0.25">
      <c r="G320" s="11"/>
      <c r="H320" s="11"/>
      <c r="I320" s="11"/>
      <c r="J320" s="12"/>
    </row>
    <row r="321" spans="7:10" ht="15.75" customHeight="1" x14ac:dyDescent="0.25">
      <c r="G321" s="11"/>
      <c r="H321" s="11"/>
      <c r="I321" s="11"/>
      <c r="J321" s="12"/>
    </row>
    <row r="322" spans="7:10" ht="15.75" customHeight="1" x14ac:dyDescent="0.25">
      <c r="G322" s="11"/>
      <c r="H322" s="11"/>
      <c r="I322" s="11"/>
      <c r="J322" s="12"/>
    </row>
    <row r="323" spans="7:10" ht="15.75" customHeight="1" x14ac:dyDescent="0.25">
      <c r="G323" s="11"/>
      <c r="H323" s="11"/>
      <c r="I323" s="11"/>
      <c r="J323" s="12"/>
    </row>
    <row r="324" spans="7:10" ht="15.75" customHeight="1" x14ac:dyDescent="0.25">
      <c r="G324" s="11"/>
      <c r="H324" s="11"/>
      <c r="I324" s="11"/>
      <c r="J324" s="12"/>
    </row>
    <row r="325" spans="7:10" ht="15.75" customHeight="1" x14ac:dyDescent="0.25">
      <c r="G325" s="11"/>
      <c r="H325" s="11"/>
      <c r="I325" s="11"/>
      <c r="J325" s="12"/>
    </row>
    <row r="326" spans="7:10" ht="15.75" customHeight="1" x14ac:dyDescent="0.25">
      <c r="G326" s="11"/>
      <c r="H326" s="11"/>
      <c r="I326" s="11"/>
      <c r="J326" s="12"/>
    </row>
    <row r="327" spans="7:10" ht="15.75" customHeight="1" x14ac:dyDescent="0.25">
      <c r="G327" s="11"/>
      <c r="H327" s="11"/>
      <c r="I327" s="11"/>
      <c r="J327" s="12"/>
    </row>
    <row r="328" spans="7:10" ht="15.75" customHeight="1" x14ac:dyDescent="0.25">
      <c r="G328" s="11"/>
      <c r="H328" s="11"/>
      <c r="I328" s="11"/>
      <c r="J328" s="12"/>
    </row>
    <row r="329" spans="7:10" ht="15.75" customHeight="1" x14ac:dyDescent="0.25">
      <c r="G329" s="11"/>
      <c r="H329" s="11"/>
      <c r="I329" s="11"/>
      <c r="J329" s="12"/>
    </row>
    <row r="330" spans="7:10" ht="15.75" customHeight="1" x14ac:dyDescent="0.25">
      <c r="G330" s="11"/>
      <c r="H330" s="11"/>
      <c r="I330" s="11"/>
      <c r="J330" s="12"/>
    </row>
    <row r="331" spans="7:10" ht="15.75" customHeight="1" x14ac:dyDescent="0.25">
      <c r="G331" s="11"/>
      <c r="H331" s="11"/>
      <c r="I331" s="11"/>
      <c r="J331" s="12"/>
    </row>
    <row r="332" spans="7:10" ht="15.75" customHeight="1" x14ac:dyDescent="0.25">
      <c r="G332" s="11"/>
      <c r="H332" s="11"/>
      <c r="I332" s="11"/>
      <c r="J332" s="12"/>
    </row>
    <row r="333" spans="7:10" ht="15.75" customHeight="1" x14ac:dyDescent="0.25">
      <c r="G333" s="11"/>
      <c r="H333" s="11"/>
      <c r="I333" s="11"/>
      <c r="J333" s="12"/>
    </row>
    <row r="334" spans="7:10" ht="15.75" customHeight="1" x14ac:dyDescent="0.25">
      <c r="G334" s="11"/>
      <c r="H334" s="11"/>
      <c r="I334" s="11"/>
      <c r="J334" s="12"/>
    </row>
    <row r="335" spans="7:10" ht="15.75" customHeight="1" x14ac:dyDescent="0.25">
      <c r="G335" s="11"/>
      <c r="H335" s="11"/>
      <c r="I335" s="11"/>
      <c r="J335" s="12"/>
    </row>
    <row r="336" spans="7:10" ht="15.75" customHeight="1" x14ac:dyDescent="0.25">
      <c r="G336" s="11"/>
      <c r="H336" s="11"/>
      <c r="I336" s="11"/>
      <c r="J336" s="12"/>
    </row>
    <row r="337" spans="7:10" ht="15.75" customHeight="1" x14ac:dyDescent="0.25">
      <c r="G337" s="11"/>
      <c r="H337" s="11"/>
      <c r="I337" s="11"/>
      <c r="J337" s="12"/>
    </row>
    <row r="338" spans="7:10" ht="15.75" customHeight="1" x14ac:dyDescent="0.25">
      <c r="G338" s="11"/>
      <c r="H338" s="11"/>
      <c r="I338" s="11"/>
      <c r="J338" s="12"/>
    </row>
    <row r="339" spans="7:10" ht="15.75" customHeight="1" x14ac:dyDescent="0.25">
      <c r="G339" s="11"/>
      <c r="H339" s="11"/>
      <c r="I339" s="11"/>
      <c r="J339" s="12"/>
    </row>
    <row r="340" spans="7:10" ht="15.75" customHeight="1" x14ac:dyDescent="0.25">
      <c r="G340" s="11"/>
      <c r="H340" s="11"/>
      <c r="I340" s="11"/>
      <c r="J340" s="12"/>
    </row>
    <row r="341" spans="7:10" ht="15.75" customHeight="1" x14ac:dyDescent="0.25">
      <c r="G341" s="11"/>
      <c r="H341" s="11"/>
      <c r="I341" s="11"/>
      <c r="J341" s="12"/>
    </row>
    <row r="342" spans="7:10" ht="15.75" customHeight="1" x14ac:dyDescent="0.25">
      <c r="G342" s="11"/>
      <c r="H342" s="11"/>
      <c r="I342" s="11"/>
      <c r="J342" s="12"/>
    </row>
    <row r="343" spans="7:10" ht="15.75" customHeight="1" x14ac:dyDescent="0.25">
      <c r="G343" s="11"/>
      <c r="H343" s="11"/>
      <c r="I343" s="11"/>
      <c r="J343" s="12"/>
    </row>
    <row r="344" spans="7:10" ht="15.75" customHeight="1" x14ac:dyDescent="0.25">
      <c r="G344" s="11"/>
      <c r="H344" s="11"/>
      <c r="I344" s="11"/>
      <c r="J344" s="12"/>
    </row>
    <row r="345" spans="7:10" ht="15.75" customHeight="1" x14ac:dyDescent="0.25">
      <c r="G345" s="11"/>
      <c r="H345" s="11"/>
      <c r="I345" s="11"/>
      <c r="J345" s="12"/>
    </row>
    <row r="346" spans="7:10" ht="15.75" customHeight="1" x14ac:dyDescent="0.25">
      <c r="G346" s="11"/>
      <c r="H346" s="11"/>
      <c r="I346" s="11"/>
      <c r="J346" s="12"/>
    </row>
    <row r="347" spans="7:10" ht="15.75" customHeight="1" x14ac:dyDescent="0.25">
      <c r="G347" s="11"/>
      <c r="H347" s="11"/>
      <c r="I347" s="11"/>
      <c r="J347" s="12"/>
    </row>
    <row r="348" spans="7:10" ht="15.75" customHeight="1" x14ac:dyDescent="0.25">
      <c r="G348" s="11"/>
      <c r="H348" s="11"/>
      <c r="I348" s="11"/>
      <c r="J348" s="12"/>
    </row>
    <row r="349" spans="7:10" ht="15.75" customHeight="1" x14ac:dyDescent="0.25">
      <c r="G349" s="11"/>
      <c r="H349" s="11"/>
      <c r="I349" s="11"/>
      <c r="J349" s="12"/>
    </row>
    <row r="350" spans="7:10" ht="15.75" customHeight="1" x14ac:dyDescent="0.25">
      <c r="G350" s="11"/>
      <c r="H350" s="11"/>
      <c r="I350" s="11"/>
      <c r="J350" s="12"/>
    </row>
    <row r="351" spans="7:10" ht="15.75" customHeight="1" x14ac:dyDescent="0.25">
      <c r="G351" s="11"/>
      <c r="H351" s="11"/>
      <c r="I351" s="11"/>
      <c r="J351" s="12"/>
    </row>
    <row r="352" spans="7:10" ht="15.75" customHeight="1" x14ac:dyDescent="0.25">
      <c r="G352" s="11"/>
      <c r="H352" s="11"/>
      <c r="I352" s="11"/>
      <c r="J352" s="12"/>
    </row>
    <row r="353" spans="7:10" ht="15.75" customHeight="1" x14ac:dyDescent="0.25">
      <c r="G353" s="11"/>
      <c r="H353" s="11"/>
      <c r="I353" s="11"/>
      <c r="J353" s="12"/>
    </row>
    <row r="354" spans="7:10" ht="15.75" customHeight="1" x14ac:dyDescent="0.25">
      <c r="G354" s="11"/>
      <c r="H354" s="11"/>
      <c r="I354" s="11"/>
      <c r="J354" s="12"/>
    </row>
    <row r="355" spans="7:10" ht="15.75" customHeight="1" x14ac:dyDescent="0.25">
      <c r="G355" s="11"/>
      <c r="H355" s="11"/>
      <c r="I355" s="11"/>
      <c r="J355" s="12"/>
    </row>
    <row r="356" spans="7:10" ht="15.75" customHeight="1" x14ac:dyDescent="0.25">
      <c r="G356" s="11"/>
      <c r="H356" s="11"/>
      <c r="I356" s="11"/>
      <c r="J356" s="12"/>
    </row>
    <row r="357" spans="7:10" ht="15.75" customHeight="1" x14ac:dyDescent="0.25">
      <c r="G357" s="11"/>
      <c r="H357" s="11"/>
      <c r="I357" s="11"/>
      <c r="J357" s="12"/>
    </row>
    <row r="358" spans="7:10" ht="15.75" customHeight="1" x14ac:dyDescent="0.25">
      <c r="G358" s="11"/>
      <c r="H358" s="11"/>
      <c r="I358" s="11"/>
      <c r="J358" s="12"/>
    </row>
    <row r="359" spans="7:10" ht="15.75" customHeight="1" x14ac:dyDescent="0.25">
      <c r="G359" s="11"/>
      <c r="H359" s="11"/>
      <c r="I359" s="11"/>
      <c r="J359" s="12"/>
    </row>
    <row r="360" spans="7:10" ht="15.75" customHeight="1" x14ac:dyDescent="0.25">
      <c r="G360" s="11"/>
      <c r="H360" s="11"/>
      <c r="I360" s="11"/>
      <c r="J360" s="12"/>
    </row>
    <row r="361" spans="7:10" ht="15.75" customHeight="1" x14ac:dyDescent="0.25">
      <c r="G361" s="11"/>
      <c r="H361" s="11"/>
      <c r="I361" s="11"/>
      <c r="J361" s="12"/>
    </row>
    <row r="362" spans="7:10" ht="15.75" customHeight="1" x14ac:dyDescent="0.25">
      <c r="G362" s="11"/>
      <c r="H362" s="11"/>
      <c r="I362" s="11"/>
      <c r="J362" s="12"/>
    </row>
    <row r="363" spans="7:10" ht="15.75" customHeight="1" x14ac:dyDescent="0.25">
      <c r="G363" s="11"/>
      <c r="H363" s="11"/>
      <c r="I363" s="11"/>
      <c r="J363" s="12"/>
    </row>
    <row r="364" spans="7:10" ht="15.75" customHeight="1" x14ac:dyDescent="0.25">
      <c r="G364" s="11"/>
      <c r="H364" s="11"/>
      <c r="I364" s="11"/>
      <c r="J364" s="12"/>
    </row>
    <row r="365" spans="7:10" ht="15.75" customHeight="1" x14ac:dyDescent="0.25">
      <c r="G365" s="11"/>
      <c r="H365" s="11"/>
      <c r="I365" s="11"/>
      <c r="J365" s="12"/>
    </row>
    <row r="366" spans="7:10" ht="15.75" customHeight="1" x14ac:dyDescent="0.25">
      <c r="G366" s="11"/>
      <c r="H366" s="11"/>
      <c r="I366" s="11"/>
      <c r="J366" s="12"/>
    </row>
    <row r="367" spans="7:10" ht="15.75" customHeight="1" x14ac:dyDescent="0.25">
      <c r="G367" s="11"/>
      <c r="H367" s="11"/>
      <c r="I367" s="11"/>
      <c r="J367" s="12"/>
    </row>
    <row r="368" spans="7:10" ht="15.75" customHeight="1" x14ac:dyDescent="0.25">
      <c r="G368" s="11"/>
      <c r="H368" s="11"/>
      <c r="I368" s="11"/>
      <c r="J368" s="12"/>
    </row>
    <row r="369" spans="7:10" ht="15.75" customHeight="1" x14ac:dyDescent="0.25">
      <c r="G369" s="11"/>
      <c r="H369" s="11"/>
      <c r="I369" s="11"/>
      <c r="J369" s="12"/>
    </row>
    <row r="370" spans="7:10" ht="15.75" customHeight="1" x14ac:dyDescent="0.25">
      <c r="G370" s="11"/>
      <c r="H370" s="11"/>
      <c r="I370" s="11"/>
      <c r="J370" s="12"/>
    </row>
    <row r="371" spans="7:10" ht="15.75" customHeight="1" x14ac:dyDescent="0.25">
      <c r="G371" s="11"/>
      <c r="H371" s="11"/>
      <c r="I371" s="11"/>
      <c r="J371" s="12"/>
    </row>
    <row r="372" spans="7:10" ht="15.75" customHeight="1" x14ac:dyDescent="0.25">
      <c r="G372" s="11"/>
      <c r="H372" s="11"/>
      <c r="I372" s="11"/>
      <c r="J372" s="12"/>
    </row>
    <row r="373" spans="7:10" ht="15.75" customHeight="1" x14ac:dyDescent="0.25">
      <c r="G373" s="11"/>
      <c r="H373" s="11"/>
      <c r="I373" s="11"/>
      <c r="J373" s="12"/>
    </row>
    <row r="374" spans="7:10" ht="15.75" customHeight="1" x14ac:dyDescent="0.25">
      <c r="G374" s="11"/>
      <c r="H374" s="11"/>
      <c r="I374" s="11"/>
      <c r="J374" s="12"/>
    </row>
    <row r="375" spans="7:10" ht="15.75" customHeight="1" x14ac:dyDescent="0.25">
      <c r="G375" s="11"/>
      <c r="H375" s="11"/>
      <c r="I375" s="11"/>
      <c r="J375" s="12"/>
    </row>
    <row r="376" spans="7:10" ht="15.75" customHeight="1" x14ac:dyDescent="0.25">
      <c r="G376" s="11"/>
      <c r="H376" s="11"/>
      <c r="I376" s="11"/>
      <c r="J376" s="12"/>
    </row>
    <row r="377" spans="7:10" ht="15.75" customHeight="1" x14ac:dyDescent="0.25">
      <c r="G377" s="11"/>
      <c r="H377" s="11"/>
      <c r="I377" s="11"/>
      <c r="J377" s="12"/>
    </row>
    <row r="378" spans="7:10" ht="15.75" customHeight="1" x14ac:dyDescent="0.25">
      <c r="G378" s="11"/>
      <c r="H378" s="11"/>
      <c r="I378" s="11"/>
      <c r="J378" s="12"/>
    </row>
    <row r="379" spans="7:10" ht="15.75" customHeight="1" x14ac:dyDescent="0.25">
      <c r="G379" s="11"/>
      <c r="H379" s="11"/>
      <c r="I379" s="11"/>
      <c r="J379" s="12"/>
    </row>
    <row r="380" spans="7:10" ht="15.75" customHeight="1" x14ac:dyDescent="0.25">
      <c r="G380" s="11"/>
      <c r="H380" s="11"/>
      <c r="I380" s="11"/>
      <c r="J380" s="12"/>
    </row>
    <row r="381" spans="7:10" ht="15.75" customHeight="1" x14ac:dyDescent="0.25">
      <c r="G381" s="11"/>
      <c r="H381" s="11"/>
      <c r="I381" s="11"/>
      <c r="J381" s="12"/>
    </row>
    <row r="382" spans="7:10" ht="15.75" customHeight="1" x14ac:dyDescent="0.25">
      <c r="G382" s="11"/>
      <c r="H382" s="11"/>
      <c r="I382" s="11"/>
      <c r="J382" s="12"/>
    </row>
    <row r="383" spans="7:10" ht="15.75" customHeight="1" x14ac:dyDescent="0.25">
      <c r="G383" s="11"/>
      <c r="H383" s="11"/>
      <c r="I383" s="11"/>
      <c r="J383" s="12"/>
    </row>
    <row r="384" spans="7:10" ht="15.75" customHeight="1" x14ac:dyDescent="0.25">
      <c r="G384" s="11"/>
      <c r="H384" s="11"/>
      <c r="I384" s="11"/>
      <c r="J384" s="12"/>
    </row>
    <row r="385" spans="7:10" ht="15.75" customHeight="1" x14ac:dyDescent="0.25">
      <c r="G385" s="11"/>
      <c r="H385" s="11"/>
      <c r="I385" s="11"/>
      <c r="J385" s="12"/>
    </row>
    <row r="386" spans="7:10" ht="15.75" customHeight="1" x14ac:dyDescent="0.25">
      <c r="G386" s="11"/>
      <c r="H386" s="11"/>
      <c r="I386" s="11"/>
      <c r="J386" s="12"/>
    </row>
    <row r="387" spans="7:10" ht="15.75" customHeight="1" x14ac:dyDescent="0.25">
      <c r="G387" s="11"/>
      <c r="H387" s="11"/>
      <c r="I387" s="11"/>
      <c r="J387" s="12"/>
    </row>
    <row r="388" spans="7:10" ht="15.75" customHeight="1" x14ac:dyDescent="0.25">
      <c r="G388" s="11"/>
      <c r="H388" s="11"/>
      <c r="I388" s="11"/>
      <c r="J388" s="12"/>
    </row>
    <row r="389" spans="7:10" ht="15.75" customHeight="1" x14ac:dyDescent="0.25">
      <c r="G389" s="11"/>
      <c r="H389" s="11"/>
      <c r="I389" s="11"/>
      <c r="J389" s="12"/>
    </row>
    <row r="390" spans="7:10" ht="15.75" customHeight="1" x14ac:dyDescent="0.25">
      <c r="G390" s="11"/>
      <c r="H390" s="11"/>
      <c r="I390" s="11"/>
      <c r="J390" s="12"/>
    </row>
    <row r="391" spans="7:10" ht="15.75" customHeight="1" x14ac:dyDescent="0.25">
      <c r="G391" s="11"/>
      <c r="H391" s="11"/>
      <c r="I391" s="11"/>
      <c r="J391" s="12"/>
    </row>
    <row r="392" spans="7:10" ht="15.75" customHeight="1" x14ac:dyDescent="0.25">
      <c r="G392" s="11"/>
      <c r="H392" s="11"/>
      <c r="I392" s="11"/>
      <c r="J392" s="12"/>
    </row>
    <row r="393" spans="7:10" ht="15.75" customHeight="1" x14ac:dyDescent="0.25">
      <c r="G393" s="11"/>
      <c r="H393" s="11"/>
      <c r="I393" s="11"/>
      <c r="J393" s="12"/>
    </row>
    <row r="394" spans="7:10" ht="15.75" customHeight="1" x14ac:dyDescent="0.25">
      <c r="G394" s="11"/>
      <c r="H394" s="11"/>
      <c r="I394" s="11"/>
      <c r="J394" s="12"/>
    </row>
    <row r="395" spans="7:10" ht="15.75" customHeight="1" x14ac:dyDescent="0.25">
      <c r="G395" s="11"/>
      <c r="H395" s="11"/>
      <c r="I395" s="11"/>
      <c r="J395" s="12"/>
    </row>
    <row r="396" spans="7:10" ht="15.75" customHeight="1" x14ac:dyDescent="0.25">
      <c r="G396" s="11"/>
      <c r="H396" s="11"/>
      <c r="I396" s="11"/>
      <c r="J396" s="12"/>
    </row>
    <row r="397" spans="7:10" ht="15.75" customHeight="1" x14ac:dyDescent="0.25">
      <c r="G397" s="11"/>
      <c r="H397" s="11"/>
      <c r="I397" s="11"/>
      <c r="J397" s="12"/>
    </row>
    <row r="398" spans="7:10" ht="15.75" customHeight="1" x14ac:dyDescent="0.25">
      <c r="G398" s="11"/>
      <c r="H398" s="11"/>
      <c r="I398" s="11"/>
      <c r="J398" s="12"/>
    </row>
    <row r="399" spans="7:10" ht="15.75" customHeight="1" x14ac:dyDescent="0.25">
      <c r="G399" s="11"/>
      <c r="H399" s="11"/>
      <c r="I399" s="11"/>
      <c r="J399" s="12"/>
    </row>
    <row r="400" spans="7:10" ht="15.75" customHeight="1" x14ac:dyDescent="0.25">
      <c r="G400" s="11"/>
      <c r="H400" s="11"/>
      <c r="I400" s="11"/>
      <c r="J400" s="12"/>
    </row>
    <row r="401" spans="7:10" ht="15.75" customHeight="1" x14ac:dyDescent="0.25">
      <c r="G401" s="11"/>
      <c r="H401" s="11"/>
      <c r="I401" s="11"/>
      <c r="J401" s="12"/>
    </row>
    <row r="402" spans="7:10" ht="15.75" customHeight="1" x14ac:dyDescent="0.25">
      <c r="G402" s="11"/>
      <c r="H402" s="11"/>
      <c r="I402" s="11"/>
      <c r="J402" s="12"/>
    </row>
    <row r="403" spans="7:10" ht="15.75" customHeight="1" x14ac:dyDescent="0.25">
      <c r="G403" s="11"/>
      <c r="H403" s="11"/>
      <c r="I403" s="11"/>
      <c r="J403" s="12"/>
    </row>
    <row r="404" spans="7:10" ht="15.75" customHeight="1" x14ac:dyDescent="0.25">
      <c r="G404" s="11"/>
      <c r="H404" s="11"/>
      <c r="I404" s="11"/>
      <c r="J404" s="12"/>
    </row>
    <row r="405" spans="7:10" ht="15.75" customHeight="1" x14ac:dyDescent="0.25">
      <c r="G405" s="11"/>
      <c r="H405" s="11"/>
      <c r="I405" s="11"/>
      <c r="J405" s="12"/>
    </row>
    <row r="406" spans="7:10" ht="15.75" customHeight="1" x14ac:dyDescent="0.25">
      <c r="G406" s="11"/>
      <c r="H406" s="11"/>
      <c r="I406" s="11"/>
      <c r="J406" s="12"/>
    </row>
    <row r="407" spans="7:10" ht="15.75" customHeight="1" x14ac:dyDescent="0.25">
      <c r="G407" s="11"/>
      <c r="H407" s="11"/>
      <c r="I407" s="11"/>
      <c r="J407" s="12"/>
    </row>
    <row r="408" spans="7:10" ht="15.75" customHeight="1" x14ac:dyDescent="0.25">
      <c r="G408" s="11"/>
      <c r="H408" s="11"/>
      <c r="I408" s="11"/>
      <c r="J408" s="12"/>
    </row>
    <row r="409" spans="7:10" ht="15.75" customHeight="1" x14ac:dyDescent="0.25">
      <c r="G409" s="11"/>
      <c r="H409" s="11"/>
      <c r="I409" s="11"/>
      <c r="J409" s="12"/>
    </row>
    <row r="410" spans="7:10" ht="15.75" customHeight="1" x14ac:dyDescent="0.25">
      <c r="G410" s="11"/>
      <c r="H410" s="11"/>
      <c r="I410" s="11"/>
      <c r="J410" s="12"/>
    </row>
    <row r="411" spans="7:10" ht="15.75" customHeight="1" x14ac:dyDescent="0.25">
      <c r="G411" s="11"/>
      <c r="H411" s="11"/>
      <c r="I411" s="11"/>
      <c r="J411" s="12"/>
    </row>
    <row r="412" spans="7:10" ht="15.75" customHeight="1" x14ac:dyDescent="0.25">
      <c r="G412" s="11"/>
      <c r="H412" s="11"/>
      <c r="I412" s="11"/>
      <c r="J412" s="12"/>
    </row>
    <row r="413" spans="7:10" ht="15.75" customHeight="1" x14ac:dyDescent="0.25">
      <c r="G413" s="11"/>
      <c r="H413" s="11"/>
      <c r="I413" s="11"/>
      <c r="J413" s="12"/>
    </row>
    <row r="414" spans="7:10" ht="15.75" customHeight="1" x14ac:dyDescent="0.25">
      <c r="G414" s="11"/>
      <c r="H414" s="11"/>
      <c r="I414" s="11"/>
      <c r="J414" s="12"/>
    </row>
    <row r="415" spans="7:10" ht="15.75" customHeight="1" x14ac:dyDescent="0.25">
      <c r="G415" s="11"/>
      <c r="H415" s="11"/>
      <c r="I415" s="11"/>
      <c r="J415" s="12"/>
    </row>
    <row r="416" spans="7:10" ht="15.75" customHeight="1" x14ac:dyDescent="0.25">
      <c r="G416" s="11"/>
      <c r="H416" s="11"/>
      <c r="I416" s="11"/>
      <c r="J416" s="12"/>
    </row>
    <row r="417" spans="7:10" ht="15.75" customHeight="1" x14ac:dyDescent="0.25">
      <c r="G417" s="11"/>
      <c r="H417" s="11"/>
      <c r="I417" s="11"/>
      <c r="J417" s="12"/>
    </row>
    <row r="418" spans="7:10" ht="15.75" customHeight="1" x14ac:dyDescent="0.25">
      <c r="G418" s="11"/>
      <c r="H418" s="11"/>
      <c r="I418" s="11"/>
      <c r="J418" s="12"/>
    </row>
    <row r="419" spans="7:10" ht="15.75" customHeight="1" x14ac:dyDescent="0.25">
      <c r="G419" s="11"/>
      <c r="H419" s="11"/>
      <c r="I419" s="11"/>
      <c r="J419" s="12"/>
    </row>
    <row r="420" spans="7:10" ht="15.75" customHeight="1" x14ac:dyDescent="0.25">
      <c r="G420" s="11"/>
      <c r="H420" s="11"/>
      <c r="I420" s="11"/>
      <c r="J420" s="12"/>
    </row>
    <row r="421" spans="7:10" ht="15.75" customHeight="1" x14ac:dyDescent="0.25">
      <c r="G421" s="11"/>
      <c r="H421" s="11"/>
      <c r="I421" s="11"/>
      <c r="J421" s="12"/>
    </row>
    <row r="422" spans="7:10" ht="15.75" customHeight="1" x14ac:dyDescent="0.25">
      <c r="G422" s="11"/>
      <c r="H422" s="11"/>
      <c r="I422" s="11"/>
      <c r="J422" s="12"/>
    </row>
    <row r="423" spans="7:10" ht="15.75" customHeight="1" x14ac:dyDescent="0.25">
      <c r="G423" s="11"/>
      <c r="H423" s="11"/>
      <c r="I423" s="11"/>
      <c r="J423" s="12"/>
    </row>
    <row r="424" spans="7:10" ht="15.75" customHeight="1" x14ac:dyDescent="0.25">
      <c r="G424" s="11"/>
      <c r="H424" s="11"/>
      <c r="I424" s="11"/>
      <c r="J424" s="12"/>
    </row>
    <row r="425" spans="7:10" ht="15.75" customHeight="1" x14ac:dyDescent="0.25">
      <c r="G425" s="11"/>
      <c r="H425" s="11"/>
      <c r="I425" s="11"/>
      <c r="J425" s="12"/>
    </row>
    <row r="426" spans="7:10" ht="15.75" customHeight="1" x14ac:dyDescent="0.25">
      <c r="G426" s="11"/>
      <c r="H426" s="11"/>
      <c r="I426" s="11"/>
      <c r="J426" s="12"/>
    </row>
    <row r="427" spans="7:10" ht="15.75" customHeight="1" x14ac:dyDescent="0.25">
      <c r="G427" s="11"/>
      <c r="H427" s="11"/>
      <c r="I427" s="11"/>
      <c r="J427" s="12"/>
    </row>
    <row r="428" spans="7:10" ht="15.75" customHeight="1" x14ac:dyDescent="0.25">
      <c r="G428" s="11"/>
      <c r="H428" s="11"/>
      <c r="I428" s="11"/>
      <c r="J428" s="12"/>
    </row>
    <row r="429" spans="7:10" ht="15.75" customHeight="1" x14ac:dyDescent="0.25">
      <c r="G429" s="11"/>
      <c r="H429" s="11"/>
      <c r="I429" s="11"/>
      <c r="J429" s="12"/>
    </row>
    <row r="430" spans="7:10" ht="15.75" customHeight="1" x14ac:dyDescent="0.25">
      <c r="G430" s="11"/>
      <c r="H430" s="11"/>
      <c r="I430" s="11"/>
      <c r="J430" s="12"/>
    </row>
    <row r="431" spans="7:10" ht="15.75" customHeight="1" x14ac:dyDescent="0.25">
      <c r="G431" s="11"/>
      <c r="H431" s="11"/>
      <c r="I431" s="11"/>
      <c r="J431" s="12"/>
    </row>
    <row r="432" spans="7:10" ht="15.75" customHeight="1" x14ac:dyDescent="0.25">
      <c r="G432" s="11"/>
      <c r="H432" s="11"/>
      <c r="I432" s="11"/>
      <c r="J432" s="12"/>
    </row>
    <row r="433" spans="7:10" ht="15.75" customHeight="1" x14ac:dyDescent="0.25">
      <c r="G433" s="11"/>
      <c r="H433" s="11"/>
      <c r="I433" s="11"/>
      <c r="J433" s="12"/>
    </row>
    <row r="434" spans="7:10" ht="15.75" customHeight="1" x14ac:dyDescent="0.25">
      <c r="G434" s="11"/>
      <c r="H434" s="11"/>
      <c r="I434" s="11"/>
      <c r="J434" s="12"/>
    </row>
    <row r="435" spans="7:10" ht="15.75" customHeight="1" x14ac:dyDescent="0.25">
      <c r="G435" s="11"/>
      <c r="H435" s="11"/>
      <c r="I435" s="11"/>
      <c r="J435" s="12"/>
    </row>
    <row r="436" spans="7:10" ht="15.75" customHeight="1" x14ac:dyDescent="0.25">
      <c r="G436" s="11"/>
      <c r="H436" s="11"/>
      <c r="I436" s="11"/>
      <c r="J436" s="12"/>
    </row>
    <row r="437" spans="7:10" ht="15.75" customHeight="1" x14ac:dyDescent="0.25">
      <c r="G437" s="11"/>
      <c r="H437" s="11"/>
      <c r="I437" s="11"/>
      <c r="J437" s="12"/>
    </row>
    <row r="438" spans="7:10" ht="15.75" customHeight="1" x14ac:dyDescent="0.25">
      <c r="G438" s="11"/>
      <c r="H438" s="11"/>
      <c r="I438" s="11"/>
      <c r="J438" s="12"/>
    </row>
    <row r="439" spans="7:10" ht="15.75" customHeight="1" x14ac:dyDescent="0.25">
      <c r="G439" s="11"/>
      <c r="H439" s="11"/>
      <c r="I439" s="11"/>
      <c r="J439" s="12"/>
    </row>
    <row r="440" spans="7:10" ht="15.75" customHeight="1" x14ac:dyDescent="0.25">
      <c r="G440" s="11"/>
      <c r="H440" s="11"/>
      <c r="I440" s="11"/>
      <c r="J440" s="12"/>
    </row>
    <row r="441" spans="7:10" ht="15.75" customHeight="1" x14ac:dyDescent="0.25">
      <c r="G441" s="11"/>
      <c r="H441" s="11"/>
      <c r="I441" s="11"/>
      <c r="J441" s="12"/>
    </row>
    <row r="442" spans="7:10" ht="15.75" customHeight="1" x14ac:dyDescent="0.25">
      <c r="G442" s="11"/>
      <c r="H442" s="11"/>
      <c r="I442" s="11"/>
      <c r="J442" s="12"/>
    </row>
    <row r="443" spans="7:10" ht="15.75" customHeight="1" x14ac:dyDescent="0.25">
      <c r="G443" s="11"/>
      <c r="H443" s="11"/>
      <c r="I443" s="11"/>
      <c r="J443" s="12"/>
    </row>
    <row r="444" spans="7:10" ht="15.75" customHeight="1" x14ac:dyDescent="0.25">
      <c r="G444" s="11"/>
      <c r="H444" s="11"/>
      <c r="I444" s="11"/>
      <c r="J444" s="12"/>
    </row>
    <row r="445" spans="7:10" ht="15.75" customHeight="1" x14ac:dyDescent="0.25">
      <c r="G445" s="11"/>
      <c r="H445" s="11"/>
      <c r="I445" s="11"/>
      <c r="J445" s="12"/>
    </row>
    <row r="446" spans="7:10" ht="15.75" customHeight="1" x14ac:dyDescent="0.25">
      <c r="G446" s="11"/>
      <c r="H446" s="11"/>
      <c r="I446" s="11"/>
      <c r="J446" s="12"/>
    </row>
    <row r="447" spans="7:10" ht="15.75" customHeight="1" x14ac:dyDescent="0.25">
      <c r="G447" s="11"/>
      <c r="H447" s="11"/>
      <c r="I447" s="11"/>
      <c r="J447" s="12"/>
    </row>
    <row r="448" spans="7:10" ht="15.75" customHeight="1" x14ac:dyDescent="0.25">
      <c r="G448" s="11"/>
      <c r="H448" s="11"/>
      <c r="I448" s="11"/>
      <c r="J448" s="12"/>
    </row>
    <row r="449" spans="7:10" ht="15.75" customHeight="1" x14ac:dyDescent="0.25">
      <c r="G449" s="11"/>
      <c r="H449" s="11"/>
      <c r="I449" s="11"/>
      <c r="J449" s="12"/>
    </row>
    <row r="450" spans="7:10" ht="15.75" customHeight="1" x14ac:dyDescent="0.25">
      <c r="G450" s="11"/>
      <c r="H450" s="11"/>
      <c r="I450" s="11"/>
      <c r="J450" s="12"/>
    </row>
    <row r="451" spans="7:10" ht="15.75" customHeight="1" x14ac:dyDescent="0.25">
      <c r="G451" s="11"/>
      <c r="H451" s="11"/>
      <c r="I451" s="11"/>
      <c r="J451" s="12"/>
    </row>
    <row r="452" spans="7:10" ht="15.75" customHeight="1" x14ac:dyDescent="0.25">
      <c r="G452" s="11"/>
      <c r="H452" s="11"/>
      <c r="I452" s="11"/>
      <c r="J452" s="12"/>
    </row>
    <row r="453" spans="7:10" ht="15.75" customHeight="1" x14ac:dyDescent="0.25">
      <c r="G453" s="11"/>
      <c r="H453" s="11"/>
      <c r="I453" s="11"/>
      <c r="J453" s="12"/>
    </row>
    <row r="454" spans="7:10" ht="15.75" customHeight="1" x14ac:dyDescent="0.25">
      <c r="G454" s="11"/>
      <c r="H454" s="11"/>
      <c r="I454" s="11"/>
      <c r="J454" s="12"/>
    </row>
    <row r="455" spans="7:10" ht="15.75" customHeight="1" x14ac:dyDescent="0.25">
      <c r="G455" s="11"/>
      <c r="H455" s="11"/>
      <c r="I455" s="11"/>
      <c r="J455" s="12"/>
    </row>
    <row r="456" spans="7:10" ht="15.75" customHeight="1" x14ac:dyDescent="0.25">
      <c r="G456" s="11"/>
      <c r="H456" s="11"/>
      <c r="I456" s="11"/>
      <c r="J456" s="12"/>
    </row>
    <row r="457" spans="7:10" ht="15.75" customHeight="1" x14ac:dyDescent="0.25">
      <c r="G457" s="11"/>
      <c r="H457" s="11"/>
      <c r="I457" s="11"/>
      <c r="J457" s="12"/>
    </row>
    <row r="458" spans="7:10" ht="15.75" customHeight="1" x14ac:dyDescent="0.25">
      <c r="G458" s="11"/>
      <c r="H458" s="11"/>
      <c r="I458" s="11"/>
      <c r="J458" s="12"/>
    </row>
    <row r="459" spans="7:10" ht="15.75" customHeight="1" x14ac:dyDescent="0.25">
      <c r="G459" s="11"/>
      <c r="H459" s="11"/>
      <c r="I459" s="11"/>
      <c r="J459" s="12"/>
    </row>
    <row r="460" spans="7:10" ht="15.75" customHeight="1" x14ac:dyDescent="0.25">
      <c r="G460" s="11"/>
      <c r="H460" s="11"/>
      <c r="I460" s="11"/>
      <c r="J460" s="12"/>
    </row>
    <row r="461" spans="7:10" ht="15.75" customHeight="1" x14ac:dyDescent="0.25">
      <c r="G461" s="11"/>
      <c r="H461" s="11"/>
      <c r="I461" s="11"/>
      <c r="J461" s="12"/>
    </row>
    <row r="462" spans="7:10" ht="15.75" customHeight="1" x14ac:dyDescent="0.25">
      <c r="G462" s="11"/>
      <c r="H462" s="11"/>
      <c r="I462" s="11"/>
      <c r="J462" s="12"/>
    </row>
    <row r="463" spans="7:10" ht="15.75" customHeight="1" x14ac:dyDescent="0.25">
      <c r="G463" s="11"/>
      <c r="H463" s="11"/>
      <c r="I463" s="11"/>
      <c r="J463" s="12"/>
    </row>
    <row r="464" spans="7:10" ht="15.75" customHeight="1" x14ac:dyDescent="0.25">
      <c r="G464" s="11"/>
      <c r="H464" s="11"/>
      <c r="I464" s="11"/>
      <c r="J464" s="12"/>
    </row>
    <row r="465" spans="7:10" ht="15.75" customHeight="1" x14ac:dyDescent="0.25">
      <c r="G465" s="11"/>
      <c r="H465" s="11"/>
      <c r="I465" s="11"/>
      <c r="J465" s="12"/>
    </row>
    <row r="466" spans="7:10" ht="15.75" customHeight="1" x14ac:dyDescent="0.25">
      <c r="G466" s="11"/>
      <c r="H466" s="11"/>
      <c r="I466" s="11"/>
      <c r="J466" s="12"/>
    </row>
    <row r="467" spans="7:10" ht="15.75" customHeight="1" x14ac:dyDescent="0.25">
      <c r="G467" s="11"/>
      <c r="H467" s="11"/>
      <c r="I467" s="11"/>
      <c r="J467" s="12"/>
    </row>
    <row r="468" spans="7:10" ht="15.75" customHeight="1" x14ac:dyDescent="0.25">
      <c r="G468" s="11"/>
      <c r="H468" s="11"/>
      <c r="I468" s="11"/>
      <c r="J468" s="12"/>
    </row>
    <row r="469" spans="7:10" ht="15.75" customHeight="1" x14ac:dyDescent="0.25">
      <c r="G469" s="11"/>
      <c r="H469" s="11"/>
      <c r="I469" s="11"/>
      <c r="J469" s="12"/>
    </row>
    <row r="470" spans="7:10" ht="15.75" customHeight="1" x14ac:dyDescent="0.25">
      <c r="G470" s="11"/>
      <c r="H470" s="11"/>
      <c r="I470" s="11"/>
      <c r="J470" s="12"/>
    </row>
    <row r="471" spans="7:10" ht="15.75" customHeight="1" x14ac:dyDescent="0.25">
      <c r="G471" s="11"/>
      <c r="H471" s="11"/>
      <c r="I471" s="11"/>
      <c r="J471" s="12"/>
    </row>
    <row r="472" spans="7:10" ht="15.75" customHeight="1" x14ac:dyDescent="0.25">
      <c r="G472" s="11"/>
      <c r="H472" s="11"/>
      <c r="I472" s="11"/>
      <c r="J472" s="12"/>
    </row>
    <row r="473" spans="7:10" ht="15.75" customHeight="1" x14ac:dyDescent="0.25">
      <c r="G473" s="11"/>
      <c r="H473" s="11"/>
      <c r="I473" s="11"/>
      <c r="J473" s="12"/>
    </row>
    <row r="474" spans="7:10" ht="15.75" customHeight="1" x14ac:dyDescent="0.25">
      <c r="G474" s="11"/>
      <c r="H474" s="11"/>
      <c r="I474" s="11"/>
      <c r="J474" s="12"/>
    </row>
    <row r="475" spans="7:10" ht="15.75" customHeight="1" x14ac:dyDescent="0.25">
      <c r="G475" s="11"/>
      <c r="H475" s="11"/>
      <c r="I475" s="11"/>
      <c r="J475" s="12"/>
    </row>
    <row r="476" spans="7:10" ht="15.75" customHeight="1" x14ac:dyDescent="0.25">
      <c r="G476" s="11"/>
      <c r="H476" s="11"/>
      <c r="I476" s="11"/>
      <c r="J476" s="12"/>
    </row>
    <row r="477" spans="7:10" ht="15.75" customHeight="1" x14ac:dyDescent="0.25">
      <c r="G477" s="11"/>
      <c r="H477" s="11"/>
      <c r="I477" s="11"/>
      <c r="J477" s="12"/>
    </row>
    <row r="478" spans="7:10" ht="15.75" customHeight="1" x14ac:dyDescent="0.25">
      <c r="G478" s="11"/>
      <c r="H478" s="11"/>
      <c r="I478" s="11"/>
      <c r="J478" s="12"/>
    </row>
    <row r="479" spans="7:10" ht="15.75" customHeight="1" x14ac:dyDescent="0.25">
      <c r="G479" s="11"/>
      <c r="H479" s="11"/>
      <c r="I479" s="11"/>
      <c r="J479" s="12"/>
    </row>
    <row r="480" spans="7:10" ht="15.75" customHeight="1" x14ac:dyDescent="0.25">
      <c r="G480" s="11"/>
      <c r="H480" s="11"/>
      <c r="I480" s="11"/>
      <c r="J480" s="12"/>
    </row>
    <row r="481" spans="7:10" ht="15.75" customHeight="1" x14ac:dyDescent="0.25">
      <c r="G481" s="11"/>
      <c r="H481" s="11"/>
      <c r="I481" s="11"/>
      <c r="J481" s="12"/>
    </row>
    <row r="482" spans="7:10" ht="15.75" customHeight="1" x14ac:dyDescent="0.25">
      <c r="G482" s="11"/>
      <c r="H482" s="11"/>
      <c r="I482" s="11"/>
      <c r="J482" s="12"/>
    </row>
    <row r="483" spans="7:10" ht="15.75" customHeight="1" x14ac:dyDescent="0.25">
      <c r="G483" s="11"/>
      <c r="H483" s="11"/>
      <c r="I483" s="11"/>
      <c r="J483" s="12"/>
    </row>
    <row r="484" spans="7:10" ht="15.75" customHeight="1" x14ac:dyDescent="0.25">
      <c r="G484" s="11"/>
      <c r="H484" s="11"/>
      <c r="I484" s="11"/>
      <c r="J484" s="12"/>
    </row>
    <row r="485" spans="7:10" ht="15.75" customHeight="1" x14ac:dyDescent="0.25">
      <c r="G485" s="11"/>
      <c r="H485" s="11"/>
      <c r="I485" s="11"/>
      <c r="J485" s="12"/>
    </row>
    <row r="486" spans="7:10" ht="15.75" customHeight="1" x14ac:dyDescent="0.25">
      <c r="G486" s="11"/>
      <c r="H486" s="11"/>
      <c r="I486" s="11"/>
      <c r="J486" s="12"/>
    </row>
    <row r="487" spans="7:10" ht="15.75" customHeight="1" x14ac:dyDescent="0.25">
      <c r="G487" s="11"/>
      <c r="H487" s="11"/>
      <c r="I487" s="11"/>
      <c r="J487" s="12"/>
    </row>
    <row r="488" spans="7:10" ht="15.75" customHeight="1" x14ac:dyDescent="0.25">
      <c r="G488" s="11"/>
      <c r="H488" s="11"/>
      <c r="I488" s="11"/>
      <c r="J488" s="12"/>
    </row>
    <row r="489" spans="7:10" ht="15.75" customHeight="1" x14ac:dyDescent="0.25">
      <c r="G489" s="11"/>
      <c r="H489" s="11"/>
      <c r="I489" s="11"/>
      <c r="J489" s="12"/>
    </row>
    <row r="490" spans="7:10" ht="15.75" customHeight="1" x14ac:dyDescent="0.25">
      <c r="G490" s="11"/>
      <c r="H490" s="11"/>
      <c r="I490" s="11"/>
      <c r="J490" s="12"/>
    </row>
    <row r="491" spans="7:10" ht="15.75" customHeight="1" x14ac:dyDescent="0.25">
      <c r="G491" s="11"/>
      <c r="H491" s="11"/>
      <c r="I491" s="11"/>
      <c r="J491" s="12"/>
    </row>
    <row r="492" spans="7:10" ht="15.75" customHeight="1" x14ac:dyDescent="0.25">
      <c r="G492" s="11"/>
      <c r="H492" s="11"/>
      <c r="I492" s="11"/>
      <c r="J492" s="12"/>
    </row>
    <row r="493" spans="7:10" ht="15.75" customHeight="1" x14ac:dyDescent="0.25">
      <c r="G493" s="11"/>
      <c r="H493" s="11"/>
      <c r="I493" s="11"/>
      <c r="J493" s="12"/>
    </row>
    <row r="494" spans="7:10" ht="15.75" customHeight="1" x14ac:dyDescent="0.25">
      <c r="G494" s="11"/>
      <c r="H494" s="11"/>
      <c r="I494" s="11"/>
      <c r="J494" s="12"/>
    </row>
    <row r="495" spans="7:10" ht="15.75" customHeight="1" x14ac:dyDescent="0.25">
      <c r="G495" s="11"/>
      <c r="H495" s="11"/>
      <c r="I495" s="11"/>
      <c r="J495" s="12"/>
    </row>
    <row r="496" spans="7:10" ht="15.75" customHeight="1" x14ac:dyDescent="0.25">
      <c r="G496" s="11"/>
      <c r="H496" s="11"/>
      <c r="I496" s="11"/>
      <c r="J496" s="12"/>
    </row>
    <row r="497" spans="7:10" ht="15.75" customHeight="1" x14ac:dyDescent="0.25">
      <c r="G497" s="11"/>
      <c r="H497" s="11"/>
      <c r="I497" s="11"/>
      <c r="J497" s="12"/>
    </row>
    <row r="498" spans="7:10" ht="15.75" customHeight="1" x14ac:dyDescent="0.25">
      <c r="G498" s="11"/>
      <c r="H498" s="11"/>
      <c r="I498" s="11"/>
      <c r="J498" s="12"/>
    </row>
    <row r="499" spans="7:10" ht="15.75" customHeight="1" x14ac:dyDescent="0.25">
      <c r="G499" s="11"/>
      <c r="H499" s="11"/>
      <c r="I499" s="11"/>
      <c r="J499" s="12"/>
    </row>
    <row r="500" spans="7:10" ht="15.75" customHeight="1" x14ac:dyDescent="0.25">
      <c r="G500" s="11"/>
      <c r="H500" s="11"/>
      <c r="I500" s="11"/>
      <c r="J500" s="12"/>
    </row>
    <row r="501" spans="7:10" ht="15.75" customHeight="1" x14ac:dyDescent="0.25">
      <c r="G501" s="11"/>
      <c r="H501" s="11"/>
      <c r="I501" s="11"/>
      <c r="J501" s="12"/>
    </row>
    <row r="502" spans="7:10" ht="15.75" customHeight="1" x14ac:dyDescent="0.25">
      <c r="G502" s="11"/>
      <c r="H502" s="11"/>
      <c r="I502" s="11"/>
      <c r="J502" s="12"/>
    </row>
    <row r="503" spans="7:10" ht="15.75" customHeight="1" x14ac:dyDescent="0.25">
      <c r="G503" s="11"/>
      <c r="H503" s="11"/>
      <c r="I503" s="11"/>
      <c r="J503" s="12"/>
    </row>
    <row r="504" spans="7:10" ht="15.75" customHeight="1" x14ac:dyDescent="0.25">
      <c r="G504" s="11"/>
      <c r="H504" s="11"/>
      <c r="I504" s="11"/>
      <c r="J504" s="12"/>
    </row>
    <row r="505" spans="7:10" ht="15.75" customHeight="1" x14ac:dyDescent="0.25">
      <c r="G505" s="11"/>
      <c r="H505" s="11"/>
      <c r="I505" s="11"/>
      <c r="J505" s="12"/>
    </row>
    <row r="506" spans="7:10" ht="15.75" customHeight="1" x14ac:dyDescent="0.25">
      <c r="G506" s="11"/>
      <c r="H506" s="11"/>
      <c r="I506" s="11"/>
      <c r="J506" s="12"/>
    </row>
    <row r="507" spans="7:10" ht="15.75" customHeight="1" x14ac:dyDescent="0.25">
      <c r="G507" s="11"/>
      <c r="H507" s="11"/>
      <c r="I507" s="11"/>
      <c r="J507" s="12"/>
    </row>
    <row r="508" spans="7:10" ht="15.75" customHeight="1" x14ac:dyDescent="0.25">
      <c r="G508" s="11"/>
      <c r="H508" s="11"/>
      <c r="I508" s="11"/>
      <c r="J508" s="12"/>
    </row>
    <row r="509" spans="7:10" ht="15.75" customHeight="1" x14ac:dyDescent="0.25">
      <c r="G509" s="11"/>
      <c r="H509" s="11"/>
      <c r="I509" s="11"/>
      <c r="J509" s="12"/>
    </row>
    <row r="510" spans="7:10" ht="15.75" customHeight="1" x14ac:dyDescent="0.25">
      <c r="G510" s="11"/>
      <c r="H510" s="11"/>
      <c r="I510" s="11"/>
      <c r="J510" s="12"/>
    </row>
    <row r="511" spans="7:10" ht="15.75" customHeight="1" x14ac:dyDescent="0.25">
      <c r="G511" s="11"/>
      <c r="H511" s="11"/>
      <c r="I511" s="11"/>
      <c r="J511" s="12"/>
    </row>
    <row r="512" spans="7:10" ht="15.75" customHeight="1" x14ac:dyDescent="0.25">
      <c r="G512" s="11"/>
      <c r="H512" s="11"/>
      <c r="I512" s="11"/>
      <c r="J512" s="12"/>
    </row>
    <row r="513" spans="7:10" ht="15.75" customHeight="1" x14ac:dyDescent="0.25">
      <c r="G513" s="11"/>
      <c r="H513" s="11"/>
      <c r="I513" s="11"/>
      <c r="J513" s="12"/>
    </row>
    <row r="514" spans="7:10" ht="15.75" customHeight="1" x14ac:dyDescent="0.25">
      <c r="G514" s="11"/>
      <c r="H514" s="11"/>
      <c r="I514" s="11"/>
      <c r="J514" s="12"/>
    </row>
    <row r="515" spans="7:10" ht="15.75" customHeight="1" x14ac:dyDescent="0.25">
      <c r="G515" s="11"/>
      <c r="H515" s="11"/>
      <c r="I515" s="11"/>
      <c r="J515" s="12"/>
    </row>
    <row r="516" spans="7:10" ht="15.75" customHeight="1" x14ac:dyDescent="0.25">
      <c r="G516" s="11"/>
      <c r="H516" s="11"/>
      <c r="I516" s="11"/>
      <c r="J516" s="12"/>
    </row>
    <row r="517" spans="7:10" ht="15.75" customHeight="1" x14ac:dyDescent="0.25">
      <c r="G517" s="11"/>
      <c r="H517" s="11"/>
      <c r="I517" s="11"/>
      <c r="J517" s="12"/>
    </row>
    <row r="518" spans="7:10" ht="15.75" customHeight="1" x14ac:dyDescent="0.25">
      <c r="G518" s="11"/>
      <c r="H518" s="11"/>
      <c r="I518" s="11"/>
      <c r="J518" s="12"/>
    </row>
    <row r="519" spans="7:10" ht="15.75" customHeight="1" x14ac:dyDescent="0.25">
      <c r="G519" s="11"/>
      <c r="H519" s="11"/>
      <c r="I519" s="11"/>
      <c r="J519" s="12"/>
    </row>
    <row r="520" spans="7:10" ht="15.75" customHeight="1" x14ac:dyDescent="0.25">
      <c r="G520" s="11"/>
      <c r="H520" s="11"/>
      <c r="I520" s="11"/>
      <c r="J520" s="12"/>
    </row>
    <row r="521" spans="7:10" ht="15.75" customHeight="1" x14ac:dyDescent="0.25">
      <c r="G521" s="11"/>
      <c r="H521" s="11"/>
      <c r="I521" s="11"/>
      <c r="J521" s="12"/>
    </row>
    <row r="522" spans="7:10" ht="15.75" customHeight="1" x14ac:dyDescent="0.25">
      <c r="G522" s="11"/>
      <c r="H522" s="11"/>
      <c r="I522" s="11"/>
      <c r="J522" s="12"/>
    </row>
    <row r="523" spans="7:10" ht="15.75" customHeight="1" x14ac:dyDescent="0.25">
      <c r="G523" s="11"/>
      <c r="H523" s="11"/>
      <c r="I523" s="11"/>
      <c r="J523" s="12"/>
    </row>
    <row r="524" spans="7:10" ht="15.75" customHeight="1" x14ac:dyDescent="0.25">
      <c r="G524" s="11"/>
      <c r="H524" s="11"/>
      <c r="I524" s="11"/>
      <c r="J524" s="12"/>
    </row>
    <row r="525" spans="7:10" ht="15.75" customHeight="1" x14ac:dyDescent="0.25">
      <c r="G525" s="11"/>
      <c r="H525" s="11"/>
      <c r="I525" s="11"/>
      <c r="J525" s="12"/>
    </row>
    <row r="526" spans="7:10" ht="15.75" customHeight="1" x14ac:dyDescent="0.25">
      <c r="G526" s="11"/>
      <c r="H526" s="11"/>
      <c r="I526" s="11"/>
      <c r="J526" s="12"/>
    </row>
    <row r="527" spans="7:10" ht="15.75" customHeight="1" x14ac:dyDescent="0.25">
      <c r="G527" s="11"/>
      <c r="H527" s="11"/>
      <c r="I527" s="11"/>
      <c r="J527" s="12"/>
    </row>
    <row r="528" spans="7:10" ht="15.75" customHeight="1" x14ac:dyDescent="0.25">
      <c r="G528" s="11"/>
      <c r="H528" s="11"/>
      <c r="I528" s="11"/>
      <c r="J528" s="12"/>
    </row>
    <row r="529" spans="7:10" ht="15.75" customHeight="1" x14ac:dyDescent="0.25">
      <c r="G529" s="11"/>
      <c r="H529" s="11"/>
      <c r="I529" s="11"/>
      <c r="J529" s="12"/>
    </row>
    <row r="530" spans="7:10" ht="15.75" customHeight="1" x14ac:dyDescent="0.25">
      <c r="G530" s="11"/>
      <c r="H530" s="11"/>
      <c r="I530" s="11"/>
      <c r="J530" s="12"/>
    </row>
    <row r="531" spans="7:10" ht="15.75" customHeight="1" x14ac:dyDescent="0.25">
      <c r="G531" s="11"/>
      <c r="H531" s="11"/>
      <c r="I531" s="11"/>
      <c r="J531" s="12"/>
    </row>
    <row r="532" spans="7:10" ht="15.75" customHeight="1" x14ac:dyDescent="0.25">
      <c r="G532" s="11"/>
      <c r="H532" s="11"/>
      <c r="I532" s="11"/>
      <c r="J532" s="12"/>
    </row>
    <row r="533" spans="7:10" ht="15.75" customHeight="1" x14ac:dyDescent="0.25">
      <c r="G533" s="11"/>
      <c r="H533" s="11"/>
      <c r="I533" s="11"/>
      <c r="J533" s="12"/>
    </row>
    <row r="534" spans="7:10" ht="15.75" customHeight="1" x14ac:dyDescent="0.25">
      <c r="G534" s="11"/>
      <c r="H534" s="11"/>
      <c r="I534" s="11"/>
      <c r="J534" s="12"/>
    </row>
    <row r="535" spans="7:10" ht="15.75" customHeight="1" x14ac:dyDescent="0.25">
      <c r="G535" s="11"/>
      <c r="H535" s="11"/>
      <c r="I535" s="11"/>
      <c r="J535" s="12"/>
    </row>
    <row r="536" spans="7:10" ht="15.75" customHeight="1" x14ac:dyDescent="0.25">
      <c r="G536" s="11"/>
      <c r="H536" s="11"/>
      <c r="I536" s="11"/>
      <c r="J536" s="12"/>
    </row>
    <row r="537" spans="7:10" ht="15.75" customHeight="1" x14ac:dyDescent="0.25">
      <c r="G537" s="11"/>
      <c r="H537" s="11"/>
      <c r="I537" s="11"/>
      <c r="J537" s="12"/>
    </row>
    <row r="538" spans="7:10" ht="15.75" customHeight="1" x14ac:dyDescent="0.25">
      <c r="G538" s="11"/>
      <c r="H538" s="11"/>
      <c r="I538" s="11"/>
      <c r="J538" s="12"/>
    </row>
    <row r="539" spans="7:10" ht="15.75" customHeight="1" x14ac:dyDescent="0.25">
      <c r="G539" s="11"/>
      <c r="H539" s="11"/>
      <c r="I539" s="11"/>
      <c r="J539" s="12"/>
    </row>
    <row r="540" spans="7:10" ht="15.75" customHeight="1" x14ac:dyDescent="0.25">
      <c r="G540" s="11"/>
      <c r="H540" s="11"/>
      <c r="I540" s="11"/>
      <c r="J540" s="12"/>
    </row>
    <row r="541" spans="7:10" ht="15.75" customHeight="1" x14ac:dyDescent="0.25">
      <c r="G541" s="11"/>
      <c r="H541" s="11"/>
      <c r="I541" s="11"/>
      <c r="J541" s="12"/>
    </row>
    <row r="542" spans="7:10" ht="15.75" customHeight="1" x14ac:dyDescent="0.25">
      <c r="G542" s="11"/>
      <c r="H542" s="11"/>
      <c r="I542" s="11"/>
      <c r="J542" s="12"/>
    </row>
    <row r="543" spans="7:10" ht="15.75" customHeight="1" x14ac:dyDescent="0.25">
      <c r="G543" s="11"/>
      <c r="H543" s="11"/>
      <c r="I543" s="11"/>
      <c r="J543" s="12"/>
    </row>
    <row r="544" spans="7:10" ht="15.75" customHeight="1" x14ac:dyDescent="0.25">
      <c r="G544" s="11"/>
      <c r="H544" s="11"/>
      <c r="I544" s="11"/>
      <c r="J544" s="12"/>
    </row>
    <row r="545" spans="7:10" ht="15.75" customHeight="1" x14ac:dyDescent="0.25">
      <c r="G545" s="11"/>
      <c r="H545" s="11"/>
      <c r="I545" s="11"/>
      <c r="J545" s="12"/>
    </row>
    <row r="546" spans="7:10" ht="15.75" customHeight="1" x14ac:dyDescent="0.25">
      <c r="G546" s="11"/>
      <c r="H546" s="11"/>
      <c r="I546" s="11"/>
      <c r="J546" s="12"/>
    </row>
    <row r="547" spans="7:10" ht="15.75" customHeight="1" x14ac:dyDescent="0.25">
      <c r="G547" s="11"/>
      <c r="H547" s="11"/>
      <c r="I547" s="11"/>
      <c r="J547" s="12"/>
    </row>
    <row r="548" spans="7:10" ht="15.75" customHeight="1" x14ac:dyDescent="0.25">
      <c r="G548" s="11"/>
      <c r="H548" s="11"/>
      <c r="I548" s="11"/>
      <c r="J548" s="12"/>
    </row>
    <row r="549" spans="7:10" ht="15.75" customHeight="1" x14ac:dyDescent="0.25">
      <c r="G549" s="11"/>
      <c r="H549" s="11"/>
      <c r="I549" s="11"/>
      <c r="J549" s="12"/>
    </row>
    <row r="550" spans="7:10" ht="15.75" customHeight="1" x14ac:dyDescent="0.25">
      <c r="G550" s="11"/>
      <c r="H550" s="11"/>
      <c r="I550" s="11"/>
      <c r="J550" s="12"/>
    </row>
    <row r="551" spans="7:10" ht="15.75" customHeight="1" x14ac:dyDescent="0.25">
      <c r="G551" s="11"/>
      <c r="H551" s="11"/>
      <c r="I551" s="11"/>
      <c r="J551" s="12"/>
    </row>
    <row r="552" spans="7:10" ht="15.75" customHeight="1" x14ac:dyDescent="0.25">
      <c r="G552" s="11"/>
      <c r="H552" s="11"/>
      <c r="I552" s="11"/>
      <c r="J552" s="12"/>
    </row>
    <row r="553" spans="7:10" ht="15.75" customHeight="1" x14ac:dyDescent="0.25">
      <c r="G553" s="11"/>
      <c r="H553" s="11"/>
      <c r="I553" s="11"/>
      <c r="J553" s="12"/>
    </row>
    <row r="554" spans="7:10" ht="15.75" customHeight="1" x14ac:dyDescent="0.25">
      <c r="G554" s="11"/>
      <c r="H554" s="11"/>
      <c r="I554" s="11"/>
      <c r="J554" s="12"/>
    </row>
    <row r="555" spans="7:10" ht="15.75" customHeight="1" x14ac:dyDescent="0.25">
      <c r="G555" s="11"/>
      <c r="H555" s="11"/>
      <c r="I555" s="11"/>
      <c r="J555" s="12"/>
    </row>
    <row r="556" spans="7:10" ht="15.75" customHeight="1" x14ac:dyDescent="0.25">
      <c r="G556" s="11"/>
      <c r="H556" s="11"/>
      <c r="I556" s="11"/>
      <c r="J556" s="12"/>
    </row>
    <row r="557" spans="7:10" ht="15.75" customHeight="1" x14ac:dyDescent="0.25">
      <c r="G557" s="11"/>
      <c r="H557" s="11"/>
      <c r="I557" s="11"/>
      <c r="J557" s="12"/>
    </row>
    <row r="558" spans="7:10" ht="15.75" customHeight="1" x14ac:dyDescent="0.25">
      <c r="G558" s="11"/>
      <c r="H558" s="11"/>
      <c r="I558" s="11"/>
      <c r="J558" s="12"/>
    </row>
    <row r="559" spans="7:10" ht="15.75" customHeight="1" x14ac:dyDescent="0.25">
      <c r="G559" s="11"/>
      <c r="H559" s="11"/>
      <c r="I559" s="11"/>
      <c r="J559" s="12"/>
    </row>
    <row r="560" spans="7:10" ht="15.75" customHeight="1" x14ac:dyDescent="0.25">
      <c r="G560" s="11"/>
      <c r="H560" s="11"/>
      <c r="I560" s="11"/>
      <c r="J560" s="12"/>
    </row>
    <row r="561" spans="7:10" ht="15.75" customHeight="1" x14ac:dyDescent="0.25">
      <c r="G561" s="11"/>
      <c r="H561" s="11"/>
      <c r="I561" s="11"/>
      <c r="J561" s="12"/>
    </row>
    <row r="562" spans="7:10" ht="15.75" customHeight="1" x14ac:dyDescent="0.25">
      <c r="G562" s="11"/>
      <c r="H562" s="11"/>
      <c r="I562" s="11"/>
      <c r="J562" s="12"/>
    </row>
    <row r="563" spans="7:10" ht="15.75" customHeight="1" x14ac:dyDescent="0.25">
      <c r="G563" s="11"/>
      <c r="H563" s="11"/>
      <c r="I563" s="11"/>
      <c r="J563" s="12"/>
    </row>
    <row r="564" spans="7:10" ht="15.75" customHeight="1" x14ac:dyDescent="0.25">
      <c r="G564" s="11"/>
      <c r="H564" s="11"/>
      <c r="I564" s="11"/>
      <c r="J564" s="12"/>
    </row>
    <row r="565" spans="7:10" ht="15.75" customHeight="1" x14ac:dyDescent="0.25">
      <c r="G565" s="11"/>
      <c r="H565" s="11"/>
      <c r="I565" s="11"/>
      <c r="J565" s="12"/>
    </row>
    <row r="566" spans="7:10" ht="15.75" customHeight="1" x14ac:dyDescent="0.25">
      <c r="G566" s="11"/>
      <c r="H566" s="11"/>
      <c r="I566" s="11"/>
      <c r="J566" s="12"/>
    </row>
    <row r="567" spans="7:10" ht="15.75" customHeight="1" x14ac:dyDescent="0.25">
      <c r="G567" s="11"/>
      <c r="H567" s="11"/>
      <c r="I567" s="11"/>
      <c r="J567" s="12"/>
    </row>
    <row r="568" spans="7:10" ht="15.75" customHeight="1" x14ac:dyDescent="0.25">
      <c r="G568" s="11"/>
      <c r="H568" s="11"/>
      <c r="I568" s="11"/>
      <c r="J568" s="12"/>
    </row>
    <row r="569" spans="7:10" ht="15.75" customHeight="1" x14ac:dyDescent="0.25">
      <c r="G569" s="11"/>
      <c r="H569" s="11"/>
      <c r="I569" s="11"/>
      <c r="J569" s="12"/>
    </row>
    <row r="570" spans="7:10" ht="15.75" customHeight="1" x14ac:dyDescent="0.25">
      <c r="G570" s="11"/>
      <c r="H570" s="11"/>
      <c r="I570" s="11"/>
      <c r="J570" s="12"/>
    </row>
    <row r="571" spans="7:10" ht="15.75" customHeight="1" x14ac:dyDescent="0.25">
      <c r="G571" s="11"/>
      <c r="H571" s="11"/>
      <c r="I571" s="11"/>
      <c r="J571" s="12"/>
    </row>
    <row r="572" spans="7:10" ht="15.75" customHeight="1" x14ac:dyDescent="0.25">
      <c r="G572" s="11"/>
      <c r="H572" s="11"/>
      <c r="I572" s="11"/>
      <c r="J572" s="12"/>
    </row>
    <row r="573" spans="7:10" ht="15.75" customHeight="1" x14ac:dyDescent="0.25">
      <c r="G573" s="11"/>
      <c r="H573" s="11"/>
      <c r="I573" s="11"/>
      <c r="J573" s="12"/>
    </row>
    <row r="574" spans="7:10" ht="15.75" customHeight="1" x14ac:dyDescent="0.25">
      <c r="G574" s="11"/>
      <c r="H574" s="11"/>
      <c r="I574" s="11"/>
      <c r="J574" s="12"/>
    </row>
    <row r="575" spans="7:10" ht="15.75" customHeight="1" x14ac:dyDescent="0.25">
      <c r="G575" s="11"/>
      <c r="H575" s="11"/>
      <c r="I575" s="11"/>
      <c r="J575" s="12"/>
    </row>
    <row r="576" spans="7:10" ht="15.75" customHeight="1" x14ac:dyDescent="0.25">
      <c r="G576" s="11"/>
      <c r="H576" s="11"/>
      <c r="I576" s="11"/>
      <c r="J576" s="12"/>
    </row>
    <row r="577" spans="7:10" ht="15.75" customHeight="1" x14ac:dyDescent="0.25">
      <c r="G577" s="11"/>
      <c r="H577" s="11"/>
      <c r="I577" s="11"/>
      <c r="J577" s="12"/>
    </row>
    <row r="578" spans="7:10" ht="15.75" customHeight="1" x14ac:dyDescent="0.25">
      <c r="G578" s="11"/>
      <c r="H578" s="11"/>
      <c r="I578" s="11"/>
      <c r="J578" s="12"/>
    </row>
    <row r="579" spans="7:10" ht="15.75" customHeight="1" x14ac:dyDescent="0.25">
      <c r="G579" s="11"/>
      <c r="H579" s="11"/>
      <c r="I579" s="11"/>
      <c r="J579" s="12"/>
    </row>
    <row r="580" spans="7:10" ht="15.75" customHeight="1" x14ac:dyDescent="0.25">
      <c r="G580" s="11"/>
      <c r="H580" s="11"/>
      <c r="I580" s="11"/>
      <c r="J580" s="12"/>
    </row>
    <row r="581" spans="7:10" ht="15.75" customHeight="1" x14ac:dyDescent="0.25">
      <c r="G581" s="11"/>
      <c r="H581" s="11"/>
      <c r="I581" s="11"/>
      <c r="J581" s="12"/>
    </row>
    <row r="582" spans="7:10" ht="15.75" customHeight="1" x14ac:dyDescent="0.25">
      <c r="G582" s="11"/>
      <c r="H582" s="11"/>
      <c r="I582" s="11"/>
      <c r="J582" s="12"/>
    </row>
    <row r="583" spans="7:10" ht="15.75" customHeight="1" x14ac:dyDescent="0.25">
      <c r="G583" s="11"/>
      <c r="H583" s="11"/>
      <c r="I583" s="11"/>
      <c r="J583" s="12"/>
    </row>
    <row r="584" spans="7:10" ht="15.75" customHeight="1" x14ac:dyDescent="0.25">
      <c r="G584" s="11"/>
      <c r="H584" s="11"/>
      <c r="I584" s="11"/>
      <c r="J584" s="12"/>
    </row>
    <row r="585" spans="7:10" ht="15.75" customHeight="1" x14ac:dyDescent="0.25">
      <c r="G585" s="11"/>
      <c r="H585" s="11"/>
      <c r="I585" s="11"/>
      <c r="J585" s="12"/>
    </row>
    <row r="586" spans="7:10" ht="15.75" customHeight="1" x14ac:dyDescent="0.25">
      <c r="G586" s="11"/>
      <c r="H586" s="11"/>
      <c r="I586" s="11"/>
      <c r="J586" s="12"/>
    </row>
    <row r="587" spans="7:10" ht="15.75" customHeight="1" x14ac:dyDescent="0.25">
      <c r="G587" s="11"/>
      <c r="H587" s="11"/>
      <c r="I587" s="11"/>
      <c r="J587" s="12"/>
    </row>
    <row r="588" spans="7:10" ht="15.75" customHeight="1" x14ac:dyDescent="0.25">
      <c r="G588" s="11"/>
      <c r="H588" s="11"/>
      <c r="I588" s="11"/>
      <c r="J588" s="12"/>
    </row>
    <row r="589" spans="7:10" ht="15.75" customHeight="1" x14ac:dyDescent="0.25">
      <c r="G589" s="11"/>
      <c r="H589" s="11"/>
      <c r="I589" s="11"/>
      <c r="J589" s="12"/>
    </row>
    <row r="590" spans="7:10" ht="15.75" customHeight="1" x14ac:dyDescent="0.25">
      <c r="G590" s="11"/>
      <c r="H590" s="11"/>
      <c r="I590" s="11"/>
      <c r="J590" s="12"/>
    </row>
    <row r="591" spans="7:10" ht="15.75" customHeight="1" x14ac:dyDescent="0.25">
      <c r="G591" s="11"/>
      <c r="H591" s="11"/>
      <c r="I591" s="11"/>
      <c r="J591" s="12"/>
    </row>
    <row r="592" spans="7:10" ht="15.75" customHeight="1" x14ac:dyDescent="0.25">
      <c r="G592" s="11"/>
      <c r="H592" s="11"/>
      <c r="I592" s="11"/>
      <c r="J592" s="12"/>
    </row>
    <row r="593" spans="7:10" ht="15.75" customHeight="1" x14ac:dyDescent="0.25">
      <c r="G593" s="11"/>
      <c r="H593" s="11"/>
      <c r="I593" s="11"/>
      <c r="J593" s="12"/>
    </row>
    <row r="594" spans="7:10" ht="15.75" customHeight="1" x14ac:dyDescent="0.25">
      <c r="G594" s="11"/>
      <c r="H594" s="11"/>
      <c r="I594" s="11"/>
      <c r="J594" s="12"/>
    </row>
    <row r="595" spans="7:10" ht="15.75" customHeight="1" x14ac:dyDescent="0.25">
      <c r="G595" s="11"/>
      <c r="H595" s="11"/>
      <c r="I595" s="11"/>
      <c r="J595" s="12"/>
    </row>
    <row r="596" spans="7:10" ht="15.75" customHeight="1" x14ac:dyDescent="0.25">
      <c r="G596" s="11"/>
      <c r="H596" s="11"/>
      <c r="I596" s="11"/>
      <c r="J596" s="12"/>
    </row>
    <row r="597" spans="7:10" ht="15.75" customHeight="1" x14ac:dyDescent="0.25">
      <c r="G597" s="11"/>
      <c r="H597" s="11"/>
      <c r="I597" s="11"/>
      <c r="J597" s="12"/>
    </row>
    <row r="598" spans="7:10" ht="15.75" customHeight="1" x14ac:dyDescent="0.25">
      <c r="G598" s="11"/>
      <c r="H598" s="11"/>
      <c r="I598" s="11"/>
      <c r="J598" s="12"/>
    </row>
    <row r="599" spans="7:10" ht="15.75" customHeight="1" x14ac:dyDescent="0.25">
      <c r="G599" s="11"/>
      <c r="H599" s="11"/>
      <c r="I599" s="11"/>
      <c r="J599" s="12"/>
    </row>
    <row r="600" spans="7:10" ht="15.75" customHeight="1" x14ac:dyDescent="0.25">
      <c r="G600" s="11"/>
      <c r="H600" s="11"/>
      <c r="I600" s="11"/>
      <c r="J600" s="12"/>
    </row>
    <row r="601" spans="7:10" ht="15.75" customHeight="1" x14ac:dyDescent="0.25">
      <c r="G601" s="11"/>
      <c r="H601" s="11"/>
      <c r="I601" s="11"/>
      <c r="J601" s="12"/>
    </row>
    <row r="602" spans="7:10" ht="15.75" customHeight="1" x14ac:dyDescent="0.25">
      <c r="G602" s="11"/>
      <c r="H602" s="11"/>
      <c r="I602" s="11"/>
      <c r="J602" s="12"/>
    </row>
    <row r="603" spans="7:10" ht="15.75" customHeight="1" x14ac:dyDescent="0.25">
      <c r="G603" s="11"/>
      <c r="H603" s="11"/>
      <c r="I603" s="11"/>
      <c r="J603" s="12"/>
    </row>
    <row r="604" spans="7:10" ht="15.75" customHeight="1" x14ac:dyDescent="0.25">
      <c r="G604" s="11"/>
      <c r="H604" s="11"/>
      <c r="I604" s="11"/>
      <c r="J604" s="12"/>
    </row>
    <row r="605" spans="7:10" ht="15.75" customHeight="1" x14ac:dyDescent="0.25">
      <c r="G605" s="11"/>
      <c r="H605" s="11"/>
      <c r="I605" s="11"/>
      <c r="J605" s="12"/>
    </row>
    <row r="606" spans="7:10" ht="15.75" customHeight="1" x14ac:dyDescent="0.25">
      <c r="G606" s="11"/>
      <c r="H606" s="11"/>
      <c r="I606" s="11"/>
      <c r="J606" s="12"/>
    </row>
    <row r="607" spans="7:10" ht="15.75" customHeight="1" x14ac:dyDescent="0.25">
      <c r="G607" s="11"/>
      <c r="H607" s="11"/>
      <c r="I607" s="11"/>
      <c r="J607" s="12"/>
    </row>
    <row r="608" spans="7:10" ht="15.75" customHeight="1" x14ac:dyDescent="0.25">
      <c r="G608" s="11"/>
      <c r="H608" s="11"/>
      <c r="I608" s="11"/>
      <c r="J608" s="12"/>
    </row>
    <row r="609" spans="7:10" ht="15.75" customHeight="1" x14ac:dyDescent="0.25">
      <c r="G609" s="11"/>
      <c r="H609" s="11"/>
      <c r="I609" s="11"/>
      <c r="J609" s="12"/>
    </row>
    <row r="610" spans="7:10" ht="15.75" customHeight="1" x14ac:dyDescent="0.25">
      <c r="G610" s="11"/>
      <c r="H610" s="11"/>
      <c r="I610" s="11"/>
      <c r="J610" s="12"/>
    </row>
    <row r="611" spans="7:10" ht="15.75" customHeight="1" x14ac:dyDescent="0.25">
      <c r="G611" s="11"/>
      <c r="H611" s="11"/>
      <c r="I611" s="11"/>
      <c r="J611" s="12"/>
    </row>
    <row r="612" spans="7:10" ht="15.75" customHeight="1" x14ac:dyDescent="0.25">
      <c r="G612" s="11"/>
      <c r="H612" s="11"/>
      <c r="I612" s="11"/>
      <c r="J612" s="12"/>
    </row>
    <row r="613" spans="7:10" ht="15.75" customHeight="1" x14ac:dyDescent="0.25">
      <c r="G613" s="11"/>
      <c r="H613" s="11"/>
      <c r="I613" s="11"/>
      <c r="J613" s="12"/>
    </row>
    <row r="614" spans="7:10" ht="15.75" customHeight="1" x14ac:dyDescent="0.25">
      <c r="G614" s="11"/>
      <c r="H614" s="11"/>
      <c r="I614" s="11"/>
      <c r="J614" s="12"/>
    </row>
    <row r="615" spans="7:10" ht="15.75" customHeight="1" x14ac:dyDescent="0.25">
      <c r="G615" s="11"/>
      <c r="H615" s="11"/>
      <c r="I615" s="11"/>
      <c r="J615" s="12"/>
    </row>
    <row r="616" spans="7:10" ht="15.75" customHeight="1" x14ac:dyDescent="0.25">
      <c r="G616" s="11"/>
      <c r="H616" s="11"/>
      <c r="I616" s="11"/>
      <c r="J616" s="12"/>
    </row>
    <row r="617" spans="7:10" ht="15.75" customHeight="1" x14ac:dyDescent="0.25">
      <c r="G617" s="11"/>
      <c r="H617" s="11"/>
      <c r="I617" s="11"/>
      <c r="J617" s="12"/>
    </row>
    <row r="618" spans="7:10" ht="15.75" customHeight="1" x14ac:dyDescent="0.25">
      <c r="G618" s="11"/>
      <c r="H618" s="11"/>
      <c r="I618" s="11"/>
      <c r="J618" s="12"/>
    </row>
    <row r="619" spans="7:10" ht="15.75" customHeight="1" x14ac:dyDescent="0.25">
      <c r="G619" s="11"/>
      <c r="H619" s="11"/>
      <c r="I619" s="11"/>
      <c r="J619" s="12"/>
    </row>
    <row r="620" spans="7:10" ht="15.75" customHeight="1" x14ac:dyDescent="0.25">
      <c r="G620" s="11"/>
      <c r="H620" s="11"/>
      <c r="I620" s="11"/>
      <c r="J620" s="12"/>
    </row>
    <row r="621" spans="7:10" ht="15.75" customHeight="1" x14ac:dyDescent="0.25">
      <c r="G621" s="11"/>
      <c r="H621" s="11"/>
      <c r="I621" s="11"/>
      <c r="J621" s="12"/>
    </row>
    <row r="622" spans="7:10" ht="15.75" customHeight="1" x14ac:dyDescent="0.25">
      <c r="G622" s="11"/>
      <c r="H622" s="11"/>
      <c r="I622" s="11"/>
      <c r="J622" s="12"/>
    </row>
    <row r="623" spans="7:10" ht="15.75" customHeight="1" x14ac:dyDescent="0.25">
      <c r="G623" s="11"/>
      <c r="H623" s="11"/>
      <c r="I623" s="11"/>
      <c r="J623" s="12"/>
    </row>
    <row r="624" spans="7:10" ht="15.75" customHeight="1" x14ac:dyDescent="0.25">
      <c r="G624" s="11"/>
      <c r="H624" s="11"/>
      <c r="I624" s="11"/>
      <c r="J624" s="12"/>
    </row>
    <row r="625" spans="7:10" ht="15.75" customHeight="1" x14ac:dyDescent="0.25">
      <c r="G625" s="11"/>
      <c r="H625" s="11"/>
      <c r="I625" s="11"/>
      <c r="J625" s="12"/>
    </row>
    <row r="626" spans="7:10" ht="15.75" customHeight="1" x14ac:dyDescent="0.25">
      <c r="G626" s="11"/>
      <c r="H626" s="11"/>
      <c r="I626" s="11"/>
      <c r="J626" s="12"/>
    </row>
    <row r="627" spans="7:10" ht="15.75" customHeight="1" x14ac:dyDescent="0.25">
      <c r="G627" s="11"/>
      <c r="H627" s="11"/>
      <c r="I627" s="11"/>
      <c r="J627" s="12"/>
    </row>
    <row r="628" spans="7:10" ht="15.75" customHeight="1" x14ac:dyDescent="0.25">
      <c r="G628" s="11"/>
      <c r="H628" s="11"/>
      <c r="I628" s="11"/>
      <c r="J628" s="12"/>
    </row>
    <row r="629" spans="7:10" ht="15.75" customHeight="1" x14ac:dyDescent="0.25">
      <c r="G629" s="11"/>
      <c r="H629" s="11"/>
      <c r="I629" s="11"/>
      <c r="J629" s="12"/>
    </row>
    <row r="630" spans="7:10" ht="15.75" customHeight="1" x14ac:dyDescent="0.25">
      <c r="G630" s="11"/>
      <c r="H630" s="11"/>
      <c r="I630" s="11"/>
      <c r="J630" s="12"/>
    </row>
    <row r="631" spans="7:10" ht="15.75" customHeight="1" x14ac:dyDescent="0.25">
      <c r="G631" s="11"/>
      <c r="H631" s="11"/>
      <c r="I631" s="11"/>
      <c r="J631" s="12"/>
    </row>
    <row r="632" spans="7:10" ht="15.75" customHeight="1" x14ac:dyDescent="0.25">
      <c r="G632" s="11"/>
      <c r="H632" s="11"/>
      <c r="I632" s="11"/>
      <c r="J632" s="12"/>
    </row>
    <row r="633" spans="7:10" ht="15.75" customHeight="1" x14ac:dyDescent="0.25">
      <c r="G633" s="11"/>
      <c r="H633" s="11"/>
      <c r="I633" s="11"/>
      <c r="J633" s="12"/>
    </row>
    <row r="634" spans="7:10" ht="15.75" customHeight="1" x14ac:dyDescent="0.25">
      <c r="G634" s="11"/>
      <c r="H634" s="11"/>
      <c r="I634" s="11"/>
      <c r="J634" s="12"/>
    </row>
    <row r="635" spans="7:10" ht="15.75" customHeight="1" x14ac:dyDescent="0.25">
      <c r="G635" s="11"/>
      <c r="H635" s="11"/>
      <c r="I635" s="11"/>
      <c r="J635" s="12"/>
    </row>
    <row r="636" spans="7:10" ht="15.75" customHeight="1" x14ac:dyDescent="0.25">
      <c r="G636" s="11"/>
      <c r="H636" s="11"/>
      <c r="I636" s="11"/>
      <c r="J636" s="12"/>
    </row>
    <row r="637" spans="7:10" ht="15.75" customHeight="1" x14ac:dyDescent="0.25">
      <c r="G637" s="11"/>
      <c r="H637" s="11"/>
      <c r="I637" s="11"/>
      <c r="J637" s="12"/>
    </row>
    <row r="638" spans="7:10" ht="15.75" customHeight="1" x14ac:dyDescent="0.25">
      <c r="G638" s="11"/>
      <c r="H638" s="11"/>
      <c r="I638" s="11"/>
      <c r="J638" s="12"/>
    </row>
    <row r="639" spans="7:10" ht="15.75" customHeight="1" x14ac:dyDescent="0.25">
      <c r="G639" s="11"/>
      <c r="H639" s="11"/>
      <c r="I639" s="11"/>
      <c r="J639" s="12"/>
    </row>
    <row r="640" spans="7:10" ht="15.75" customHeight="1" x14ac:dyDescent="0.25">
      <c r="G640" s="11"/>
      <c r="H640" s="11"/>
      <c r="I640" s="11"/>
      <c r="J640" s="12"/>
    </row>
    <row r="641" spans="7:10" ht="15.75" customHeight="1" x14ac:dyDescent="0.25">
      <c r="G641" s="11"/>
      <c r="H641" s="11"/>
      <c r="I641" s="11"/>
      <c r="J641" s="12"/>
    </row>
    <row r="642" spans="7:10" ht="15.75" customHeight="1" x14ac:dyDescent="0.25">
      <c r="G642" s="11"/>
      <c r="H642" s="11"/>
      <c r="I642" s="11"/>
      <c r="J642" s="12"/>
    </row>
    <row r="643" spans="7:10" ht="15.75" customHeight="1" x14ac:dyDescent="0.25">
      <c r="G643" s="11"/>
      <c r="H643" s="11"/>
      <c r="I643" s="11"/>
      <c r="J643" s="12"/>
    </row>
    <row r="644" spans="7:10" ht="15.75" customHeight="1" x14ac:dyDescent="0.25">
      <c r="G644" s="11"/>
      <c r="H644" s="11"/>
      <c r="I644" s="11"/>
      <c r="J644" s="12"/>
    </row>
    <row r="645" spans="7:10" ht="15.75" customHeight="1" x14ac:dyDescent="0.25">
      <c r="G645" s="11"/>
      <c r="H645" s="11"/>
      <c r="I645" s="11"/>
      <c r="J645" s="12"/>
    </row>
    <row r="646" spans="7:10" ht="15.75" customHeight="1" x14ac:dyDescent="0.25">
      <c r="G646" s="11"/>
      <c r="H646" s="11"/>
      <c r="I646" s="11"/>
      <c r="J646" s="12"/>
    </row>
    <row r="647" spans="7:10" ht="15.75" customHeight="1" x14ac:dyDescent="0.25">
      <c r="G647" s="11"/>
      <c r="H647" s="11"/>
      <c r="I647" s="11"/>
      <c r="J647" s="12"/>
    </row>
    <row r="648" spans="7:10" ht="15.75" customHeight="1" x14ac:dyDescent="0.25">
      <c r="G648" s="11"/>
      <c r="H648" s="11"/>
      <c r="I648" s="11"/>
      <c r="J648" s="12"/>
    </row>
    <row r="649" spans="7:10" ht="15.75" customHeight="1" x14ac:dyDescent="0.25">
      <c r="G649" s="11"/>
      <c r="H649" s="11"/>
      <c r="I649" s="11"/>
      <c r="J649" s="12"/>
    </row>
    <row r="650" spans="7:10" ht="15.75" customHeight="1" x14ac:dyDescent="0.25">
      <c r="G650" s="11"/>
      <c r="H650" s="11"/>
      <c r="I650" s="11"/>
      <c r="J650" s="12"/>
    </row>
    <row r="651" spans="7:10" ht="15.75" customHeight="1" x14ac:dyDescent="0.25">
      <c r="G651" s="11"/>
      <c r="H651" s="11"/>
      <c r="I651" s="11"/>
      <c r="J651" s="12"/>
    </row>
    <row r="652" spans="7:10" ht="15.75" customHeight="1" x14ac:dyDescent="0.25">
      <c r="G652" s="11"/>
      <c r="H652" s="11"/>
      <c r="I652" s="11"/>
      <c r="J652" s="12"/>
    </row>
    <row r="653" spans="7:10" ht="15.75" customHeight="1" x14ac:dyDescent="0.25">
      <c r="G653" s="11"/>
      <c r="H653" s="11"/>
      <c r="I653" s="11"/>
      <c r="J653" s="12"/>
    </row>
    <row r="654" spans="7:10" ht="15.75" customHeight="1" x14ac:dyDescent="0.25">
      <c r="G654" s="11"/>
      <c r="H654" s="11"/>
      <c r="I654" s="11"/>
      <c r="J654" s="12"/>
    </row>
    <row r="655" spans="7:10" ht="15.75" customHeight="1" x14ac:dyDescent="0.25">
      <c r="G655" s="11"/>
      <c r="H655" s="11"/>
      <c r="I655" s="11"/>
      <c r="J655" s="12"/>
    </row>
    <row r="656" spans="7:10" ht="15.75" customHeight="1" x14ac:dyDescent="0.25">
      <c r="G656" s="11"/>
      <c r="H656" s="11"/>
      <c r="I656" s="11"/>
      <c r="J656" s="12"/>
    </row>
    <row r="657" spans="7:10" ht="15.75" customHeight="1" x14ac:dyDescent="0.25">
      <c r="G657" s="11"/>
      <c r="H657" s="11"/>
      <c r="I657" s="11"/>
      <c r="J657" s="12"/>
    </row>
    <row r="658" spans="7:10" ht="15.75" customHeight="1" x14ac:dyDescent="0.25">
      <c r="G658" s="11"/>
      <c r="H658" s="11"/>
      <c r="I658" s="11"/>
      <c r="J658" s="12"/>
    </row>
    <row r="659" spans="7:10" ht="15.75" customHeight="1" x14ac:dyDescent="0.25">
      <c r="G659" s="11"/>
      <c r="H659" s="11"/>
      <c r="I659" s="11"/>
      <c r="J659" s="12"/>
    </row>
    <row r="660" spans="7:10" ht="15.75" customHeight="1" x14ac:dyDescent="0.25">
      <c r="G660" s="11"/>
      <c r="H660" s="11"/>
      <c r="I660" s="11"/>
      <c r="J660" s="12"/>
    </row>
    <row r="661" spans="7:10" ht="15.75" customHeight="1" x14ac:dyDescent="0.25">
      <c r="G661" s="11"/>
      <c r="H661" s="11"/>
      <c r="I661" s="11"/>
      <c r="J661" s="12"/>
    </row>
    <row r="662" spans="7:10" ht="15.75" customHeight="1" x14ac:dyDescent="0.25">
      <c r="G662" s="11"/>
      <c r="H662" s="11"/>
      <c r="I662" s="11"/>
      <c r="J662" s="12"/>
    </row>
    <row r="663" spans="7:10" ht="15.75" customHeight="1" x14ac:dyDescent="0.25">
      <c r="G663" s="11"/>
      <c r="H663" s="11"/>
      <c r="I663" s="11"/>
      <c r="J663" s="12"/>
    </row>
    <row r="664" spans="7:10" ht="15.75" customHeight="1" x14ac:dyDescent="0.25">
      <c r="G664" s="11"/>
      <c r="H664" s="11"/>
      <c r="I664" s="11"/>
      <c r="J664" s="12"/>
    </row>
    <row r="665" spans="7:10" ht="15.75" customHeight="1" x14ac:dyDescent="0.25">
      <c r="G665" s="11"/>
      <c r="H665" s="11"/>
      <c r="I665" s="11"/>
      <c r="J665" s="12"/>
    </row>
    <row r="666" spans="7:10" ht="15.75" customHeight="1" x14ac:dyDescent="0.25">
      <c r="G666" s="11"/>
      <c r="H666" s="11"/>
      <c r="I666" s="11"/>
      <c r="J666" s="12"/>
    </row>
    <row r="667" spans="7:10" ht="15.75" customHeight="1" x14ac:dyDescent="0.25">
      <c r="G667" s="11"/>
      <c r="H667" s="11"/>
      <c r="I667" s="11"/>
      <c r="J667" s="12"/>
    </row>
    <row r="668" spans="7:10" ht="15.75" customHeight="1" x14ac:dyDescent="0.25">
      <c r="G668" s="11"/>
      <c r="H668" s="11"/>
      <c r="I668" s="11"/>
      <c r="J668" s="12"/>
    </row>
    <row r="669" spans="7:10" ht="15.75" customHeight="1" x14ac:dyDescent="0.25">
      <c r="G669" s="11"/>
      <c r="H669" s="11"/>
      <c r="I669" s="11"/>
      <c r="J669" s="12"/>
    </row>
    <row r="670" spans="7:10" ht="15.75" customHeight="1" x14ac:dyDescent="0.25">
      <c r="G670" s="11"/>
      <c r="H670" s="11"/>
      <c r="I670" s="11"/>
      <c r="J670" s="12"/>
    </row>
    <row r="671" spans="7:10" ht="15.75" customHeight="1" x14ac:dyDescent="0.25">
      <c r="G671" s="11"/>
      <c r="H671" s="11"/>
      <c r="I671" s="11"/>
      <c r="J671" s="12"/>
    </row>
    <row r="672" spans="7:10" ht="15.75" customHeight="1" x14ac:dyDescent="0.25">
      <c r="G672" s="11"/>
      <c r="H672" s="11"/>
      <c r="I672" s="11"/>
      <c r="J672" s="12"/>
    </row>
    <row r="673" spans="7:10" ht="15.75" customHeight="1" x14ac:dyDescent="0.25">
      <c r="G673" s="11"/>
      <c r="H673" s="11"/>
      <c r="I673" s="11"/>
      <c r="J673" s="12"/>
    </row>
    <row r="674" spans="7:10" ht="15.75" customHeight="1" x14ac:dyDescent="0.25">
      <c r="G674" s="11"/>
      <c r="H674" s="11"/>
      <c r="I674" s="11"/>
      <c r="J674" s="12"/>
    </row>
    <row r="675" spans="7:10" ht="15.75" customHeight="1" x14ac:dyDescent="0.25">
      <c r="G675" s="11"/>
      <c r="H675" s="11"/>
      <c r="I675" s="11"/>
      <c r="J675" s="12"/>
    </row>
    <row r="676" spans="7:10" ht="15.75" customHeight="1" x14ac:dyDescent="0.25">
      <c r="G676" s="11"/>
      <c r="H676" s="11"/>
      <c r="I676" s="11"/>
      <c r="J676" s="12"/>
    </row>
    <row r="677" spans="7:10" ht="15.75" customHeight="1" x14ac:dyDescent="0.25">
      <c r="G677" s="11"/>
      <c r="H677" s="11"/>
      <c r="I677" s="11"/>
      <c r="J677" s="12"/>
    </row>
    <row r="678" spans="7:10" ht="15.75" customHeight="1" x14ac:dyDescent="0.25">
      <c r="G678" s="11"/>
      <c r="H678" s="11"/>
      <c r="I678" s="11"/>
      <c r="J678" s="12"/>
    </row>
    <row r="679" spans="7:10" ht="15.75" customHeight="1" x14ac:dyDescent="0.25">
      <c r="G679" s="11"/>
      <c r="H679" s="11"/>
      <c r="I679" s="11"/>
      <c r="J679" s="12"/>
    </row>
    <row r="680" spans="7:10" ht="15.75" customHeight="1" x14ac:dyDescent="0.25">
      <c r="G680" s="11"/>
      <c r="H680" s="11"/>
      <c r="I680" s="11"/>
      <c r="J680" s="12"/>
    </row>
    <row r="681" spans="7:10" ht="15.75" customHeight="1" x14ac:dyDescent="0.25">
      <c r="G681" s="11"/>
      <c r="H681" s="11"/>
      <c r="I681" s="11"/>
      <c r="J681" s="12"/>
    </row>
    <row r="682" spans="7:10" ht="15.75" customHeight="1" x14ac:dyDescent="0.25">
      <c r="G682" s="11"/>
      <c r="H682" s="11"/>
      <c r="I682" s="11"/>
      <c r="J682" s="12"/>
    </row>
    <row r="683" spans="7:10" ht="15.75" customHeight="1" x14ac:dyDescent="0.25">
      <c r="G683" s="11"/>
      <c r="H683" s="11"/>
      <c r="I683" s="11"/>
      <c r="J683" s="12"/>
    </row>
    <row r="684" spans="7:10" ht="15.75" customHeight="1" x14ac:dyDescent="0.25">
      <c r="G684" s="11"/>
      <c r="H684" s="11"/>
      <c r="I684" s="11"/>
      <c r="J684" s="12"/>
    </row>
    <row r="685" spans="7:10" ht="15.75" customHeight="1" x14ac:dyDescent="0.25">
      <c r="G685" s="11"/>
      <c r="H685" s="11"/>
      <c r="I685" s="11"/>
      <c r="J685" s="12"/>
    </row>
    <row r="686" spans="7:10" ht="15.75" customHeight="1" x14ac:dyDescent="0.25">
      <c r="G686" s="11"/>
      <c r="H686" s="11"/>
      <c r="I686" s="11"/>
      <c r="J686" s="12"/>
    </row>
    <row r="687" spans="7:10" ht="15.75" customHeight="1" x14ac:dyDescent="0.25">
      <c r="G687" s="11"/>
      <c r="H687" s="11"/>
      <c r="I687" s="11"/>
      <c r="J687" s="12"/>
    </row>
    <row r="688" spans="7:10" ht="15.75" customHeight="1" x14ac:dyDescent="0.25">
      <c r="G688" s="11"/>
      <c r="H688" s="11"/>
      <c r="I688" s="11"/>
      <c r="J688" s="12"/>
    </row>
    <row r="689" spans="7:10" ht="15.75" customHeight="1" x14ac:dyDescent="0.25">
      <c r="G689" s="11"/>
      <c r="H689" s="11"/>
      <c r="I689" s="11"/>
      <c r="J689" s="12"/>
    </row>
    <row r="690" spans="7:10" ht="15.75" customHeight="1" x14ac:dyDescent="0.25">
      <c r="G690" s="11"/>
      <c r="H690" s="11"/>
      <c r="I690" s="11"/>
      <c r="J690" s="12"/>
    </row>
    <row r="691" spans="7:10" ht="15.75" customHeight="1" x14ac:dyDescent="0.25">
      <c r="G691" s="11"/>
      <c r="H691" s="11"/>
      <c r="I691" s="11"/>
      <c r="J691" s="12"/>
    </row>
    <row r="692" spans="7:10" ht="15.75" customHeight="1" x14ac:dyDescent="0.25">
      <c r="G692" s="11"/>
      <c r="H692" s="11"/>
      <c r="I692" s="11"/>
      <c r="J692" s="12"/>
    </row>
    <row r="693" spans="7:10" ht="15.75" customHeight="1" x14ac:dyDescent="0.25">
      <c r="G693" s="11"/>
      <c r="H693" s="11"/>
      <c r="I693" s="11"/>
      <c r="J693" s="12"/>
    </row>
    <row r="694" spans="7:10" ht="15.75" customHeight="1" x14ac:dyDescent="0.25">
      <c r="G694" s="11"/>
      <c r="H694" s="11"/>
      <c r="I694" s="11"/>
      <c r="J694" s="12"/>
    </row>
    <row r="695" spans="7:10" ht="15.75" customHeight="1" x14ac:dyDescent="0.25">
      <c r="G695" s="11"/>
      <c r="H695" s="11"/>
      <c r="I695" s="11"/>
      <c r="J695" s="12"/>
    </row>
    <row r="696" spans="7:10" ht="15.75" customHeight="1" x14ac:dyDescent="0.25">
      <c r="G696" s="11"/>
      <c r="H696" s="11"/>
      <c r="I696" s="11"/>
      <c r="J696" s="12"/>
    </row>
    <row r="697" spans="7:10" ht="15.75" customHeight="1" x14ac:dyDescent="0.25">
      <c r="G697" s="11"/>
      <c r="H697" s="11"/>
      <c r="I697" s="11"/>
      <c r="J697" s="12"/>
    </row>
    <row r="698" spans="7:10" ht="15.75" customHeight="1" x14ac:dyDescent="0.25">
      <c r="G698" s="11"/>
      <c r="H698" s="11"/>
      <c r="I698" s="11"/>
      <c r="J698" s="12"/>
    </row>
    <row r="699" spans="7:10" ht="15.75" customHeight="1" x14ac:dyDescent="0.25">
      <c r="G699" s="11"/>
      <c r="H699" s="11"/>
      <c r="I699" s="11"/>
      <c r="J699" s="12"/>
    </row>
    <row r="700" spans="7:10" ht="15.75" customHeight="1" x14ac:dyDescent="0.25">
      <c r="G700" s="11"/>
      <c r="H700" s="11"/>
      <c r="I700" s="11"/>
      <c r="J700" s="12"/>
    </row>
    <row r="701" spans="7:10" ht="15.75" customHeight="1" x14ac:dyDescent="0.25">
      <c r="G701" s="11"/>
      <c r="H701" s="11"/>
      <c r="I701" s="11"/>
      <c r="J701" s="12"/>
    </row>
    <row r="702" spans="7:10" ht="15.75" customHeight="1" x14ac:dyDescent="0.25">
      <c r="G702" s="11"/>
      <c r="H702" s="11"/>
      <c r="I702" s="11"/>
      <c r="J702" s="12"/>
    </row>
    <row r="703" spans="7:10" ht="15.75" customHeight="1" x14ac:dyDescent="0.25">
      <c r="G703" s="11"/>
      <c r="H703" s="11"/>
      <c r="I703" s="11"/>
      <c r="J703" s="12"/>
    </row>
    <row r="704" spans="7:10" ht="15.75" customHeight="1" x14ac:dyDescent="0.25">
      <c r="G704" s="11"/>
      <c r="H704" s="11"/>
      <c r="I704" s="11"/>
      <c r="J704" s="12"/>
    </row>
    <row r="705" spans="7:10" ht="15.75" customHeight="1" x14ac:dyDescent="0.25">
      <c r="G705" s="11"/>
      <c r="H705" s="11"/>
      <c r="I705" s="11"/>
      <c r="J705" s="12"/>
    </row>
    <row r="706" spans="7:10" ht="15.75" customHeight="1" x14ac:dyDescent="0.25">
      <c r="G706" s="11"/>
      <c r="H706" s="11"/>
      <c r="I706" s="11"/>
      <c r="J706" s="12"/>
    </row>
    <row r="707" spans="7:10" ht="15.75" customHeight="1" x14ac:dyDescent="0.25">
      <c r="G707" s="11"/>
      <c r="H707" s="11"/>
      <c r="I707" s="11"/>
      <c r="J707" s="12"/>
    </row>
    <row r="708" spans="7:10" ht="15.75" customHeight="1" x14ac:dyDescent="0.25">
      <c r="G708" s="11"/>
      <c r="H708" s="11"/>
      <c r="I708" s="11"/>
      <c r="J708" s="12"/>
    </row>
    <row r="709" spans="7:10" ht="15.75" customHeight="1" x14ac:dyDescent="0.25">
      <c r="G709" s="11"/>
      <c r="H709" s="11"/>
      <c r="I709" s="11"/>
      <c r="J709" s="12"/>
    </row>
    <row r="710" spans="7:10" ht="15.75" customHeight="1" x14ac:dyDescent="0.25">
      <c r="G710" s="11"/>
      <c r="H710" s="11"/>
      <c r="I710" s="11"/>
      <c r="J710" s="12"/>
    </row>
    <row r="711" spans="7:10" ht="15.75" customHeight="1" x14ac:dyDescent="0.25">
      <c r="G711" s="11"/>
      <c r="H711" s="11"/>
      <c r="I711" s="11"/>
      <c r="J711" s="12"/>
    </row>
    <row r="712" spans="7:10" ht="15.75" customHeight="1" x14ac:dyDescent="0.25">
      <c r="G712" s="11"/>
      <c r="H712" s="11"/>
      <c r="I712" s="11"/>
      <c r="J712" s="12"/>
    </row>
    <row r="713" spans="7:10" ht="15.75" customHeight="1" x14ac:dyDescent="0.25">
      <c r="G713" s="11"/>
      <c r="H713" s="11"/>
      <c r="I713" s="11"/>
      <c r="J713" s="12"/>
    </row>
    <row r="714" spans="7:10" ht="15.75" customHeight="1" x14ac:dyDescent="0.25">
      <c r="G714" s="11"/>
      <c r="H714" s="11"/>
      <c r="I714" s="11"/>
      <c r="J714" s="12"/>
    </row>
    <row r="715" spans="7:10" ht="15.75" customHeight="1" x14ac:dyDescent="0.25">
      <c r="G715" s="11"/>
      <c r="H715" s="11"/>
      <c r="I715" s="11"/>
      <c r="J715" s="12"/>
    </row>
    <row r="716" spans="7:10" ht="15.75" customHeight="1" x14ac:dyDescent="0.25">
      <c r="G716" s="11"/>
      <c r="H716" s="11"/>
      <c r="I716" s="11"/>
      <c r="J716" s="12"/>
    </row>
    <row r="717" spans="7:10" ht="15.75" customHeight="1" x14ac:dyDescent="0.25">
      <c r="G717" s="11"/>
      <c r="H717" s="11"/>
      <c r="I717" s="11"/>
      <c r="J717" s="12"/>
    </row>
    <row r="718" spans="7:10" ht="15.75" customHeight="1" x14ac:dyDescent="0.25">
      <c r="G718" s="11"/>
      <c r="H718" s="11"/>
      <c r="I718" s="11"/>
      <c r="J718" s="12"/>
    </row>
    <row r="719" spans="7:10" ht="15.75" customHeight="1" x14ac:dyDescent="0.25">
      <c r="G719" s="11"/>
      <c r="H719" s="11"/>
      <c r="I719" s="11"/>
      <c r="J719" s="12"/>
    </row>
    <row r="720" spans="7:10" ht="15.75" customHeight="1" x14ac:dyDescent="0.25">
      <c r="G720" s="11"/>
      <c r="H720" s="11"/>
      <c r="I720" s="11"/>
      <c r="J720" s="12"/>
    </row>
    <row r="721" spans="7:10" ht="15.75" customHeight="1" x14ac:dyDescent="0.25">
      <c r="G721" s="11"/>
      <c r="H721" s="11"/>
      <c r="I721" s="11"/>
      <c r="J721" s="12"/>
    </row>
    <row r="722" spans="7:10" ht="15.75" customHeight="1" x14ac:dyDescent="0.25">
      <c r="G722" s="11"/>
      <c r="H722" s="11"/>
      <c r="I722" s="11"/>
      <c r="J722" s="12"/>
    </row>
    <row r="723" spans="7:10" ht="15.75" customHeight="1" x14ac:dyDescent="0.25">
      <c r="G723" s="11"/>
      <c r="H723" s="11"/>
      <c r="I723" s="11"/>
      <c r="J723" s="12"/>
    </row>
    <row r="724" spans="7:10" ht="15.75" customHeight="1" x14ac:dyDescent="0.25">
      <c r="G724" s="11"/>
      <c r="H724" s="11"/>
      <c r="I724" s="11"/>
      <c r="J724" s="12"/>
    </row>
    <row r="725" spans="7:10" ht="15.75" customHeight="1" x14ac:dyDescent="0.25">
      <c r="G725" s="11"/>
      <c r="H725" s="11"/>
      <c r="I725" s="11"/>
      <c r="J725" s="12"/>
    </row>
    <row r="726" spans="7:10" ht="15.75" customHeight="1" x14ac:dyDescent="0.25">
      <c r="G726" s="11"/>
      <c r="H726" s="11"/>
      <c r="I726" s="11"/>
      <c r="J726" s="12"/>
    </row>
    <row r="727" spans="7:10" ht="15.75" customHeight="1" x14ac:dyDescent="0.25">
      <c r="G727" s="11"/>
      <c r="H727" s="11"/>
      <c r="I727" s="11"/>
      <c r="J727" s="12"/>
    </row>
    <row r="728" spans="7:10" ht="15.75" customHeight="1" x14ac:dyDescent="0.25">
      <c r="G728" s="11"/>
      <c r="H728" s="11"/>
      <c r="I728" s="11"/>
      <c r="J728" s="12"/>
    </row>
    <row r="729" spans="7:10" ht="15.75" customHeight="1" x14ac:dyDescent="0.25">
      <c r="G729" s="11"/>
      <c r="H729" s="11"/>
      <c r="I729" s="11"/>
      <c r="J729" s="12"/>
    </row>
    <row r="730" spans="7:10" ht="15.75" customHeight="1" x14ac:dyDescent="0.25">
      <c r="G730" s="11"/>
      <c r="H730" s="11"/>
      <c r="I730" s="11"/>
      <c r="J730" s="12"/>
    </row>
    <row r="731" spans="7:10" ht="15.75" customHeight="1" x14ac:dyDescent="0.25">
      <c r="G731" s="11"/>
      <c r="H731" s="11"/>
      <c r="I731" s="11"/>
      <c r="J731" s="12"/>
    </row>
    <row r="732" spans="7:10" ht="15.75" customHeight="1" x14ac:dyDescent="0.25">
      <c r="G732" s="11"/>
      <c r="H732" s="11"/>
      <c r="I732" s="11"/>
      <c r="J732" s="12"/>
    </row>
    <row r="733" spans="7:10" ht="15.75" customHeight="1" x14ac:dyDescent="0.25">
      <c r="G733" s="11"/>
      <c r="H733" s="11"/>
      <c r="I733" s="11"/>
      <c r="J733" s="12"/>
    </row>
    <row r="734" spans="7:10" ht="15.75" customHeight="1" x14ac:dyDescent="0.25">
      <c r="G734" s="11"/>
      <c r="H734" s="11"/>
      <c r="I734" s="11"/>
      <c r="J734" s="12"/>
    </row>
    <row r="735" spans="7:10" ht="15.75" customHeight="1" x14ac:dyDescent="0.25">
      <c r="G735" s="11"/>
      <c r="H735" s="11"/>
      <c r="I735" s="11"/>
      <c r="J735" s="12"/>
    </row>
    <row r="736" spans="7:10" ht="15.75" customHeight="1" x14ac:dyDescent="0.25">
      <c r="G736" s="11"/>
      <c r="H736" s="11"/>
      <c r="I736" s="11"/>
      <c r="J736" s="12"/>
    </row>
    <row r="737" spans="7:10" ht="15.75" customHeight="1" x14ac:dyDescent="0.25">
      <c r="G737" s="11"/>
      <c r="H737" s="11"/>
      <c r="I737" s="11"/>
      <c r="J737" s="12"/>
    </row>
    <row r="738" spans="7:10" ht="15.75" customHeight="1" x14ac:dyDescent="0.25">
      <c r="G738" s="11"/>
      <c r="H738" s="11"/>
      <c r="I738" s="11"/>
      <c r="J738" s="12"/>
    </row>
    <row r="739" spans="7:10" ht="15.75" customHeight="1" x14ac:dyDescent="0.25">
      <c r="G739" s="11"/>
      <c r="H739" s="11"/>
      <c r="I739" s="11"/>
      <c r="J739" s="12"/>
    </row>
    <row r="740" spans="7:10" ht="15.75" customHeight="1" x14ac:dyDescent="0.25">
      <c r="G740" s="11"/>
      <c r="H740" s="11"/>
      <c r="I740" s="11"/>
      <c r="J740" s="12"/>
    </row>
    <row r="741" spans="7:10" ht="15.75" customHeight="1" x14ac:dyDescent="0.25">
      <c r="G741" s="11"/>
      <c r="H741" s="11"/>
      <c r="I741" s="11"/>
      <c r="J741" s="12"/>
    </row>
    <row r="742" spans="7:10" ht="15.75" customHeight="1" x14ac:dyDescent="0.25">
      <c r="G742" s="11"/>
      <c r="H742" s="11"/>
      <c r="I742" s="11"/>
      <c r="J742" s="12"/>
    </row>
    <row r="743" spans="7:10" ht="15.75" customHeight="1" x14ac:dyDescent="0.25">
      <c r="G743" s="11"/>
      <c r="H743" s="11"/>
      <c r="I743" s="11"/>
      <c r="J743" s="12"/>
    </row>
    <row r="744" spans="7:10" ht="15.75" customHeight="1" x14ac:dyDescent="0.25">
      <c r="G744" s="11"/>
      <c r="H744" s="11"/>
      <c r="I744" s="11"/>
      <c r="J744" s="12"/>
    </row>
    <row r="745" spans="7:10" ht="15.75" customHeight="1" x14ac:dyDescent="0.25">
      <c r="G745" s="11"/>
      <c r="H745" s="11"/>
      <c r="I745" s="11"/>
      <c r="J745" s="12"/>
    </row>
    <row r="746" spans="7:10" ht="15.75" customHeight="1" x14ac:dyDescent="0.25">
      <c r="G746" s="11"/>
      <c r="H746" s="11"/>
      <c r="I746" s="11"/>
      <c r="J746" s="12"/>
    </row>
    <row r="747" spans="7:10" ht="15.75" customHeight="1" x14ac:dyDescent="0.25">
      <c r="G747" s="11"/>
      <c r="H747" s="11"/>
      <c r="I747" s="11"/>
      <c r="J747" s="12"/>
    </row>
    <row r="748" spans="7:10" ht="15.75" customHeight="1" x14ac:dyDescent="0.25">
      <c r="G748" s="11"/>
      <c r="H748" s="11"/>
      <c r="I748" s="11"/>
      <c r="J748" s="12"/>
    </row>
    <row r="749" spans="7:10" ht="15.75" customHeight="1" x14ac:dyDescent="0.25">
      <c r="G749" s="11"/>
      <c r="H749" s="11"/>
      <c r="I749" s="11"/>
      <c r="J749" s="12"/>
    </row>
    <row r="750" spans="7:10" ht="15.75" customHeight="1" x14ac:dyDescent="0.25">
      <c r="G750" s="11"/>
      <c r="H750" s="11"/>
      <c r="I750" s="11"/>
      <c r="J750" s="12"/>
    </row>
    <row r="751" spans="7:10" ht="15.75" customHeight="1" x14ac:dyDescent="0.25">
      <c r="G751" s="11"/>
      <c r="H751" s="11"/>
      <c r="I751" s="11"/>
      <c r="J751" s="12"/>
    </row>
    <row r="752" spans="7:10" ht="15.75" customHeight="1" x14ac:dyDescent="0.25">
      <c r="G752" s="11"/>
      <c r="H752" s="11"/>
      <c r="I752" s="11"/>
      <c r="J752" s="12"/>
    </row>
    <row r="753" spans="7:10" ht="15.75" customHeight="1" x14ac:dyDescent="0.25">
      <c r="G753" s="11"/>
      <c r="H753" s="11"/>
      <c r="I753" s="11"/>
      <c r="J753" s="12"/>
    </row>
    <row r="754" spans="7:10" ht="15.75" customHeight="1" x14ac:dyDescent="0.25">
      <c r="G754" s="11"/>
      <c r="H754" s="11"/>
      <c r="I754" s="11"/>
      <c r="J754" s="12"/>
    </row>
    <row r="755" spans="7:10" ht="15.75" customHeight="1" x14ac:dyDescent="0.25">
      <c r="G755" s="11"/>
      <c r="H755" s="11"/>
      <c r="I755" s="11"/>
      <c r="J755" s="12"/>
    </row>
    <row r="756" spans="7:10" ht="15.75" customHeight="1" x14ac:dyDescent="0.25">
      <c r="G756" s="11"/>
      <c r="H756" s="11"/>
      <c r="I756" s="11"/>
      <c r="J756" s="12"/>
    </row>
    <row r="757" spans="7:10" ht="15.75" customHeight="1" x14ac:dyDescent="0.25">
      <c r="G757" s="11"/>
      <c r="H757" s="11"/>
      <c r="I757" s="11"/>
      <c r="J757" s="12"/>
    </row>
    <row r="758" spans="7:10" ht="15.75" customHeight="1" x14ac:dyDescent="0.25">
      <c r="G758" s="11"/>
      <c r="H758" s="11"/>
      <c r="I758" s="11"/>
      <c r="J758" s="12"/>
    </row>
    <row r="759" spans="7:10" ht="15.75" customHeight="1" x14ac:dyDescent="0.25">
      <c r="G759" s="11"/>
      <c r="H759" s="11"/>
      <c r="I759" s="11"/>
      <c r="J759" s="12"/>
    </row>
    <row r="760" spans="7:10" ht="15.75" customHeight="1" x14ac:dyDescent="0.25">
      <c r="G760" s="11"/>
      <c r="H760" s="11"/>
      <c r="I760" s="11"/>
      <c r="J760" s="12"/>
    </row>
    <row r="761" spans="7:10" ht="15.75" customHeight="1" x14ac:dyDescent="0.25">
      <c r="G761" s="11"/>
      <c r="H761" s="11"/>
      <c r="I761" s="11"/>
      <c r="J761" s="12"/>
    </row>
    <row r="762" spans="7:10" ht="15.75" customHeight="1" x14ac:dyDescent="0.25">
      <c r="G762" s="11"/>
      <c r="H762" s="11"/>
      <c r="I762" s="11"/>
      <c r="J762" s="12"/>
    </row>
    <row r="763" spans="7:10" ht="15.75" customHeight="1" x14ac:dyDescent="0.25">
      <c r="G763" s="11"/>
      <c r="H763" s="11"/>
      <c r="I763" s="11"/>
      <c r="J763" s="12"/>
    </row>
    <row r="764" spans="7:10" ht="15.75" customHeight="1" x14ac:dyDescent="0.25">
      <c r="G764" s="11"/>
      <c r="H764" s="11"/>
      <c r="I764" s="11"/>
      <c r="J764" s="12"/>
    </row>
    <row r="765" spans="7:10" ht="15.75" customHeight="1" x14ac:dyDescent="0.25">
      <c r="G765" s="11"/>
      <c r="H765" s="11"/>
      <c r="I765" s="11"/>
      <c r="J765" s="12"/>
    </row>
    <row r="766" spans="7:10" ht="15.75" customHeight="1" x14ac:dyDescent="0.25">
      <c r="G766" s="11"/>
      <c r="H766" s="11"/>
      <c r="I766" s="11"/>
      <c r="J766" s="12"/>
    </row>
    <row r="767" spans="7:10" ht="15.75" customHeight="1" x14ac:dyDescent="0.25">
      <c r="G767" s="11"/>
      <c r="H767" s="11"/>
      <c r="I767" s="11"/>
      <c r="J767" s="12"/>
    </row>
    <row r="768" spans="7:10" ht="15.75" customHeight="1" x14ac:dyDescent="0.25">
      <c r="G768" s="11"/>
      <c r="H768" s="11"/>
      <c r="I768" s="11"/>
      <c r="J768" s="12"/>
    </row>
    <row r="769" spans="7:10" ht="15.75" customHeight="1" x14ac:dyDescent="0.25">
      <c r="G769" s="11"/>
      <c r="H769" s="11"/>
      <c r="I769" s="11"/>
      <c r="J769" s="12"/>
    </row>
    <row r="770" spans="7:10" ht="15.75" customHeight="1" x14ac:dyDescent="0.25">
      <c r="G770" s="11"/>
      <c r="H770" s="11"/>
      <c r="I770" s="11"/>
      <c r="J770" s="12"/>
    </row>
    <row r="771" spans="7:10" ht="15.75" customHeight="1" x14ac:dyDescent="0.25">
      <c r="G771" s="11"/>
      <c r="H771" s="11"/>
      <c r="I771" s="11"/>
      <c r="J771" s="12"/>
    </row>
    <row r="772" spans="7:10" ht="15.75" customHeight="1" x14ac:dyDescent="0.25">
      <c r="G772" s="11"/>
      <c r="H772" s="11"/>
      <c r="I772" s="11"/>
      <c r="J772" s="12"/>
    </row>
    <row r="773" spans="7:10" ht="15.75" customHeight="1" x14ac:dyDescent="0.25">
      <c r="G773" s="11"/>
      <c r="H773" s="11"/>
      <c r="I773" s="11"/>
      <c r="J773" s="12"/>
    </row>
    <row r="774" spans="7:10" ht="15.75" customHeight="1" x14ac:dyDescent="0.25">
      <c r="G774" s="11"/>
      <c r="H774" s="11"/>
      <c r="I774" s="11"/>
      <c r="J774" s="12"/>
    </row>
    <row r="775" spans="7:10" ht="15.75" customHeight="1" x14ac:dyDescent="0.25">
      <c r="G775" s="11"/>
      <c r="H775" s="11"/>
      <c r="I775" s="11"/>
      <c r="J775" s="12"/>
    </row>
    <row r="776" spans="7:10" ht="15.75" customHeight="1" x14ac:dyDescent="0.25">
      <c r="G776" s="11"/>
      <c r="H776" s="11"/>
      <c r="I776" s="11"/>
      <c r="J776" s="12"/>
    </row>
    <row r="777" spans="7:10" ht="15.75" customHeight="1" x14ac:dyDescent="0.25">
      <c r="G777" s="11"/>
      <c r="H777" s="11"/>
      <c r="I777" s="11"/>
      <c r="J777" s="12"/>
    </row>
    <row r="778" spans="7:10" ht="15.75" customHeight="1" x14ac:dyDescent="0.25">
      <c r="G778" s="11"/>
      <c r="H778" s="11"/>
      <c r="I778" s="11"/>
      <c r="J778" s="12"/>
    </row>
    <row r="779" spans="7:10" ht="15.75" customHeight="1" x14ac:dyDescent="0.25">
      <c r="G779" s="11"/>
      <c r="H779" s="11"/>
      <c r="I779" s="11"/>
      <c r="J779" s="12"/>
    </row>
    <row r="780" spans="7:10" ht="15.75" customHeight="1" x14ac:dyDescent="0.25">
      <c r="G780" s="11"/>
      <c r="H780" s="11"/>
      <c r="I780" s="11"/>
      <c r="J780" s="12"/>
    </row>
    <row r="781" spans="7:10" ht="15.75" customHeight="1" x14ac:dyDescent="0.25">
      <c r="G781" s="11"/>
      <c r="H781" s="11"/>
      <c r="I781" s="11"/>
      <c r="J781" s="12"/>
    </row>
    <row r="782" spans="7:10" ht="15.75" customHeight="1" x14ac:dyDescent="0.25">
      <c r="G782" s="11"/>
      <c r="H782" s="11"/>
      <c r="I782" s="11"/>
      <c r="J782" s="12"/>
    </row>
    <row r="783" spans="7:10" ht="15.75" customHeight="1" x14ac:dyDescent="0.25">
      <c r="G783" s="11"/>
      <c r="H783" s="11"/>
      <c r="I783" s="11"/>
      <c r="J783" s="12"/>
    </row>
    <row r="784" spans="7:10" ht="15.75" customHeight="1" x14ac:dyDescent="0.25">
      <c r="G784" s="11"/>
      <c r="H784" s="11"/>
      <c r="I784" s="11"/>
      <c r="J784" s="12"/>
    </row>
    <row r="785" spans="7:10" ht="15.75" customHeight="1" x14ac:dyDescent="0.25">
      <c r="G785" s="11"/>
      <c r="H785" s="11"/>
      <c r="I785" s="11"/>
      <c r="J785" s="12"/>
    </row>
    <row r="786" spans="7:10" ht="15.75" customHeight="1" x14ac:dyDescent="0.25">
      <c r="G786" s="11"/>
      <c r="H786" s="11"/>
      <c r="I786" s="11"/>
      <c r="J786" s="12"/>
    </row>
    <row r="787" spans="7:10" ht="15.75" customHeight="1" x14ac:dyDescent="0.25">
      <c r="G787" s="11"/>
      <c r="H787" s="11"/>
      <c r="I787" s="11"/>
      <c r="J787" s="12"/>
    </row>
    <row r="788" spans="7:10" ht="15.75" customHeight="1" x14ac:dyDescent="0.25">
      <c r="G788" s="11"/>
      <c r="H788" s="11"/>
      <c r="I788" s="11"/>
      <c r="J788" s="12"/>
    </row>
    <row r="789" spans="7:10" ht="15.75" customHeight="1" x14ac:dyDescent="0.25">
      <c r="G789" s="11"/>
      <c r="H789" s="11"/>
      <c r="I789" s="11"/>
      <c r="J789" s="12"/>
    </row>
    <row r="790" spans="7:10" ht="15.75" customHeight="1" x14ac:dyDescent="0.25">
      <c r="G790" s="11"/>
      <c r="H790" s="11"/>
      <c r="I790" s="11"/>
      <c r="J790" s="12"/>
    </row>
    <row r="791" spans="7:10" ht="15.75" customHeight="1" x14ac:dyDescent="0.25">
      <c r="G791" s="11"/>
      <c r="H791" s="11"/>
      <c r="I791" s="11"/>
      <c r="J791" s="12"/>
    </row>
    <row r="792" spans="7:10" ht="15.75" customHeight="1" x14ac:dyDescent="0.25">
      <c r="G792" s="11"/>
      <c r="H792" s="11"/>
      <c r="I792" s="11"/>
      <c r="J792" s="12"/>
    </row>
    <row r="793" spans="7:10" ht="15.75" customHeight="1" x14ac:dyDescent="0.25">
      <c r="G793" s="11"/>
      <c r="H793" s="11"/>
      <c r="I793" s="11"/>
      <c r="J793" s="12"/>
    </row>
    <row r="794" spans="7:10" ht="15.75" customHeight="1" x14ac:dyDescent="0.25">
      <c r="G794" s="11"/>
      <c r="H794" s="11"/>
      <c r="I794" s="11"/>
      <c r="J794" s="12"/>
    </row>
    <row r="795" spans="7:10" ht="15.75" customHeight="1" x14ac:dyDescent="0.25">
      <c r="G795" s="11"/>
      <c r="H795" s="11"/>
      <c r="I795" s="11"/>
      <c r="J795" s="12"/>
    </row>
    <row r="796" spans="7:10" ht="15.75" customHeight="1" x14ac:dyDescent="0.25">
      <c r="G796" s="11"/>
      <c r="H796" s="11"/>
      <c r="I796" s="11"/>
      <c r="J796" s="12"/>
    </row>
    <row r="797" spans="7:10" ht="15.75" customHeight="1" x14ac:dyDescent="0.25">
      <c r="G797" s="11"/>
      <c r="H797" s="11"/>
      <c r="I797" s="11"/>
      <c r="J797" s="12"/>
    </row>
    <row r="798" spans="7:10" ht="15.75" customHeight="1" x14ac:dyDescent="0.25">
      <c r="G798" s="11"/>
      <c r="H798" s="11"/>
      <c r="I798" s="11"/>
      <c r="J798" s="12"/>
    </row>
    <row r="799" spans="7:10" ht="15.75" customHeight="1" x14ac:dyDescent="0.25">
      <c r="G799" s="11"/>
      <c r="H799" s="11"/>
      <c r="I799" s="11"/>
      <c r="J799" s="12"/>
    </row>
    <row r="800" spans="7:10" ht="15.75" customHeight="1" x14ac:dyDescent="0.25">
      <c r="G800" s="11"/>
      <c r="H800" s="11"/>
      <c r="I800" s="11"/>
      <c r="J800" s="12"/>
    </row>
    <row r="801" spans="7:10" ht="15.75" customHeight="1" x14ac:dyDescent="0.25">
      <c r="G801" s="11"/>
      <c r="H801" s="11"/>
      <c r="I801" s="11"/>
      <c r="J801" s="12"/>
    </row>
    <row r="802" spans="7:10" ht="15.75" customHeight="1" x14ac:dyDescent="0.25">
      <c r="G802" s="11"/>
      <c r="H802" s="11"/>
      <c r="I802" s="11"/>
      <c r="J802" s="12"/>
    </row>
    <row r="803" spans="7:10" ht="15.75" customHeight="1" x14ac:dyDescent="0.25">
      <c r="G803" s="11"/>
      <c r="H803" s="11"/>
      <c r="I803" s="11"/>
      <c r="J803" s="12"/>
    </row>
    <row r="804" spans="7:10" ht="15.75" customHeight="1" x14ac:dyDescent="0.25">
      <c r="G804" s="11"/>
      <c r="H804" s="11"/>
      <c r="I804" s="11"/>
      <c r="J804" s="12"/>
    </row>
    <row r="805" spans="7:10" ht="15.75" customHeight="1" x14ac:dyDescent="0.25">
      <c r="G805" s="11"/>
      <c r="H805" s="11"/>
      <c r="I805" s="11"/>
      <c r="J805" s="12"/>
    </row>
    <row r="806" spans="7:10" ht="15.75" customHeight="1" x14ac:dyDescent="0.25">
      <c r="G806" s="11"/>
      <c r="H806" s="11"/>
      <c r="I806" s="11"/>
      <c r="J806" s="12"/>
    </row>
    <row r="807" spans="7:10" ht="15.75" customHeight="1" x14ac:dyDescent="0.25">
      <c r="G807" s="11"/>
      <c r="H807" s="11"/>
      <c r="I807" s="11"/>
      <c r="J807" s="12"/>
    </row>
    <row r="808" spans="7:10" ht="15.75" customHeight="1" x14ac:dyDescent="0.25">
      <c r="G808" s="11"/>
      <c r="H808" s="11"/>
      <c r="I808" s="11"/>
      <c r="J808" s="12"/>
    </row>
    <row r="809" spans="7:10" ht="15.75" customHeight="1" x14ac:dyDescent="0.25">
      <c r="G809" s="11"/>
      <c r="H809" s="11"/>
      <c r="I809" s="11"/>
      <c r="J809" s="12"/>
    </row>
    <row r="810" spans="7:10" ht="15.75" customHeight="1" x14ac:dyDescent="0.25">
      <c r="G810" s="11"/>
      <c r="H810" s="11"/>
      <c r="I810" s="11"/>
      <c r="J810" s="12"/>
    </row>
    <row r="811" spans="7:10" ht="15.75" customHeight="1" x14ac:dyDescent="0.25">
      <c r="G811" s="11"/>
      <c r="H811" s="11"/>
      <c r="I811" s="11"/>
      <c r="J811" s="12"/>
    </row>
    <row r="812" spans="7:10" ht="15.75" customHeight="1" x14ac:dyDescent="0.25">
      <c r="G812" s="11"/>
      <c r="H812" s="11"/>
      <c r="I812" s="11"/>
      <c r="J812" s="12"/>
    </row>
    <row r="813" spans="7:10" ht="15.75" customHeight="1" x14ac:dyDescent="0.25">
      <c r="G813" s="11"/>
      <c r="H813" s="11"/>
      <c r="I813" s="11"/>
      <c r="J813" s="12"/>
    </row>
    <row r="814" spans="7:10" ht="15.75" customHeight="1" x14ac:dyDescent="0.25">
      <c r="G814" s="11"/>
      <c r="H814" s="11"/>
      <c r="I814" s="11"/>
      <c r="J814" s="12"/>
    </row>
    <row r="815" spans="7:10" ht="15.75" customHeight="1" x14ac:dyDescent="0.25">
      <c r="G815" s="11"/>
      <c r="H815" s="11"/>
      <c r="I815" s="11"/>
      <c r="J815" s="12"/>
    </row>
    <row r="816" spans="7:10" ht="15.75" customHeight="1" x14ac:dyDescent="0.25">
      <c r="G816" s="11"/>
      <c r="H816" s="11"/>
      <c r="I816" s="11"/>
      <c r="J816" s="12"/>
    </row>
    <row r="817" spans="7:10" ht="15.75" customHeight="1" x14ac:dyDescent="0.25">
      <c r="G817" s="11"/>
      <c r="H817" s="11"/>
      <c r="I817" s="11"/>
      <c r="J817" s="12"/>
    </row>
    <row r="818" spans="7:10" ht="15.75" customHeight="1" x14ac:dyDescent="0.25">
      <c r="G818" s="11"/>
      <c r="H818" s="11"/>
      <c r="I818" s="11"/>
      <c r="J818" s="12"/>
    </row>
    <row r="819" spans="7:10" ht="15.75" customHeight="1" x14ac:dyDescent="0.25">
      <c r="G819" s="11"/>
      <c r="H819" s="11"/>
      <c r="I819" s="11"/>
      <c r="J819" s="12"/>
    </row>
    <row r="820" spans="7:10" ht="15.75" customHeight="1" x14ac:dyDescent="0.25">
      <c r="G820" s="11"/>
      <c r="H820" s="11"/>
      <c r="I820" s="11"/>
      <c r="J820" s="12"/>
    </row>
    <row r="821" spans="7:10" ht="15.75" customHeight="1" x14ac:dyDescent="0.25">
      <c r="G821" s="11"/>
      <c r="H821" s="11"/>
      <c r="I821" s="11"/>
      <c r="J821" s="12"/>
    </row>
    <row r="822" spans="7:10" ht="15.75" customHeight="1" x14ac:dyDescent="0.25">
      <c r="G822" s="11"/>
      <c r="H822" s="11"/>
      <c r="I822" s="11"/>
      <c r="J822" s="12"/>
    </row>
    <row r="823" spans="7:10" ht="15.75" customHeight="1" x14ac:dyDescent="0.25">
      <c r="G823" s="11"/>
      <c r="H823" s="11"/>
      <c r="I823" s="11"/>
      <c r="J823" s="12"/>
    </row>
    <row r="824" spans="7:10" ht="15.75" customHeight="1" x14ac:dyDescent="0.25">
      <c r="G824" s="11"/>
      <c r="H824" s="11"/>
      <c r="I824" s="11"/>
      <c r="J824" s="12"/>
    </row>
    <row r="825" spans="7:10" ht="15.75" customHeight="1" x14ac:dyDescent="0.25">
      <c r="G825" s="11"/>
      <c r="H825" s="11"/>
      <c r="I825" s="11"/>
      <c r="J825" s="12"/>
    </row>
    <row r="826" spans="7:10" ht="15.75" customHeight="1" x14ac:dyDescent="0.25">
      <c r="G826" s="11"/>
      <c r="H826" s="11"/>
      <c r="I826" s="11"/>
      <c r="J826" s="12"/>
    </row>
    <row r="827" spans="7:10" ht="15.75" customHeight="1" x14ac:dyDescent="0.25">
      <c r="G827" s="11"/>
      <c r="H827" s="11"/>
      <c r="I827" s="11"/>
      <c r="J827" s="12"/>
    </row>
    <row r="828" spans="7:10" ht="15.75" customHeight="1" x14ac:dyDescent="0.25">
      <c r="G828" s="11"/>
      <c r="H828" s="11"/>
      <c r="I828" s="11"/>
      <c r="J828" s="12"/>
    </row>
    <row r="829" spans="7:10" ht="15.75" customHeight="1" x14ac:dyDescent="0.25">
      <c r="G829" s="11"/>
      <c r="H829" s="11"/>
      <c r="I829" s="11"/>
      <c r="J829" s="12"/>
    </row>
    <row r="830" spans="7:10" ht="15.75" customHeight="1" x14ac:dyDescent="0.25">
      <c r="G830" s="11"/>
      <c r="H830" s="11"/>
      <c r="I830" s="11"/>
      <c r="J830" s="12"/>
    </row>
    <row r="831" spans="7:10" ht="15.75" customHeight="1" x14ac:dyDescent="0.25">
      <c r="G831" s="11"/>
      <c r="H831" s="11"/>
      <c r="I831" s="11"/>
      <c r="J831" s="12"/>
    </row>
    <row r="832" spans="7:10" ht="15.75" customHeight="1" x14ac:dyDescent="0.25">
      <c r="G832" s="11"/>
      <c r="H832" s="11"/>
      <c r="I832" s="11"/>
      <c r="J832" s="12"/>
    </row>
    <row r="833" spans="7:10" ht="15.75" customHeight="1" x14ac:dyDescent="0.25">
      <c r="G833" s="11"/>
      <c r="H833" s="11"/>
      <c r="I833" s="11"/>
      <c r="J833" s="12"/>
    </row>
    <row r="834" spans="7:10" ht="15.75" customHeight="1" x14ac:dyDescent="0.25">
      <c r="G834" s="11"/>
      <c r="H834" s="11"/>
      <c r="I834" s="11"/>
      <c r="J834" s="12"/>
    </row>
    <row r="835" spans="7:10" ht="15.75" customHeight="1" x14ac:dyDescent="0.25">
      <c r="G835" s="11"/>
      <c r="H835" s="11"/>
      <c r="I835" s="11"/>
      <c r="J835" s="12"/>
    </row>
    <row r="836" spans="7:10" ht="15.75" customHeight="1" x14ac:dyDescent="0.25">
      <c r="G836" s="11"/>
      <c r="H836" s="11"/>
      <c r="I836" s="11"/>
      <c r="J836" s="12"/>
    </row>
    <row r="837" spans="7:10" ht="15.75" customHeight="1" x14ac:dyDescent="0.25">
      <c r="G837" s="11"/>
      <c r="H837" s="11"/>
      <c r="I837" s="11"/>
      <c r="J837" s="12"/>
    </row>
    <row r="838" spans="7:10" ht="15.75" customHeight="1" x14ac:dyDescent="0.25">
      <c r="G838" s="11"/>
      <c r="H838" s="11"/>
      <c r="I838" s="11"/>
      <c r="J838" s="12"/>
    </row>
    <row r="839" spans="7:10" ht="15.75" customHeight="1" x14ac:dyDescent="0.25">
      <c r="G839" s="11"/>
      <c r="H839" s="11"/>
      <c r="I839" s="11"/>
      <c r="J839" s="12"/>
    </row>
    <row r="840" spans="7:10" ht="15.75" customHeight="1" x14ac:dyDescent="0.25">
      <c r="G840" s="11"/>
      <c r="H840" s="11"/>
      <c r="I840" s="11"/>
      <c r="J840" s="12"/>
    </row>
    <row r="841" spans="7:10" ht="15.75" customHeight="1" x14ac:dyDescent="0.25">
      <c r="G841" s="11"/>
      <c r="H841" s="11"/>
      <c r="I841" s="11"/>
      <c r="J841" s="12"/>
    </row>
    <row r="842" spans="7:10" ht="15.75" customHeight="1" x14ac:dyDescent="0.25">
      <c r="G842" s="11"/>
      <c r="H842" s="11"/>
      <c r="I842" s="11"/>
      <c r="J842" s="12"/>
    </row>
    <row r="843" spans="7:10" ht="15.75" customHeight="1" x14ac:dyDescent="0.25">
      <c r="G843" s="11"/>
      <c r="H843" s="11"/>
      <c r="I843" s="11"/>
      <c r="J843" s="12"/>
    </row>
    <row r="844" spans="7:10" ht="15.75" customHeight="1" x14ac:dyDescent="0.25">
      <c r="G844" s="11"/>
      <c r="H844" s="11"/>
      <c r="I844" s="11"/>
      <c r="J844" s="12"/>
    </row>
    <row r="845" spans="7:10" ht="15.75" customHeight="1" x14ac:dyDescent="0.25">
      <c r="G845" s="11"/>
      <c r="H845" s="11"/>
      <c r="I845" s="11"/>
      <c r="J845" s="12"/>
    </row>
    <row r="846" spans="7:10" ht="15.75" customHeight="1" x14ac:dyDescent="0.25">
      <c r="G846" s="11"/>
      <c r="H846" s="11"/>
      <c r="I846" s="11"/>
      <c r="J846" s="12"/>
    </row>
    <row r="847" spans="7:10" ht="15.75" customHeight="1" x14ac:dyDescent="0.25">
      <c r="G847" s="11"/>
      <c r="H847" s="11"/>
      <c r="I847" s="11"/>
      <c r="J847" s="12"/>
    </row>
    <row r="848" spans="7:10" ht="15.75" customHeight="1" x14ac:dyDescent="0.25">
      <c r="G848" s="11"/>
      <c r="H848" s="11"/>
      <c r="I848" s="11"/>
      <c r="J848" s="12"/>
    </row>
    <row r="849" spans="7:10" ht="15.75" customHeight="1" x14ac:dyDescent="0.25">
      <c r="G849" s="11"/>
      <c r="H849" s="11"/>
      <c r="I849" s="11"/>
      <c r="J849" s="12"/>
    </row>
    <row r="850" spans="7:10" ht="15.75" customHeight="1" x14ac:dyDescent="0.25">
      <c r="G850" s="11"/>
      <c r="H850" s="11"/>
      <c r="I850" s="11"/>
      <c r="J850" s="12"/>
    </row>
    <row r="851" spans="7:10" ht="15.75" customHeight="1" x14ac:dyDescent="0.25">
      <c r="G851" s="11"/>
      <c r="H851" s="11"/>
      <c r="I851" s="11"/>
      <c r="J851" s="12"/>
    </row>
    <row r="852" spans="7:10" ht="15.75" customHeight="1" x14ac:dyDescent="0.25">
      <c r="G852" s="11"/>
      <c r="H852" s="11"/>
      <c r="I852" s="11"/>
      <c r="J852" s="12"/>
    </row>
    <row r="853" spans="7:10" ht="15.75" customHeight="1" x14ac:dyDescent="0.25">
      <c r="G853" s="11"/>
      <c r="H853" s="11"/>
      <c r="I853" s="11"/>
      <c r="J853" s="12"/>
    </row>
    <row r="854" spans="7:10" ht="15.75" customHeight="1" x14ac:dyDescent="0.25">
      <c r="G854" s="11"/>
      <c r="H854" s="11"/>
      <c r="I854" s="11"/>
      <c r="J854" s="12"/>
    </row>
    <row r="855" spans="7:10" ht="15.75" customHeight="1" x14ac:dyDescent="0.25">
      <c r="G855" s="11"/>
      <c r="H855" s="11"/>
      <c r="I855" s="11"/>
      <c r="J855" s="12"/>
    </row>
    <row r="856" spans="7:10" ht="15.75" customHeight="1" x14ac:dyDescent="0.25">
      <c r="G856" s="11"/>
      <c r="H856" s="11"/>
      <c r="I856" s="11"/>
      <c r="J856" s="12"/>
    </row>
    <row r="857" spans="7:10" ht="15.75" customHeight="1" x14ac:dyDescent="0.25">
      <c r="G857" s="11"/>
      <c r="H857" s="11"/>
      <c r="I857" s="11"/>
      <c r="J857" s="12"/>
    </row>
    <row r="858" spans="7:10" ht="15.75" customHeight="1" x14ac:dyDescent="0.25">
      <c r="G858" s="11"/>
      <c r="H858" s="11"/>
      <c r="I858" s="11"/>
      <c r="J858" s="12"/>
    </row>
    <row r="859" spans="7:10" ht="15.75" customHeight="1" x14ac:dyDescent="0.25">
      <c r="G859" s="11"/>
      <c r="H859" s="11"/>
      <c r="I859" s="11"/>
      <c r="J859" s="12"/>
    </row>
    <row r="860" spans="7:10" ht="15.75" customHeight="1" x14ac:dyDescent="0.25">
      <c r="G860" s="11"/>
      <c r="H860" s="11"/>
      <c r="I860" s="11"/>
      <c r="J860" s="12"/>
    </row>
    <row r="861" spans="7:10" ht="15.75" customHeight="1" x14ac:dyDescent="0.25">
      <c r="G861" s="11"/>
      <c r="H861" s="11"/>
      <c r="I861" s="11"/>
      <c r="J861" s="12"/>
    </row>
    <row r="862" spans="7:10" ht="15.75" customHeight="1" x14ac:dyDescent="0.25">
      <c r="G862" s="11"/>
      <c r="H862" s="11"/>
      <c r="I862" s="11"/>
      <c r="J862" s="12"/>
    </row>
    <row r="863" spans="7:10" ht="15.75" customHeight="1" x14ac:dyDescent="0.25">
      <c r="G863" s="11"/>
      <c r="H863" s="11"/>
      <c r="I863" s="11"/>
      <c r="J863" s="12"/>
    </row>
    <row r="864" spans="7:10" ht="15.75" customHeight="1" x14ac:dyDescent="0.25">
      <c r="G864" s="11"/>
      <c r="H864" s="11"/>
      <c r="I864" s="11"/>
      <c r="J864" s="12"/>
    </row>
    <row r="865" spans="7:10" ht="15.75" customHeight="1" x14ac:dyDescent="0.25">
      <c r="G865" s="11"/>
      <c r="H865" s="11"/>
      <c r="I865" s="11"/>
      <c r="J865" s="12"/>
    </row>
    <row r="866" spans="7:10" ht="15.75" customHeight="1" x14ac:dyDescent="0.25">
      <c r="G866" s="11"/>
      <c r="H866" s="11"/>
      <c r="I866" s="11"/>
      <c r="J866" s="12"/>
    </row>
    <row r="867" spans="7:10" ht="15.75" customHeight="1" x14ac:dyDescent="0.25">
      <c r="G867" s="11"/>
      <c r="H867" s="11"/>
      <c r="I867" s="11"/>
      <c r="J867" s="12"/>
    </row>
    <row r="868" spans="7:10" ht="15.75" customHeight="1" x14ac:dyDescent="0.25">
      <c r="G868" s="11"/>
      <c r="H868" s="11"/>
      <c r="I868" s="11"/>
      <c r="J868" s="12"/>
    </row>
    <row r="869" spans="7:10" ht="15.75" customHeight="1" x14ac:dyDescent="0.25">
      <c r="G869" s="11"/>
      <c r="H869" s="11"/>
      <c r="I869" s="11"/>
      <c r="J869" s="12"/>
    </row>
    <row r="870" spans="7:10" ht="15.75" customHeight="1" x14ac:dyDescent="0.25">
      <c r="G870" s="11"/>
      <c r="H870" s="11"/>
      <c r="I870" s="11"/>
      <c r="J870" s="12"/>
    </row>
    <row r="871" spans="7:10" ht="15.75" customHeight="1" x14ac:dyDescent="0.25">
      <c r="G871" s="11"/>
      <c r="H871" s="11"/>
      <c r="I871" s="11"/>
      <c r="J871" s="12"/>
    </row>
    <row r="872" spans="7:10" ht="15.75" customHeight="1" x14ac:dyDescent="0.25">
      <c r="G872" s="11"/>
      <c r="H872" s="11"/>
      <c r="I872" s="11"/>
      <c r="J872" s="12"/>
    </row>
    <row r="873" spans="7:10" ht="15.75" customHeight="1" x14ac:dyDescent="0.25">
      <c r="G873" s="11"/>
      <c r="H873" s="11"/>
      <c r="I873" s="11"/>
      <c r="J873" s="12"/>
    </row>
    <row r="874" spans="7:10" ht="15.75" customHeight="1" x14ac:dyDescent="0.25">
      <c r="G874" s="11"/>
      <c r="H874" s="11"/>
      <c r="I874" s="11"/>
      <c r="J874" s="12"/>
    </row>
    <row r="875" spans="7:10" ht="15.75" customHeight="1" x14ac:dyDescent="0.25">
      <c r="G875" s="11"/>
      <c r="H875" s="11"/>
      <c r="I875" s="11"/>
      <c r="J875" s="12"/>
    </row>
    <row r="876" spans="7:10" ht="15.75" customHeight="1" x14ac:dyDescent="0.25">
      <c r="G876" s="11"/>
      <c r="H876" s="11"/>
      <c r="I876" s="11"/>
      <c r="J876" s="12"/>
    </row>
    <row r="877" spans="7:10" ht="15.75" customHeight="1" x14ac:dyDescent="0.25">
      <c r="G877" s="11"/>
      <c r="H877" s="11"/>
      <c r="I877" s="11"/>
      <c r="J877" s="12"/>
    </row>
    <row r="878" spans="7:10" ht="15.75" customHeight="1" x14ac:dyDescent="0.25">
      <c r="G878" s="11"/>
      <c r="H878" s="11"/>
      <c r="I878" s="11"/>
      <c r="J878" s="12"/>
    </row>
    <row r="879" spans="7:10" ht="15.75" customHeight="1" x14ac:dyDescent="0.25">
      <c r="G879" s="11"/>
      <c r="H879" s="11"/>
      <c r="I879" s="11"/>
      <c r="J879" s="12"/>
    </row>
    <row r="880" spans="7:10" ht="15.75" customHeight="1" x14ac:dyDescent="0.25">
      <c r="G880" s="11"/>
      <c r="H880" s="11"/>
      <c r="I880" s="11"/>
      <c r="J880" s="12"/>
    </row>
    <row r="881" spans="7:10" ht="15.75" customHeight="1" x14ac:dyDescent="0.25">
      <c r="G881" s="11"/>
      <c r="H881" s="11"/>
      <c r="I881" s="11"/>
      <c r="J881" s="12"/>
    </row>
    <row r="882" spans="7:10" ht="15.75" customHeight="1" x14ac:dyDescent="0.25">
      <c r="G882" s="11"/>
      <c r="H882" s="11"/>
      <c r="I882" s="11"/>
      <c r="J882" s="12"/>
    </row>
    <row r="883" spans="7:10" ht="15.75" customHeight="1" x14ac:dyDescent="0.25">
      <c r="G883" s="11"/>
      <c r="H883" s="11"/>
      <c r="I883" s="11"/>
      <c r="J883" s="12"/>
    </row>
    <row r="884" spans="7:10" ht="15.75" customHeight="1" x14ac:dyDescent="0.25">
      <c r="G884" s="11"/>
      <c r="H884" s="11"/>
      <c r="I884" s="11"/>
      <c r="J884" s="12"/>
    </row>
    <row r="885" spans="7:10" ht="15.75" customHeight="1" x14ac:dyDescent="0.25">
      <c r="G885" s="11"/>
      <c r="H885" s="11"/>
      <c r="I885" s="11"/>
      <c r="J885" s="12"/>
    </row>
    <row r="886" spans="7:10" ht="15.75" customHeight="1" x14ac:dyDescent="0.25">
      <c r="G886" s="11"/>
      <c r="H886" s="11"/>
      <c r="I886" s="11"/>
      <c r="J886" s="12"/>
    </row>
    <row r="887" spans="7:10" ht="15.75" customHeight="1" x14ac:dyDescent="0.25">
      <c r="G887" s="11"/>
      <c r="H887" s="11"/>
      <c r="I887" s="11"/>
      <c r="J887" s="12"/>
    </row>
    <row r="888" spans="7:10" ht="15.75" customHeight="1" x14ac:dyDescent="0.25">
      <c r="G888" s="11"/>
      <c r="H888" s="11"/>
      <c r="I888" s="11"/>
      <c r="J888" s="12"/>
    </row>
    <row r="889" spans="7:10" ht="15.75" customHeight="1" x14ac:dyDescent="0.25">
      <c r="G889" s="11"/>
      <c r="H889" s="11"/>
      <c r="I889" s="11"/>
      <c r="J889" s="12"/>
    </row>
    <row r="890" spans="7:10" ht="15.75" customHeight="1" x14ac:dyDescent="0.25">
      <c r="G890" s="11"/>
      <c r="H890" s="11"/>
      <c r="I890" s="11"/>
      <c r="J890" s="12"/>
    </row>
    <row r="891" spans="7:10" ht="15.75" customHeight="1" x14ac:dyDescent="0.25">
      <c r="G891" s="11"/>
      <c r="H891" s="11"/>
      <c r="I891" s="11"/>
      <c r="J891" s="12"/>
    </row>
    <row r="892" spans="7:10" ht="15.75" customHeight="1" x14ac:dyDescent="0.25">
      <c r="G892" s="11"/>
      <c r="H892" s="11"/>
      <c r="I892" s="11"/>
      <c r="J892" s="12"/>
    </row>
    <row r="893" spans="7:10" ht="15.75" customHeight="1" x14ac:dyDescent="0.25">
      <c r="G893" s="11"/>
      <c r="H893" s="11"/>
      <c r="I893" s="11"/>
      <c r="J893" s="12"/>
    </row>
    <row r="894" spans="7:10" ht="15.75" customHeight="1" x14ac:dyDescent="0.25">
      <c r="G894" s="11"/>
      <c r="H894" s="11"/>
      <c r="I894" s="11"/>
      <c r="J894" s="12"/>
    </row>
    <row r="895" spans="7:10" ht="15.75" customHeight="1" x14ac:dyDescent="0.25">
      <c r="G895" s="11"/>
      <c r="H895" s="11"/>
      <c r="I895" s="11"/>
      <c r="J895" s="12"/>
    </row>
    <row r="896" spans="7:10" ht="15.75" customHeight="1" x14ac:dyDescent="0.25">
      <c r="G896" s="11"/>
      <c r="H896" s="11"/>
      <c r="I896" s="11"/>
      <c r="J896" s="12"/>
    </row>
    <row r="897" spans="7:10" ht="15.75" customHeight="1" x14ac:dyDescent="0.25">
      <c r="G897" s="11"/>
      <c r="H897" s="11"/>
      <c r="I897" s="11"/>
      <c r="J897" s="12"/>
    </row>
    <row r="898" spans="7:10" ht="15.75" customHeight="1" x14ac:dyDescent="0.25">
      <c r="G898" s="11"/>
      <c r="H898" s="11"/>
      <c r="I898" s="11"/>
      <c r="J898" s="12"/>
    </row>
    <row r="899" spans="7:10" ht="15.75" customHeight="1" x14ac:dyDescent="0.25">
      <c r="G899" s="11"/>
      <c r="H899" s="11"/>
      <c r="I899" s="11"/>
      <c r="J899" s="12"/>
    </row>
    <row r="900" spans="7:10" ht="15.75" customHeight="1" x14ac:dyDescent="0.25">
      <c r="G900" s="11"/>
      <c r="H900" s="11"/>
      <c r="I900" s="11"/>
      <c r="J900" s="12"/>
    </row>
    <row r="901" spans="7:10" ht="15.75" customHeight="1" x14ac:dyDescent="0.25">
      <c r="G901" s="11"/>
      <c r="H901" s="11"/>
      <c r="I901" s="11"/>
      <c r="J901" s="12"/>
    </row>
    <row r="902" spans="7:10" ht="15.75" customHeight="1" x14ac:dyDescent="0.25">
      <c r="G902" s="11"/>
      <c r="H902" s="11"/>
      <c r="I902" s="11"/>
      <c r="J902" s="12"/>
    </row>
    <row r="903" spans="7:10" ht="15.75" customHeight="1" x14ac:dyDescent="0.25">
      <c r="G903" s="11"/>
      <c r="H903" s="11"/>
      <c r="I903" s="11"/>
      <c r="J903" s="12"/>
    </row>
    <row r="904" spans="7:10" ht="15.75" customHeight="1" x14ac:dyDescent="0.25">
      <c r="G904" s="11"/>
      <c r="H904" s="11"/>
      <c r="I904" s="11"/>
      <c r="J904" s="12"/>
    </row>
    <row r="905" spans="7:10" ht="15.75" customHeight="1" x14ac:dyDescent="0.25">
      <c r="G905" s="11"/>
      <c r="H905" s="11"/>
      <c r="I905" s="11"/>
      <c r="J905" s="12"/>
    </row>
    <row r="906" spans="7:10" ht="15.75" customHeight="1" x14ac:dyDescent="0.25">
      <c r="G906" s="11"/>
      <c r="H906" s="11"/>
      <c r="I906" s="11"/>
      <c r="J906" s="12"/>
    </row>
    <row r="907" spans="7:10" ht="15.75" customHeight="1" x14ac:dyDescent="0.25">
      <c r="G907" s="11"/>
      <c r="H907" s="11"/>
      <c r="I907" s="11"/>
      <c r="J907" s="12"/>
    </row>
    <row r="908" spans="7:10" ht="15.75" customHeight="1" x14ac:dyDescent="0.25">
      <c r="G908" s="11"/>
      <c r="H908" s="11"/>
      <c r="I908" s="11"/>
      <c r="J908" s="12"/>
    </row>
    <row r="909" spans="7:10" ht="15.75" customHeight="1" x14ac:dyDescent="0.25">
      <c r="G909" s="11"/>
      <c r="H909" s="11"/>
      <c r="I909" s="11"/>
      <c r="J909" s="12"/>
    </row>
    <row r="910" spans="7:10" ht="15.75" customHeight="1" x14ac:dyDescent="0.25">
      <c r="G910" s="11"/>
      <c r="H910" s="11"/>
      <c r="I910" s="11"/>
      <c r="J910" s="12"/>
    </row>
    <row r="911" spans="7:10" ht="15.75" customHeight="1" x14ac:dyDescent="0.25">
      <c r="G911" s="11"/>
      <c r="H911" s="11"/>
      <c r="I911" s="11"/>
      <c r="J911" s="12"/>
    </row>
    <row r="912" spans="7:10" ht="15.75" customHeight="1" x14ac:dyDescent="0.25">
      <c r="G912" s="11"/>
      <c r="H912" s="11"/>
      <c r="I912" s="11"/>
      <c r="J912" s="12"/>
    </row>
    <row r="913" spans="7:10" ht="15.75" customHeight="1" x14ac:dyDescent="0.25">
      <c r="G913" s="11"/>
      <c r="H913" s="11"/>
      <c r="I913" s="11"/>
      <c r="J913" s="12"/>
    </row>
    <row r="914" spans="7:10" ht="15.75" customHeight="1" x14ac:dyDescent="0.25">
      <c r="G914" s="11"/>
      <c r="H914" s="11"/>
      <c r="I914" s="11"/>
      <c r="J914" s="12"/>
    </row>
    <row r="915" spans="7:10" ht="15.75" customHeight="1" x14ac:dyDescent="0.25">
      <c r="G915" s="11"/>
      <c r="H915" s="11"/>
      <c r="I915" s="11"/>
      <c r="J915" s="12"/>
    </row>
    <row r="916" spans="7:10" ht="15.75" customHeight="1" x14ac:dyDescent="0.25">
      <c r="G916" s="11"/>
      <c r="H916" s="11"/>
      <c r="I916" s="11"/>
      <c r="J916" s="12"/>
    </row>
    <row r="917" spans="7:10" ht="15.75" customHeight="1" x14ac:dyDescent="0.25">
      <c r="G917" s="11"/>
      <c r="H917" s="11"/>
      <c r="I917" s="11"/>
      <c r="J917" s="12"/>
    </row>
    <row r="918" spans="7:10" ht="15.75" customHeight="1" x14ac:dyDescent="0.25">
      <c r="G918" s="11"/>
      <c r="H918" s="11"/>
      <c r="I918" s="11"/>
      <c r="J918" s="12"/>
    </row>
    <row r="919" spans="7:10" ht="15.75" customHeight="1" x14ac:dyDescent="0.25">
      <c r="G919" s="11"/>
      <c r="H919" s="11"/>
      <c r="I919" s="11"/>
      <c r="J919" s="12"/>
    </row>
    <row r="920" spans="7:10" ht="15.75" customHeight="1" x14ac:dyDescent="0.25">
      <c r="G920" s="11"/>
      <c r="H920" s="11"/>
      <c r="I920" s="11"/>
      <c r="J920" s="12"/>
    </row>
    <row r="921" spans="7:10" ht="15.75" customHeight="1" x14ac:dyDescent="0.25">
      <c r="G921" s="11"/>
      <c r="H921" s="11"/>
      <c r="I921" s="11"/>
      <c r="J921" s="12"/>
    </row>
    <row r="922" spans="7:10" ht="15.75" customHeight="1" x14ac:dyDescent="0.25">
      <c r="G922" s="11"/>
      <c r="H922" s="11"/>
      <c r="I922" s="11"/>
      <c r="J922" s="12"/>
    </row>
    <row r="923" spans="7:10" ht="15.75" customHeight="1" x14ac:dyDescent="0.25">
      <c r="G923" s="11"/>
      <c r="H923" s="11"/>
      <c r="I923" s="11"/>
      <c r="J923" s="12"/>
    </row>
    <row r="924" spans="7:10" ht="15.75" customHeight="1" x14ac:dyDescent="0.25">
      <c r="G924" s="11"/>
      <c r="H924" s="11"/>
      <c r="I924" s="11"/>
      <c r="J924" s="12"/>
    </row>
    <row r="925" spans="7:10" ht="15.75" customHeight="1" x14ac:dyDescent="0.25">
      <c r="G925" s="11"/>
      <c r="H925" s="11"/>
      <c r="I925" s="11"/>
      <c r="J925" s="12"/>
    </row>
    <row r="926" spans="7:10" ht="15.75" customHeight="1" x14ac:dyDescent="0.25">
      <c r="G926" s="11"/>
      <c r="H926" s="11"/>
      <c r="I926" s="11"/>
      <c r="J926" s="12"/>
    </row>
    <row r="927" spans="7:10" ht="15.75" customHeight="1" x14ac:dyDescent="0.25">
      <c r="G927" s="11"/>
      <c r="H927" s="11"/>
      <c r="I927" s="11"/>
      <c r="J927" s="12"/>
    </row>
    <row r="928" spans="7:10" ht="15.75" customHeight="1" x14ac:dyDescent="0.25">
      <c r="G928" s="11"/>
      <c r="H928" s="11"/>
      <c r="I928" s="11"/>
      <c r="J928" s="12"/>
    </row>
    <row r="929" spans="7:10" ht="15.75" customHeight="1" x14ac:dyDescent="0.25">
      <c r="G929" s="11"/>
      <c r="H929" s="11"/>
      <c r="I929" s="11"/>
      <c r="J929" s="12"/>
    </row>
    <row r="930" spans="7:10" ht="15.75" customHeight="1" x14ac:dyDescent="0.25">
      <c r="G930" s="11"/>
      <c r="H930" s="11"/>
      <c r="I930" s="11"/>
      <c r="J930" s="12"/>
    </row>
    <row r="931" spans="7:10" ht="15.75" customHeight="1" x14ac:dyDescent="0.25">
      <c r="G931" s="11"/>
      <c r="H931" s="11"/>
      <c r="I931" s="11"/>
      <c r="J931" s="12"/>
    </row>
    <row r="932" spans="7:10" ht="15.75" customHeight="1" x14ac:dyDescent="0.25">
      <c r="G932" s="11"/>
      <c r="H932" s="11"/>
      <c r="I932" s="11"/>
      <c r="J932" s="12"/>
    </row>
    <row r="933" spans="7:10" ht="15.75" customHeight="1" x14ac:dyDescent="0.25">
      <c r="G933" s="11"/>
      <c r="H933" s="11"/>
      <c r="I933" s="11"/>
      <c r="J933" s="12"/>
    </row>
    <row r="934" spans="7:10" ht="15.75" customHeight="1" x14ac:dyDescent="0.25">
      <c r="G934" s="11"/>
      <c r="H934" s="11"/>
      <c r="I934" s="11"/>
      <c r="J934" s="12"/>
    </row>
    <row r="935" spans="7:10" ht="15.75" customHeight="1" x14ac:dyDescent="0.25">
      <c r="G935" s="11"/>
      <c r="H935" s="11"/>
      <c r="I935" s="11"/>
      <c r="J935" s="12"/>
    </row>
    <row r="936" spans="7:10" ht="15.75" customHeight="1" x14ac:dyDescent="0.25">
      <c r="G936" s="11"/>
      <c r="H936" s="11"/>
      <c r="I936" s="11"/>
      <c r="J936" s="12"/>
    </row>
    <row r="937" spans="7:10" ht="15.75" customHeight="1" x14ac:dyDescent="0.25">
      <c r="G937" s="11"/>
      <c r="H937" s="11"/>
      <c r="I937" s="11"/>
      <c r="J937" s="12"/>
    </row>
    <row r="938" spans="7:10" ht="15.75" customHeight="1" x14ac:dyDescent="0.25">
      <c r="G938" s="11"/>
      <c r="H938" s="11"/>
      <c r="I938" s="11"/>
      <c r="J938" s="12"/>
    </row>
    <row r="939" spans="7:10" ht="15.75" customHeight="1" x14ac:dyDescent="0.25">
      <c r="G939" s="11"/>
      <c r="H939" s="11"/>
      <c r="I939" s="11"/>
      <c r="J939" s="12"/>
    </row>
    <row r="940" spans="7:10" ht="15.75" customHeight="1" x14ac:dyDescent="0.25">
      <c r="G940" s="11"/>
      <c r="H940" s="11"/>
      <c r="I940" s="11"/>
      <c r="J940" s="12"/>
    </row>
    <row r="941" spans="7:10" ht="15.75" customHeight="1" x14ac:dyDescent="0.25">
      <c r="G941" s="11"/>
      <c r="H941" s="11"/>
      <c r="I941" s="11"/>
      <c r="J941" s="12"/>
    </row>
    <row r="942" spans="7:10" ht="15.75" customHeight="1" x14ac:dyDescent="0.25">
      <c r="G942" s="11"/>
      <c r="H942" s="11"/>
      <c r="I942" s="11"/>
      <c r="J942" s="12"/>
    </row>
    <row r="943" spans="7:10" ht="15.75" customHeight="1" x14ac:dyDescent="0.25">
      <c r="G943" s="11"/>
      <c r="H943" s="11"/>
      <c r="I943" s="11"/>
      <c r="J943" s="12"/>
    </row>
    <row r="944" spans="7:10" ht="15.75" customHeight="1" x14ac:dyDescent="0.25">
      <c r="G944" s="11"/>
      <c r="H944" s="11"/>
      <c r="I944" s="11"/>
      <c r="J944" s="12"/>
    </row>
    <row r="945" spans="7:10" ht="15.75" customHeight="1" x14ac:dyDescent="0.25">
      <c r="G945" s="11"/>
      <c r="H945" s="11"/>
      <c r="I945" s="11"/>
      <c r="J945" s="12"/>
    </row>
    <row r="946" spans="7:10" ht="15.75" customHeight="1" x14ac:dyDescent="0.25">
      <c r="G946" s="11"/>
      <c r="H946" s="11"/>
      <c r="I946" s="11"/>
      <c r="J946" s="12"/>
    </row>
    <row r="947" spans="7:10" ht="15.75" customHeight="1" x14ac:dyDescent="0.25">
      <c r="G947" s="11"/>
      <c r="H947" s="11"/>
      <c r="I947" s="11"/>
      <c r="J947" s="12"/>
    </row>
    <row r="948" spans="7:10" ht="15.75" customHeight="1" x14ac:dyDescent="0.25">
      <c r="G948" s="11"/>
      <c r="H948" s="11"/>
      <c r="I948" s="11"/>
      <c r="J948" s="12"/>
    </row>
    <row r="949" spans="7:10" ht="15.75" customHeight="1" x14ac:dyDescent="0.25">
      <c r="G949" s="11"/>
      <c r="H949" s="11"/>
      <c r="I949" s="11"/>
      <c r="J949" s="12"/>
    </row>
    <row r="950" spans="7:10" ht="15.75" customHeight="1" x14ac:dyDescent="0.25">
      <c r="G950" s="11"/>
      <c r="H950" s="11"/>
      <c r="I950" s="11"/>
      <c r="J950" s="12"/>
    </row>
    <row r="951" spans="7:10" ht="15.75" customHeight="1" x14ac:dyDescent="0.25">
      <c r="G951" s="11"/>
      <c r="H951" s="11"/>
      <c r="I951" s="11"/>
      <c r="J951" s="12"/>
    </row>
    <row r="952" spans="7:10" ht="15.75" customHeight="1" x14ac:dyDescent="0.25">
      <c r="G952" s="11"/>
      <c r="H952" s="11"/>
      <c r="I952" s="11"/>
      <c r="J952" s="12"/>
    </row>
    <row r="953" spans="7:10" ht="15.75" customHeight="1" x14ac:dyDescent="0.25">
      <c r="G953" s="11"/>
      <c r="H953" s="11"/>
      <c r="I953" s="11"/>
      <c r="J953" s="12"/>
    </row>
    <row r="954" spans="7:10" ht="15.75" customHeight="1" x14ac:dyDescent="0.25">
      <c r="G954" s="11"/>
      <c r="H954" s="11"/>
      <c r="I954" s="11"/>
      <c r="J954" s="12"/>
    </row>
    <row r="955" spans="7:10" ht="15.75" customHeight="1" x14ac:dyDescent="0.25">
      <c r="G955" s="11"/>
      <c r="H955" s="11"/>
      <c r="I955" s="11"/>
      <c r="J955" s="12"/>
    </row>
    <row r="956" spans="7:10" ht="15.75" customHeight="1" x14ac:dyDescent="0.25">
      <c r="G956" s="11"/>
      <c r="H956" s="11"/>
      <c r="I956" s="11"/>
      <c r="J956" s="12"/>
    </row>
    <row r="957" spans="7:10" ht="15.75" customHeight="1" x14ac:dyDescent="0.25">
      <c r="G957" s="11"/>
      <c r="H957" s="11"/>
      <c r="I957" s="11"/>
      <c r="J957" s="12"/>
    </row>
    <row r="958" spans="7:10" ht="15.75" customHeight="1" x14ac:dyDescent="0.25">
      <c r="G958" s="11"/>
      <c r="H958" s="11"/>
      <c r="I958" s="11"/>
      <c r="J958" s="12"/>
    </row>
    <row r="959" spans="7:10" ht="15.75" customHeight="1" x14ac:dyDescent="0.25">
      <c r="G959" s="11"/>
      <c r="H959" s="11"/>
      <c r="I959" s="11"/>
      <c r="J959" s="12"/>
    </row>
    <row r="960" spans="7:10" ht="15.75" customHeight="1" x14ac:dyDescent="0.25">
      <c r="G960" s="11"/>
      <c r="H960" s="11"/>
      <c r="I960" s="11"/>
      <c r="J960" s="12"/>
    </row>
    <row r="961" spans="7:10" ht="15.75" customHeight="1" x14ac:dyDescent="0.25">
      <c r="G961" s="11"/>
      <c r="H961" s="11"/>
      <c r="I961" s="11"/>
      <c r="J961" s="12"/>
    </row>
    <row r="962" spans="7:10" ht="15.75" customHeight="1" x14ac:dyDescent="0.25">
      <c r="G962" s="11"/>
      <c r="H962" s="11"/>
      <c r="I962" s="11"/>
      <c r="J962" s="12"/>
    </row>
    <row r="963" spans="7:10" ht="15.75" customHeight="1" x14ac:dyDescent="0.25">
      <c r="G963" s="11"/>
      <c r="H963" s="11"/>
      <c r="I963" s="11"/>
      <c r="J963" s="12"/>
    </row>
    <row r="964" spans="7:10" ht="15.75" customHeight="1" x14ac:dyDescent="0.25">
      <c r="G964" s="11"/>
      <c r="H964" s="11"/>
      <c r="I964" s="11"/>
      <c r="J964" s="12"/>
    </row>
    <row r="965" spans="7:10" ht="15.75" customHeight="1" x14ac:dyDescent="0.25">
      <c r="G965" s="11"/>
      <c r="H965" s="11"/>
      <c r="I965" s="11"/>
      <c r="J965" s="12"/>
    </row>
    <row r="966" spans="7:10" ht="15.75" customHeight="1" x14ac:dyDescent="0.25">
      <c r="G966" s="11"/>
      <c r="H966" s="11"/>
      <c r="I966" s="11"/>
      <c r="J966" s="12"/>
    </row>
    <row r="967" spans="7:10" ht="15.75" customHeight="1" x14ac:dyDescent="0.25">
      <c r="G967" s="11"/>
      <c r="H967" s="11"/>
      <c r="I967" s="11"/>
      <c r="J967" s="12"/>
    </row>
    <row r="968" spans="7:10" ht="15.75" customHeight="1" x14ac:dyDescent="0.25">
      <c r="G968" s="11"/>
      <c r="H968" s="11"/>
      <c r="I968" s="11"/>
      <c r="J968" s="12"/>
    </row>
    <row r="969" spans="7:10" ht="15.75" customHeight="1" x14ac:dyDescent="0.25">
      <c r="G969" s="11"/>
      <c r="H969" s="11"/>
      <c r="I969" s="11"/>
      <c r="J969" s="12"/>
    </row>
    <row r="970" spans="7:10" ht="15.75" customHeight="1" x14ac:dyDescent="0.25">
      <c r="G970" s="11"/>
      <c r="H970" s="11"/>
      <c r="I970" s="11"/>
      <c r="J970" s="12"/>
    </row>
    <row r="971" spans="7:10" ht="15.75" customHeight="1" x14ac:dyDescent="0.25">
      <c r="G971" s="11"/>
      <c r="H971" s="11"/>
      <c r="I971" s="11"/>
      <c r="J971" s="12"/>
    </row>
    <row r="972" spans="7:10" ht="15.75" customHeight="1" x14ac:dyDescent="0.25">
      <c r="G972" s="11"/>
      <c r="H972" s="11"/>
      <c r="I972" s="11"/>
      <c r="J972" s="12"/>
    </row>
    <row r="973" spans="7:10" ht="15.75" customHeight="1" x14ac:dyDescent="0.25">
      <c r="G973" s="11"/>
      <c r="H973" s="11"/>
      <c r="I973" s="11"/>
      <c r="J973" s="12"/>
    </row>
    <row r="974" spans="7:10" ht="15.75" customHeight="1" x14ac:dyDescent="0.25">
      <c r="G974" s="11"/>
      <c r="H974" s="11"/>
      <c r="I974" s="11"/>
      <c r="J974" s="12"/>
    </row>
    <row r="975" spans="7:10" ht="15.75" customHeight="1" x14ac:dyDescent="0.25">
      <c r="G975" s="11"/>
      <c r="H975" s="11"/>
      <c r="I975" s="11"/>
      <c r="J975" s="12"/>
    </row>
    <row r="976" spans="7:10" ht="15.75" customHeight="1" x14ac:dyDescent="0.25">
      <c r="G976" s="11"/>
      <c r="H976" s="11"/>
      <c r="I976" s="11"/>
      <c r="J976" s="12"/>
    </row>
    <row r="977" spans="7:10" ht="15.75" customHeight="1" x14ac:dyDescent="0.25">
      <c r="G977" s="11"/>
      <c r="H977" s="11"/>
      <c r="I977" s="11"/>
      <c r="J977" s="12"/>
    </row>
    <row r="978" spans="7:10" ht="15.75" customHeight="1" x14ac:dyDescent="0.25">
      <c r="G978" s="11"/>
      <c r="H978" s="11"/>
      <c r="I978" s="11"/>
      <c r="J978" s="12"/>
    </row>
    <row r="979" spans="7:10" ht="15.75" customHeight="1" x14ac:dyDescent="0.25">
      <c r="G979" s="11"/>
      <c r="H979" s="11"/>
      <c r="I979" s="11"/>
      <c r="J979" s="12"/>
    </row>
    <row r="980" spans="7:10" ht="15.75" customHeight="1" x14ac:dyDescent="0.25">
      <c r="G980" s="11"/>
      <c r="H980" s="11"/>
      <c r="I980" s="11"/>
      <c r="J980" s="12"/>
    </row>
    <row r="981" spans="7:10" ht="15.75" customHeight="1" x14ac:dyDescent="0.25">
      <c r="G981" s="11"/>
      <c r="H981" s="11"/>
      <c r="I981" s="11"/>
      <c r="J981" s="12"/>
    </row>
    <row r="982" spans="7:10" ht="15.75" customHeight="1" x14ac:dyDescent="0.25">
      <c r="G982" s="11"/>
      <c r="H982" s="11"/>
      <c r="I982" s="11"/>
      <c r="J982" s="12"/>
    </row>
    <row r="983" spans="7:10" ht="15.75" customHeight="1" x14ac:dyDescent="0.25">
      <c r="G983" s="11"/>
      <c r="H983" s="11"/>
      <c r="I983" s="11"/>
      <c r="J983" s="12"/>
    </row>
    <row r="984" spans="7:10" ht="15.75" customHeight="1" x14ac:dyDescent="0.25">
      <c r="G984" s="11"/>
      <c r="H984" s="11"/>
      <c r="I984" s="11"/>
      <c r="J984" s="12"/>
    </row>
    <row r="985" spans="7:10" ht="15.75" customHeight="1" x14ac:dyDescent="0.25">
      <c r="G985" s="11"/>
      <c r="H985" s="11"/>
      <c r="I985" s="11"/>
      <c r="J985" s="12"/>
    </row>
    <row r="986" spans="7:10" ht="15.75" customHeight="1" x14ac:dyDescent="0.25">
      <c r="G986" s="11"/>
      <c r="H986" s="11"/>
      <c r="I986" s="11"/>
      <c r="J986" s="12"/>
    </row>
    <row r="987" spans="7:10" ht="15.75" customHeight="1" x14ac:dyDescent="0.25">
      <c r="G987" s="11"/>
      <c r="H987" s="11"/>
      <c r="I987" s="11"/>
      <c r="J987" s="12"/>
    </row>
    <row r="988" spans="7:10" ht="15.75" customHeight="1" x14ac:dyDescent="0.25">
      <c r="G988" s="11"/>
      <c r="H988" s="11"/>
      <c r="I988" s="11"/>
      <c r="J988" s="12"/>
    </row>
    <row r="989" spans="7:10" ht="15.75" customHeight="1" x14ac:dyDescent="0.25">
      <c r="G989" s="11"/>
      <c r="H989" s="11"/>
      <c r="I989" s="11"/>
      <c r="J989" s="12"/>
    </row>
    <row r="990" spans="7:10" ht="15.75" customHeight="1" x14ac:dyDescent="0.25">
      <c r="G990" s="11"/>
      <c r="H990" s="11"/>
      <c r="I990" s="11"/>
      <c r="J990" s="12"/>
    </row>
    <row r="991" spans="7:10" ht="15.75" customHeight="1" x14ac:dyDescent="0.25">
      <c r="G991" s="11"/>
      <c r="H991" s="11"/>
      <c r="I991" s="11"/>
      <c r="J991" s="12"/>
    </row>
    <row r="992" spans="7:10" ht="15.75" customHeight="1" x14ac:dyDescent="0.25">
      <c r="G992" s="11"/>
      <c r="H992" s="11"/>
      <c r="I992" s="11"/>
      <c r="J992" s="12"/>
    </row>
    <row r="993" spans="7:10" ht="15.75" customHeight="1" x14ac:dyDescent="0.25">
      <c r="G993" s="11"/>
      <c r="H993" s="11"/>
      <c r="I993" s="11"/>
      <c r="J993" s="12"/>
    </row>
    <row r="994" spans="7:10" ht="15.75" customHeight="1" x14ac:dyDescent="0.25">
      <c r="G994" s="11"/>
      <c r="H994" s="11"/>
      <c r="I994" s="11"/>
      <c r="J994" s="12"/>
    </row>
    <row r="995" spans="7:10" ht="15.75" customHeight="1" x14ac:dyDescent="0.25">
      <c r="G995" s="11"/>
      <c r="H995" s="11"/>
      <c r="I995" s="11"/>
      <c r="J995" s="12"/>
    </row>
    <row r="996" spans="7:10" ht="15.75" customHeight="1" x14ac:dyDescent="0.25">
      <c r="G996" s="11"/>
      <c r="H996" s="11"/>
      <c r="I996" s="11"/>
      <c r="J996" s="12"/>
    </row>
    <row r="997" spans="7:10" ht="15.75" customHeight="1" x14ac:dyDescent="0.25">
      <c r="G997" s="11"/>
      <c r="H997" s="11"/>
      <c r="I997" s="11"/>
      <c r="J997" s="12"/>
    </row>
    <row r="998" spans="7:10" ht="15.75" customHeight="1" x14ac:dyDescent="0.25">
      <c r="G998" s="11"/>
      <c r="H998" s="11"/>
      <c r="I998" s="11"/>
      <c r="J998" s="12"/>
    </row>
    <row r="999" spans="7:10" ht="15.75" customHeight="1" x14ac:dyDescent="0.25">
      <c r="G999" s="11"/>
      <c r="H999" s="11"/>
      <c r="I999" s="11"/>
      <c r="J999" s="12"/>
    </row>
    <row r="1000" spans="7:10" ht="15.75" customHeight="1" x14ac:dyDescent="0.25">
      <c r="G1000" s="11"/>
      <c r="H1000" s="11"/>
      <c r="I1000" s="11"/>
      <c r="J1000" s="12"/>
    </row>
  </sheetData>
  <mergeCells count="3">
    <mergeCell ref="A1:J1"/>
    <mergeCell ref="A2:J2"/>
    <mergeCell ref="A54:H54"/>
  </mergeCells>
  <pageMargins left="0.511811024" right="0.511811024" top="0.78740157499999996" bottom="0.78740157499999996" header="0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70"/>
  <sheetViews>
    <sheetView topLeftCell="A13" workbookViewId="0">
      <selection activeCell="P18" sqref="P18"/>
    </sheetView>
  </sheetViews>
  <sheetFormatPr defaultColWidth="14.42578125" defaultRowHeight="15" customHeight="1" x14ac:dyDescent="0.25"/>
  <cols>
    <col min="1" max="1" width="8.7109375" customWidth="1"/>
    <col min="2" max="2" width="14.42578125" customWidth="1"/>
    <col min="3" max="3" width="8.7109375" customWidth="1"/>
    <col min="4" max="4" width="19.140625" customWidth="1"/>
    <col min="5" max="5" width="8.7109375" customWidth="1"/>
    <col min="6" max="6" width="15.42578125" customWidth="1"/>
    <col min="7" max="26" width="8.7109375" customWidth="1"/>
  </cols>
  <sheetData>
    <row r="3" spans="1:7" ht="63.75" customHeight="1" x14ac:dyDescent="0.25">
      <c r="A3" s="274" t="s">
        <v>570</v>
      </c>
      <c r="B3" s="274"/>
      <c r="C3" s="274"/>
      <c r="D3" s="274"/>
      <c r="E3" s="274"/>
      <c r="F3" s="274"/>
      <c r="G3" s="275"/>
    </row>
    <row r="4" spans="1:7" ht="93.75" customHeight="1" x14ac:dyDescent="0.25">
      <c r="A4" s="148" t="s">
        <v>554</v>
      </c>
      <c r="B4" s="73"/>
      <c r="C4" s="74">
        <v>29</v>
      </c>
      <c r="D4" s="75"/>
      <c r="E4" s="74">
        <v>22</v>
      </c>
      <c r="F4" s="75"/>
      <c r="G4" s="74">
        <v>0</v>
      </c>
    </row>
    <row r="5" spans="1:7" ht="96.75" customHeight="1" x14ac:dyDescent="0.25">
      <c r="A5" s="148" t="s">
        <v>555</v>
      </c>
      <c r="B5" s="73"/>
      <c r="C5" s="74">
        <v>29</v>
      </c>
      <c r="D5" s="75"/>
      <c r="E5" s="74">
        <v>20</v>
      </c>
      <c r="F5" s="75"/>
      <c r="G5" s="74">
        <v>0</v>
      </c>
    </row>
    <row r="6" spans="1:7" ht="93.75" customHeight="1" x14ac:dyDescent="0.25">
      <c r="A6" s="148" t="s">
        <v>556</v>
      </c>
      <c r="B6" s="73"/>
      <c r="C6" s="74">
        <v>29</v>
      </c>
      <c r="D6" s="75"/>
      <c r="E6" s="74">
        <v>22</v>
      </c>
      <c r="F6" s="75"/>
      <c r="G6" s="74">
        <v>0</v>
      </c>
    </row>
    <row r="7" spans="1:7" ht="93.75" customHeight="1" x14ac:dyDescent="0.25">
      <c r="A7" s="148" t="s">
        <v>557</v>
      </c>
      <c r="B7" s="73"/>
      <c r="C7" s="74">
        <v>28</v>
      </c>
      <c r="D7" s="75"/>
      <c r="E7" s="74">
        <v>23</v>
      </c>
      <c r="F7" s="75"/>
      <c r="G7" s="74">
        <v>0</v>
      </c>
    </row>
    <row r="8" spans="1:7" ht="93.75" customHeight="1" x14ac:dyDescent="0.25">
      <c r="A8" s="148" t="s">
        <v>558</v>
      </c>
      <c r="B8" s="73"/>
      <c r="C8" s="74">
        <v>28</v>
      </c>
      <c r="D8" s="75"/>
      <c r="E8" s="74">
        <v>24</v>
      </c>
      <c r="F8" s="75"/>
      <c r="G8" s="74">
        <v>0</v>
      </c>
    </row>
    <row r="9" spans="1:7" ht="93.75" customHeight="1" x14ac:dyDescent="0.25">
      <c r="A9" s="148" t="s">
        <v>559</v>
      </c>
      <c r="B9" s="73"/>
      <c r="C9" s="74">
        <v>28</v>
      </c>
      <c r="D9" s="75"/>
      <c r="E9" s="74">
        <v>24</v>
      </c>
      <c r="F9" s="75"/>
      <c r="G9" s="74">
        <v>0</v>
      </c>
    </row>
    <row r="10" spans="1:7" ht="93.75" customHeight="1" x14ac:dyDescent="0.25">
      <c r="A10" s="148" t="s">
        <v>560</v>
      </c>
      <c r="B10" s="73"/>
      <c r="C10" s="74">
        <v>25</v>
      </c>
      <c r="D10" s="75"/>
      <c r="E10" s="74">
        <v>24</v>
      </c>
      <c r="F10" s="75"/>
      <c r="G10" s="74">
        <v>0</v>
      </c>
    </row>
    <row r="11" spans="1:7" ht="93.75" customHeight="1" x14ac:dyDescent="0.25">
      <c r="A11" s="148" t="s">
        <v>561</v>
      </c>
      <c r="B11" s="73"/>
      <c r="C11" s="74">
        <v>25</v>
      </c>
      <c r="D11" s="75"/>
      <c r="E11" s="74">
        <v>24</v>
      </c>
      <c r="F11" s="75"/>
      <c r="G11" s="74">
        <v>0</v>
      </c>
    </row>
    <row r="12" spans="1:7" ht="93.75" customHeight="1" x14ac:dyDescent="0.25">
      <c r="A12" s="148" t="s">
        <v>562</v>
      </c>
      <c r="B12" s="73"/>
      <c r="C12" s="74">
        <v>25</v>
      </c>
      <c r="D12" s="75"/>
      <c r="E12" s="74">
        <v>24</v>
      </c>
      <c r="F12" s="75"/>
      <c r="G12" s="74">
        <v>0</v>
      </c>
    </row>
    <row r="13" spans="1:7" ht="93.75" customHeight="1" x14ac:dyDescent="0.25">
      <c r="A13" s="148" t="s">
        <v>586</v>
      </c>
      <c r="B13" s="73"/>
      <c r="C13" s="74">
        <v>23</v>
      </c>
      <c r="D13" s="75"/>
      <c r="E13" s="74">
        <v>22</v>
      </c>
      <c r="F13" s="75"/>
      <c r="G13" s="74">
        <v>0</v>
      </c>
    </row>
    <row r="14" spans="1:7" s="77" customFormat="1" ht="93.75" customHeight="1" x14ac:dyDescent="0.25">
      <c r="A14" s="148" t="s">
        <v>592</v>
      </c>
      <c r="B14" s="73"/>
      <c r="C14" s="74">
        <v>23</v>
      </c>
      <c r="D14" s="75"/>
      <c r="E14" s="74">
        <v>22</v>
      </c>
      <c r="F14" s="75"/>
      <c r="G14" s="74">
        <v>0</v>
      </c>
    </row>
    <row r="15" spans="1:7" s="161" customFormat="1" ht="93.75" customHeight="1" x14ac:dyDescent="0.25">
      <c r="A15" s="148" t="s">
        <v>595</v>
      </c>
      <c r="B15" s="73"/>
      <c r="C15" s="74">
        <v>23</v>
      </c>
      <c r="D15" s="75"/>
      <c r="E15" s="74">
        <v>22</v>
      </c>
      <c r="F15" s="75"/>
      <c r="G15" s="74">
        <v>0</v>
      </c>
    </row>
    <row r="16" spans="1:7" ht="15.75" customHeight="1" x14ac:dyDescent="0.25">
      <c r="A16" s="276" t="s">
        <v>571</v>
      </c>
      <c r="B16" s="277"/>
      <c r="C16" s="277"/>
      <c r="D16" s="277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</sheetData>
  <mergeCells count="2">
    <mergeCell ref="A3:G3"/>
    <mergeCell ref="A16:D16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tabSelected="1" workbookViewId="0">
      <selection activeCell="F17" sqref="F17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8" customWidth="1"/>
    <col min="4" max="4" width="8.7109375" customWidth="1"/>
    <col min="5" max="5" width="10.85546875" customWidth="1"/>
    <col min="6" max="6" width="9.140625" customWidth="1"/>
    <col min="7" max="26" width="8.7109375" customWidth="1"/>
  </cols>
  <sheetData>
    <row r="1" spans="2:6" x14ac:dyDescent="0.25">
      <c r="B1" s="11"/>
      <c r="C1" s="11"/>
      <c r="E1" s="76"/>
      <c r="F1" s="11"/>
    </row>
    <row r="2" spans="2:6" x14ac:dyDescent="0.25">
      <c r="B2" s="11"/>
      <c r="C2" s="11"/>
      <c r="E2" s="76"/>
      <c r="F2" s="11"/>
    </row>
    <row r="3" spans="2:6" s="149" customFormat="1" ht="15.75" x14ac:dyDescent="0.25">
      <c r="B3" s="278" t="s">
        <v>572</v>
      </c>
      <c r="C3" s="279"/>
      <c r="D3" s="279"/>
      <c r="E3" s="279"/>
      <c r="F3" s="280"/>
    </row>
    <row r="4" spans="2:6" s="149" customFormat="1" ht="15.75" x14ac:dyDescent="0.25">
      <c r="B4" s="281"/>
      <c r="C4" s="282"/>
      <c r="D4" s="282"/>
      <c r="E4" s="282"/>
      <c r="F4" s="283"/>
    </row>
    <row r="5" spans="2:6" s="149" customFormat="1" ht="15.75" x14ac:dyDescent="0.25">
      <c r="B5" s="150" t="s">
        <v>516</v>
      </c>
      <c r="C5" s="151" t="s">
        <v>573</v>
      </c>
      <c r="D5" s="150" t="s">
        <v>574</v>
      </c>
      <c r="E5" s="152" t="s">
        <v>575</v>
      </c>
      <c r="F5" s="150" t="s">
        <v>576</v>
      </c>
    </row>
    <row r="6" spans="2:6" s="149" customFormat="1" ht="15.75" x14ac:dyDescent="0.25">
      <c r="B6" s="153" t="s">
        <v>554</v>
      </c>
      <c r="C6" s="154">
        <v>2</v>
      </c>
      <c r="D6" s="155">
        <v>744.99</v>
      </c>
      <c r="E6" s="156">
        <v>0</v>
      </c>
      <c r="F6" s="154">
        <v>744.99</v>
      </c>
    </row>
    <row r="7" spans="2:6" ht="15.75" x14ac:dyDescent="0.25">
      <c r="B7" s="153" t="s">
        <v>555</v>
      </c>
      <c r="C7" s="154">
        <v>2</v>
      </c>
      <c r="D7" s="155">
        <v>744.99</v>
      </c>
      <c r="E7" s="156">
        <v>0</v>
      </c>
      <c r="F7" s="154">
        <v>744.99</v>
      </c>
    </row>
    <row r="8" spans="2:6" ht="15.75" x14ac:dyDescent="0.25">
      <c r="B8" s="153" t="s">
        <v>556</v>
      </c>
      <c r="C8" s="154">
        <v>2</v>
      </c>
      <c r="D8" s="155">
        <v>744.99</v>
      </c>
      <c r="E8" s="156">
        <v>0</v>
      </c>
      <c r="F8" s="154">
        <v>744.99</v>
      </c>
    </row>
    <row r="9" spans="2:6" ht="15.75" x14ac:dyDescent="0.25">
      <c r="B9" s="153" t="s">
        <v>557</v>
      </c>
      <c r="C9" s="154">
        <v>2</v>
      </c>
      <c r="D9" s="155">
        <v>744.99</v>
      </c>
      <c r="E9" s="156">
        <v>0</v>
      </c>
      <c r="F9" s="154">
        <v>744.99</v>
      </c>
    </row>
    <row r="10" spans="2:6" ht="16.5" customHeight="1" x14ac:dyDescent="0.25">
      <c r="B10" s="153" t="s">
        <v>558</v>
      </c>
      <c r="C10" s="157">
        <v>2</v>
      </c>
      <c r="D10" s="158">
        <v>744.99</v>
      </c>
      <c r="E10" s="159">
        <v>0</v>
      </c>
      <c r="F10" s="154">
        <v>744.99</v>
      </c>
    </row>
    <row r="11" spans="2:6" ht="15.75" x14ac:dyDescent="0.25">
      <c r="B11" s="153" t="s">
        <v>559</v>
      </c>
      <c r="C11" s="157">
        <v>2</v>
      </c>
      <c r="D11" s="158">
        <v>744.99</v>
      </c>
      <c r="E11" s="159">
        <v>0</v>
      </c>
      <c r="F11" s="154">
        <v>744.99</v>
      </c>
    </row>
    <row r="12" spans="2:6" ht="15.75" customHeight="1" x14ac:dyDescent="0.25">
      <c r="B12" s="153" t="s">
        <v>560</v>
      </c>
      <c r="C12" s="157">
        <v>2</v>
      </c>
      <c r="D12" s="158">
        <v>744.99</v>
      </c>
      <c r="E12" s="159">
        <v>0</v>
      </c>
      <c r="F12" s="154">
        <v>744.99</v>
      </c>
    </row>
    <row r="13" spans="2:6" ht="15.75" customHeight="1" x14ac:dyDescent="0.25">
      <c r="B13" s="153" t="s">
        <v>561</v>
      </c>
      <c r="C13" s="157">
        <v>2</v>
      </c>
      <c r="D13" s="158">
        <v>854.05</v>
      </c>
      <c r="E13" s="159">
        <v>0</v>
      </c>
      <c r="F13" s="154">
        <f>D13</f>
        <v>854.05</v>
      </c>
    </row>
    <row r="14" spans="2:6" ht="15.75" customHeight="1" x14ac:dyDescent="0.25">
      <c r="B14" s="153" t="s">
        <v>562</v>
      </c>
      <c r="C14" s="157">
        <v>2</v>
      </c>
      <c r="D14" s="160">
        <v>826.5</v>
      </c>
      <c r="E14" s="159">
        <v>0</v>
      </c>
      <c r="F14" s="166">
        <f t="shared" ref="F14:F15" si="0">D14</f>
        <v>826.5</v>
      </c>
    </row>
    <row r="15" spans="2:6" ht="15.75" customHeight="1" x14ac:dyDescent="0.25">
      <c r="B15" s="153" t="s">
        <v>586</v>
      </c>
      <c r="C15" s="157">
        <v>1</v>
      </c>
      <c r="D15" s="160">
        <v>854.5</v>
      </c>
      <c r="E15" s="159">
        <v>0</v>
      </c>
      <c r="F15" s="166">
        <f t="shared" si="0"/>
        <v>854.5</v>
      </c>
    </row>
    <row r="16" spans="2:6" s="77" customFormat="1" ht="15.75" customHeight="1" x14ac:dyDescent="0.25">
      <c r="B16" s="153" t="s">
        <v>592</v>
      </c>
      <c r="C16" s="157">
        <v>1</v>
      </c>
      <c r="D16" s="160">
        <v>826.5</v>
      </c>
      <c r="E16" s="159">
        <v>0</v>
      </c>
      <c r="F16" s="166">
        <f t="shared" ref="F16" si="1">D16</f>
        <v>826.5</v>
      </c>
    </row>
    <row r="17" spans="1:7" s="161" customFormat="1" ht="15.75" customHeight="1" x14ac:dyDescent="0.25">
      <c r="B17" s="153" t="s">
        <v>595</v>
      </c>
      <c r="C17" s="157">
        <v>1</v>
      </c>
      <c r="D17" s="160">
        <v>854.5</v>
      </c>
      <c r="E17" s="159">
        <v>0</v>
      </c>
      <c r="F17" s="166">
        <f t="shared" ref="F17" si="2">D17</f>
        <v>854.5</v>
      </c>
    </row>
    <row r="18" spans="1:7" ht="15.75" customHeight="1" x14ac:dyDescent="0.25">
      <c r="B18" s="11"/>
      <c r="C18" s="11"/>
      <c r="E18" s="76"/>
      <c r="F18" s="11"/>
    </row>
    <row r="19" spans="1:7" ht="33" customHeight="1" x14ac:dyDescent="0.25">
      <c r="A19" s="284" t="s">
        <v>577</v>
      </c>
      <c r="B19" s="284"/>
      <c r="C19" s="284"/>
      <c r="D19" s="284"/>
      <c r="E19" s="284"/>
      <c r="F19" s="284"/>
      <c r="G19" s="284"/>
    </row>
    <row r="20" spans="1:7" ht="15.75" customHeight="1" x14ac:dyDescent="0.25">
      <c r="B20" s="11"/>
      <c r="C20" s="11"/>
      <c r="E20" s="76"/>
      <c r="F20" s="11"/>
    </row>
    <row r="21" spans="1:7" ht="15.75" customHeight="1" x14ac:dyDescent="0.25">
      <c r="B21" s="11"/>
      <c r="C21" s="11"/>
      <c r="E21" s="76"/>
      <c r="F21" s="11"/>
    </row>
    <row r="22" spans="1:7" ht="15.75" customHeight="1" x14ac:dyDescent="0.25">
      <c r="B22" s="11"/>
      <c r="C22" s="11"/>
      <c r="E22" s="76"/>
      <c r="F22" s="11"/>
    </row>
    <row r="23" spans="1:7" ht="15.75" customHeight="1" x14ac:dyDescent="0.25">
      <c r="B23" s="11"/>
      <c r="C23" s="11"/>
      <c r="E23" s="76"/>
      <c r="F23" s="11"/>
    </row>
    <row r="24" spans="1:7" ht="15.75" customHeight="1" x14ac:dyDescent="0.25">
      <c r="B24" s="11"/>
      <c r="C24" s="11"/>
      <c r="E24" s="76"/>
      <c r="F24" s="11"/>
    </row>
    <row r="25" spans="1:7" ht="15.75" customHeight="1" x14ac:dyDescent="0.25">
      <c r="B25" s="11"/>
      <c r="C25" s="11"/>
      <c r="E25" s="76"/>
      <c r="F25" s="11"/>
    </row>
    <row r="26" spans="1:7" ht="15.75" customHeight="1" x14ac:dyDescent="0.25">
      <c r="B26" s="11"/>
      <c r="C26" s="11"/>
      <c r="E26" s="76"/>
      <c r="F26" s="11"/>
    </row>
    <row r="27" spans="1:7" ht="15.75" customHeight="1" x14ac:dyDescent="0.25">
      <c r="B27" s="11"/>
      <c r="C27" s="11"/>
      <c r="E27" s="76"/>
      <c r="F27" s="11"/>
    </row>
    <row r="28" spans="1:7" ht="15.75" customHeight="1" x14ac:dyDescent="0.25">
      <c r="B28" s="11"/>
      <c r="C28" s="11"/>
      <c r="E28" s="76"/>
      <c r="F28" s="11"/>
    </row>
    <row r="29" spans="1:7" ht="15.75" customHeight="1" x14ac:dyDescent="0.25">
      <c r="B29" s="11"/>
      <c r="C29" s="11"/>
      <c r="E29" s="76"/>
      <c r="F29" s="11"/>
    </row>
    <row r="30" spans="1:7" ht="15.75" customHeight="1" x14ac:dyDescent="0.25">
      <c r="B30" s="11"/>
      <c r="C30" s="11"/>
      <c r="E30" s="76"/>
      <c r="F30" s="11"/>
    </row>
    <row r="31" spans="1:7" ht="15.75" customHeight="1" x14ac:dyDescent="0.25">
      <c r="B31" s="11"/>
      <c r="C31" s="11"/>
      <c r="E31" s="76"/>
      <c r="F31" s="11"/>
    </row>
    <row r="32" spans="1:7" ht="15.75" customHeight="1" x14ac:dyDescent="0.25">
      <c r="B32" s="11"/>
      <c r="C32" s="11"/>
      <c r="E32" s="76"/>
      <c r="F32" s="11"/>
    </row>
    <row r="33" spans="2:6" ht="15.75" customHeight="1" x14ac:dyDescent="0.25">
      <c r="B33" s="11"/>
      <c r="C33" s="11"/>
      <c r="E33" s="76"/>
      <c r="F33" s="11"/>
    </row>
    <row r="34" spans="2:6" ht="15.75" customHeight="1" x14ac:dyDescent="0.25">
      <c r="B34" s="11"/>
      <c r="C34" s="11"/>
      <c r="E34" s="76"/>
      <c r="F34" s="11"/>
    </row>
    <row r="35" spans="2:6" ht="15.75" customHeight="1" x14ac:dyDescent="0.25">
      <c r="B35" s="11"/>
      <c r="C35" s="11"/>
      <c r="E35" s="76"/>
      <c r="F35" s="11"/>
    </row>
    <row r="36" spans="2:6" ht="15.75" customHeight="1" x14ac:dyDescent="0.25">
      <c r="B36" s="11"/>
      <c r="C36" s="11"/>
      <c r="E36" s="76"/>
      <c r="F36" s="11"/>
    </row>
    <row r="37" spans="2:6" ht="15.75" customHeight="1" x14ac:dyDescent="0.25">
      <c r="B37" s="11"/>
      <c r="C37" s="11"/>
      <c r="E37" s="76"/>
      <c r="F37" s="11"/>
    </row>
    <row r="38" spans="2:6" ht="15.75" customHeight="1" x14ac:dyDescent="0.25">
      <c r="B38" s="11"/>
      <c r="C38" s="11"/>
      <c r="E38" s="76"/>
      <c r="F38" s="11"/>
    </row>
    <row r="39" spans="2:6" ht="15.75" customHeight="1" x14ac:dyDescent="0.25">
      <c r="B39" s="11"/>
      <c r="C39" s="11"/>
      <c r="E39" s="76"/>
      <c r="F39" s="11"/>
    </row>
    <row r="40" spans="2:6" ht="15.75" customHeight="1" x14ac:dyDescent="0.25">
      <c r="B40" s="11"/>
      <c r="C40" s="11"/>
      <c r="E40" s="76"/>
      <c r="F40" s="11"/>
    </row>
    <row r="41" spans="2:6" ht="15.75" customHeight="1" x14ac:dyDescent="0.25">
      <c r="B41" s="11"/>
      <c r="C41" s="11"/>
      <c r="E41" s="76"/>
      <c r="F41" s="11"/>
    </row>
    <row r="42" spans="2:6" ht="15.75" customHeight="1" x14ac:dyDescent="0.25">
      <c r="B42" s="11"/>
      <c r="C42" s="11"/>
      <c r="E42" s="76"/>
      <c r="F42" s="11"/>
    </row>
    <row r="43" spans="2:6" ht="15.75" customHeight="1" x14ac:dyDescent="0.25">
      <c r="B43" s="11"/>
      <c r="C43" s="11"/>
      <c r="E43" s="76"/>
      <c r="F43" s="11"/>
    </row>
    <row r="44" spans="2:6" ht="15.75" customHeight="1" x14ac:dyDescent="0.25">
      <c r="B44" s="11"/>
      <c r="C44" s="11"/>
      <c r="E44" s="76"/>
      <c r="F44" s="11"/>
    </row>
    <row r="45" spans="2:6" ht="15.75" customHeight="1" x14ac:dyDescent="0.25">
      <c r="B45" s="11"/>
      <c r="C45" s="11"/>
      <c r="E45" s="76"/>
      <c r="F45" s="11"/>
    </row>
    <row r="46" spans="2:6" ht="15.75" customHeight="1" x14ac:dyDescent="0.25">
      <c r="B46" s="11"/>
      <c r="C46" s="11"/>
      <c r="E46" s="76"/>
      <c r="F46" s="11"/>
    </row>
    <row r="47" spans="2:6" ht="15.75" customHeight="1" x14ac:dyDescent="0.25">
      <c r="B47" s="11"/>
      <c r="C47" s="11"/>
      <c r="E47" s="76"/>
      <c r="F47" s="11"/>
    </row>
    <row r="48" spans="2:6" ht="15.75" customHeight="1" x14ac:dyDescent="0.25">
      <c r="B48" s="11"/>
      <c r="C48" s="11"/>
      <c r="E48" s="76"/>
      <c r="F48" s="11"/>
    </row>
    <row r="49" spans="2:6" ht="15.75" customHeight="1" x14ac:dyDescent="0.25">
      <c r="B49" s="11"/>
      <c r="C49" s="11"/>
      <c r="E49" s="76"/>
      <c r="F49" s="11"/>
    </row>
    <row r="50" spans="2:6" ht="15.75" customHeight="1" x14ac:dyDescent="0.25">
      <c r="B50" s="11"/>
      <c r="C50" s="11"/>
      <c r="E50" s="76"/>
      <c r="F50" s="11"/>
    </row>
    <row r="51" spans="2:6" ht="15.75" customHeight="1" x14ac:dyDescent="0.25">
      <c r="B51" s="11"/>
      <c r="C51" s="11"/>
      <c r="E51" s="76"/>
      <c r="F51" s="11"/>
    </row>
    <row r="52" spans="2:6" ht="15.75" customHeight="1" x14ac:dyDescent="0.25">
      <c r="B52" s="11"/>
      <c r="C52" s="11"/>
      <c r="E52" s="76"/>
      <c r="F52" s="11"/>
    </row>
    <row r="53" spans="2:6" ht="15.75" customHeight="1" x14ac:dyDescent="0.25">
      <c r="B53" s="11"/>
      <c r="C53" s="11"/>
      <c r="E53" s="76"/>
      <c r="F53" s="11"/>
    </row>
    <row r="54" spans="2:6" ht="15.75" customHeight="1" x14ac:dyDescent="0.25">
      <c r="B54" s="11"/>
      <c r="C54" s="11"/>
      <c r="E54" s="76"/>
      <c r="F54" s="11"/>
    </row>
    <row r="55" spans="2:6" ht="15.75" customHeight="1" x14ac:dyDescent="0.25">
      <c r="B55" s="11"/>
      <c r="C55" s="11"/>
      <c r="E55" s="76"/>
      <c r="F55" s="11"/>
    </row>
    <row r="56" spans="2:6" ht="15.75" customHeight="1" x14ac:dyDescent="0.25">
      <c r="B56" s="11"/>
      <c r="C56" s="11"/>
      <c r="E56" s="76"/>
      <c r="F56" s="11"/>
    </row>
    <row r="57" spans="2:6" ht="15.75" customHeight="1" x14ac:dyDescent="0.25">
      <c r="B57" s="11"/>
      <c r="C57" s="11"/>
      <c r="E57" s="76"/>
      <c r="F57" s="11"/>
    </row>
    <row r="58" spans="2:6" ht="15.75" customHeight="1" x14ac:dyDescent="0.25">
      <c r="B58" s="11"/>
      <c r="C58" s="11"/>
      <c r="E58" s="76"/>
      <c r="F58" s="11"/>
    </row>
    <row r="59" spans="2:6" ht="15.75" customHeight="1" x14ac:dyDescent="0.25">
      <c r="B59" s="11"/>
      <c r="C59" s="11"/>
      <c r="E59" s="76"/>
      <c r="F59" s="11"/>
    </row>
    <row r="60" spans="2:6" ht="15.75" customHeight="1" x14ac:dyDescent="0.25">
      <c r="B60" s="11"/>
      <c r="C60" s="11"/>
      <c r="E60" s="76"/>
      <c r="F60" s="11"/>
    </row>
    <row r="61" spans="2:6" ht="15.75" customHeight="1" x14ac:dyDescent="0.25">
      <c r="B61" s="11"/>
      <c r="C61" s="11"/>
      <c r="E61" s="76"/>
      <c r="F61" s="11"/>
    </row>
    <row r="62" spans="2:6" ht="15.75" customHeight="1" x14ac:dyDescent="0.25">
      <c r="B62" s="11"/>
      <c r="C62" s="11"/>
      <c r="E62" s="76"/>
      <c r="F62" s="11"/>
    </row>
    <row r="63" spans="2:6" ht="15.75" customHeight="1" x14ac:dyDescent="0.25">
      <c r="B63" s="11"/>
      <c r="C63" s="11"/>
      <c r="E63" s="76"/>
      <c r="F63" s="11"/>
    </row>
    <row r="64" spans="2:6" ht="15.75" customHeight="1" x14ac:dyDescent="0.25">
      <c r="B64" s="11"/>
      <c r="C64" s="11"/>
      <c r="E64" s="76"/>
      <c r="F64" s="11"/>
    </row>
    <row r="65" spans="2:6" ht="15.75" customHeight="1" x14ac:dyDescent="0.25">
      <c r="B65" s="11"/>
      <c r="C65" s="11"/>
      <c r="E65" s="76"/>
      <c r="F65" s="11"/>
    </row>
    <row r="66" spans="2:6" ht="15.75" customHeight="1" x14ac:dyDescent="0.25">
      <c r="B66" s="11"/>
      <c r="C66" s="11"/>
      <c r="E66" s="76"/>
      <c r="F66" s="11"/>
    </row>
    <row r="67" spans="2:6" ht="15.75" customHeight="1" x14ac:dyDescent="0.25">
      <c r="B67" s="11"/>
      <c r="C67" s="11"/>
      <c r="E67" s="76"/>
      <c r="F67" s="11"/>
    </row>
    <row r="68" spans="2:6" ht="15.75" customHeight="1" x14ac:dyDescent="0.25">
      <c r="B68" s="11"/>
      <c r="C68" s="11"/>
      <c r="E68" s="76"/>
      <c r="F68" s="11"/>
    </row>
    <row r="69" spans="2:6" ht="15.75" customHeight="1" x14ac:dyDescent="0.25">
      <c r="B69" s="11"/>
      <c r="C69" s="11"/>
      <c r="E69" s="76"/>
      <c r="F69" s="11"/>
    </row>
    <row r="70" spans="2:6" ht="15.75" customHeight="1" x14ac:dyDescent="0.25">
      <c r="B70" s="11"/>
      <c r="C70" s="11"/>
      <c r="E70" s="76"/>
      <c r="F70" s="11"/>
    </row>
    <row r="71" spans="2:6" ht="15.75" customHeight="1" x14ac:dyDescent="0.25">
      <c r="B71" s="11"/>
      <c r="C71" s="11"/>
      <c r="E71" s="76"/>
      <c r="F71" s="11"/>
    </row>
    <row r="72" spans="2:6" ht="15.75" customHeight="1" x14ac:dyDescent="0.25">
      <c r="B72" s="11"/>
      <c r="C72" s="11"/>
      <c r="E72" s="76"/>
      <c r="F72" s="11"/>
    </row>
    <row r="73" spans="2:6" ht="15.75" customHeight="1" x14ac:dyDescent="0.25">
      <c r="B73" s="11"/>
      <c r="C73" s="11"/>
      <c r="E73" s="76"/>
      <c r="F73" s="11"/>
    </row>
    <row r="74" spans="2:6" ht="15.75" customHeight="1" x14ac:dyDescent="0.25">
      <c r="B74" s="11"/>
      <c r="C74" s="11"/>
      <c r="E74" s="76"/>
      <c r="F74" s="11"/>
    </row>
    <row r="75" spans="2:6" ht="15.75" customHeight="1" x14ac:dyDescent="0.25">
      <c r="B75" s="11"/>
      <c r="C75" s="11"/>
      <c r="E75" s="76"/>
      <c r="F75" s="11"/>
    </row>
    <row r="76" spans="2:6" ht="15.75" customHeight="1" x14ac:dyDescent="0.25">
      <c r="B76" s="11"/>
      <c r="C76" s="11"/>
      <c r="E76" s="76"/>
      <c r="F76" s="11"/>
    </row>
    <row r="77" spans="2:6" ht="15.75" customHeight="1" x14ac:dyDescent="0.25">
      <c r="B77" s="11"/>
      <c r="C77" s="11"/>
      <c r="E77" s="76"/>
      <c r="F77" s="11"/>
    </row>
    <row r="78" spans="2:6" ht="15.75" customHeight="1" x14ac:dyDescent="0.25">
      <c r="B78" s="11"/>
      <c r="C78" s="11"/>
      <c r="E78" s="76"/>
      <c r="F78" s="11"/>
    </row>
    <row r="79" spans="2:6" ht="15.75" customHeight="1" x14ac:dyDescent="0.25">
      <c r="B79" s="11"/>
      <c r="C79" s="11"/>
      <c r="E79" s="76"/>
      <c r="F79" s="11"/>
    </row>
    <row r="80" spans="2:6" ht="15.75" customHeight="1" x14ac:dyDescent="0.25">
      <c r="B80" s="11"/>
      <c r="C80" s="11"/>
      <c r="E80" s="76"/>
      <c r="F80" s="11"/>
    </row>
    <row r="81" spans="2:6" ht="15.75" customHeight="1" x14ac:dyDescent="0.25">
      <c r="B81" s="11"/>
      <c r="C81" s="11"/>
      <c r="E81" s="76"/>
      <c r="F81" s="11"/>
    </row>
    <row r="82" spans="2:6" ht="15.75" customHeight="1" x14ac:dyDescent="0.25">
      <c r="B82" s="11"/>
      <c r="C82" s="11"/>
      <c r="E82" s="76"/>
      <c r="F82" s="11"/>
    </row>
    <row r="83" spans="2:6" ht="15.75" customHeight="1" x14ac:dyDescent="0.25">
      <c r="B83" s="11"/>
      <c r="C83" s="11"/>
      <c r="E83" s="76"/>
      <c r="F83" s="11"/>
    </row>
    <row r="84" spans="2:6" ht="15.75" customHeight="1" x14ac:dyDescent="0.25">
      <c r="B84" s="11"/>
      <c r="C84" s="11"/>
      <c r="E84" s="76"/>
      <c r="F84" s="11"/>
    </row>
    <row r="85" spans="2:6" ht="15.75" customHeight="1" x14ac:dyDescent="0.25">
      <c r="B85" s="11"/>
      <c r="C85" s="11"/>
      <c r="E85" s="76"/>
      <c r="F85" s="11"/>
    </row>
    <row r="86" spans="2:6" ht="15.75" customHeight="1" x14ac:dyDescent="0.25">
      <c r="B86" s="11"/>
      <c r="C86" s="11"/>
      <c r="E86" s="76"/>
      <c r="F86" s="11"/>
    </row>
    <row r="87" spans="2:6" ht="15.75" customHeight="1" x14ac:dyDescent="0.25">
      <c r="B87" s="11"/>
      <c r="C87" s="11"/>
      <c r="E87" s="76"/>
      <c r="F87" s="11"/>
    </row>
    <row r="88" spans="2:6" ht="15.75" customHeight="1" x14ac:dyDescent="0.25">
      <c r="B88" s="11"/>
      <c r="C88" s="11"/>
      <c r="E88" s="76"/>
      <c r="F88" s="11"/>
    </row>
    <row r="89" spans="2:6" ht="15.75" customHeight="1" x14ac:dyDescent="0.25">
      <c r="B89" s="11"/>
      <c r="C89" s="11"/>
      <c r="E89" s="76"/>
      <c r="F89" s="11"/>
    </row>
    <row r="90" spans="2:6" ht="15.75" customHeight="1" x14ac:dyDescent="0.25">
      <c r="B90" s="11"/>
      <c r="C90" s="11"/>
      <c r="E90" s="76"/>
      <c r="F90" s="11"/>
    </row>
    <row r="91" spans="2:6" ht="15.75" customHeight="1" x14ac:dyDescent="0.25">
      <c r="B91" s="11"/>
      <c r="C91" s="11"/>
      <c r="E91" s="76"/>
      <c r="F91" s="11"/>
    </row>
    <row r="92" spans="2:6" ht="15.75" customHeight="1" x14ac:dyDescent="0.25">
      <c r="B92" s="11"/>
      <c r="C92" s="11"/>
      <c r="E92" s="76"/>
      <c r="F92" s="11"/>
    </row>
    <row r="93" spans="2:6" ht="15.75" customHeight="1" x14ac:dyDescent="0.25">
      <c r="B93" s="11"/>
      <c r="C93" s="11"/>
      <c r="E93" s="76"/>
      <c r="F93" s="11"/>
    </row>
    <row r="94" spans="2:6" ht="15.75" customHeight="1" x14ac:dyDescent="0.25">
      <c r="B94" s="11"/>
      <c r="C94" s="11"/>
      <c r="E94" s="76"/>
      <c r="F94" s="11"/>
    </row>
    <row r="95" spans="2:6" ht="15.75" customHeight="1" x14ac:dyDescent="0.25">
      <c r="B95" s="11"/>
      <c r="C95" s="11"/>
      <c r="E95" s="76"/>
      <c r="F95" s="11"/>
    </row>
    <row r="96" spans="2:6" ht="15.75" customHeight="1" x14ac:dyDescent="0.25">
      <c r="B96" s="11"/>
      <c r="C96" s="11"/>
      <c r="E96" s="76"/>
      <c r="F96" s="11"/>
    </row>
    <row r="97" spans="2:6" ht="15.75" customHeight="1" x14ac:dyDescent="0.25">
      <c r="B97" s="11"/>
      <c r="C97" s="11"/>
      <c r="E97" s="76"/>
      <c r="F97" s="11"/>
    </row>
    <row r="98" spans="2:6" ht="15.75" customHeight="1" x14ac:dyDescent="0.25">
      <c r="B98" s="11"/>
      <c r="C98" s="11"/>
      <c r="E98" s="76"/>
      <c r="F98" s="11"/>
    </row>
    <row r="99" spans="2:6" ht="15.75" customHeight="1" x14ac:dyDescent="0.25">
      <c r="B99" s="11"/>
      <c r="C99" s="11"/>
      <c r="E99" s="76"/>
      <c r="F99" s="11"/>
    </row>
    <row r="100" spans="2:6" ht="15.75" customHeight="1" x14ac:dyDescent="0.25">
      <c r="B100" s="11"/>
      <c r="C100" s="11"/>
      <c r="E100" s="76"/>
      <c r="F100" s="11"/>
    </row>
    <row r="101" spans="2:6" ht="15.75" customHeight="1" x14ac:dyDescent="0.25">
      <c r="B101" s="11"/>
      <c r="C101" s="11"/>
      <c r="E101" s="76"/>
      <c r="F101" s="11"/>
    </row>
    <row r="102" spans="2:6" ht="15.75" customHeight="1" x14ac:dyDescent="0.25">
      <c r="B102" s="11"/>
      <c r="C102" s="11"/>
      <c r="E102" s="76"/>
      <c r="F102" s="11"/>
    </row>
    <row r="103" spans="2:6" ht="15.75" customHeight="1" x14ac:dyDescent="0.25">
      <c r="B103" s="11"/>
      <c r="C103" s="11"/>
      <c r="E103" s="76"/>
      <c r="F103" s="11"/>
    </row>
    <row r="104" spans="2:6" ht="15.75" customHeight="1" x14ac:dyDescent="0.25">
      <c r="B104" s="11"/>
      <c r="C104" s="11"/>
      <c r="E104" s="76"/>
      <c r="F104" s="11"/>
    </row>
    <row r="105" spans="2:6" ht="15.75" customHeight="1" x14ac:dyDescent="0.25">
      <c r="B105" s="11"/>
      <c r="C105" s="11"/>
      <c r="E105" s="76"/>
      <c r="F105" s="11"/>
    </row>
    <row r="106" spans="2:6" ht="15.75" customHeight="1" x14ac:dyDescent="0.25">
      <c r="B106" s="11"/>
      <c r="C106" s="11"/>
      <c r="E106" s="76"/>
      <c r="F106" s="11"/>
    </row>
    <row r="107" spans="2:6" ht="15.75" customHeight="1" x14ac:dyDescent="0.25">
      <c r="B107" s="11"/>
      <c r="C107" s="11"/>
      <c r="E107" s="76"/>
      <c r="F107" s="11"/>
    </row>
    <row r="108" spans="2:6" ht="15.75" customHeight="1" x14ac:dyDescent="0.25">
      <c r="B108" s="11"/>
      <c r="C108" s="11"/>
      <c r="E108" s="76"/>
      <c r="F108" s="11"/>
    </row>
    <row r="109" spans="2:6" ht="15.75" customHeight="1" x14ac:dyDescent="0.25">
      <c r="B109" s="11"/>
      <c r="C109" s="11"/>
      <c r="E109" s="76"/>
      <c r="F109" s="11"/>
    </row>
    <row r="110" spans="2:6" ht="15.75" customHeight="1" x14ac:dyDescent="0.25">
      <c r="B110" s="11"/>
      <c r="C110" s="11"/>
      <c r="E110" s="76"/>
      <c r="F110" s="11"/>
    </row>
    <row r="111" spans="2:6" ht="15.75" customHeight="1" x14ac:dyDescent="0.25">
      <c r="B111" s="11"/>
      <c r="C111" s="11"/>
      <c r="E111" s="76"/>
      <c r="F111" s="11"/>
    </row>
    <row r="112" spans="2:6" ht="15.75" customHeight="1" x14ac:dyDescent="0.25">
      <c r="B112" s="11"/>
      <c r="C112" s="11"/>
      <c r="E112" s="76"/>
      <c r="F112" s="11"/>
    </row>
    <row r="113" spans="2:6" ht="15.75" customHeight="1" x14ac:dyDescent="0.25">
      <c r="B113" s="11"/>
      <c r="C113" s="11"/>
      <c r="E113" s="76"/>
      <c r="F113" s="11"/>
    </row>
    <row r="114" spans="2:6" ht="15.75" customHeight="1" x14ac:dyDescent="0.25">
      <c r="B114" s="11"/>
      <c r="C114" s="11"/>
      <c r="E114" s="76"/>
      <c r="F114" s="11"/>
    </row>
    <row r="115" spans="2:6" ht="15.75" customHeight="1" x14ac:dyDescent="0.25">
      <c r="B115" s="11"/>
      <c r="C115" s="11"/>
      <c r="E115" s="76"/>
      <c r="F115" s="11"/>
    </row>
    <row r="116" spans="2:6" ht="15.75" customHeight="1" x14ac:dyDescent="0.25">
      <c r="B116" s="11"/>
      <c r="C116" s="11"/>
      <c r="E116" s="76"/>
      <c r="F116" s="11"/>
    </row>
    <row r="117" spans="2:6" ht="15.75" customHeight="1" x14ac:dyDescent="0.25">
      <c r="B117" s="11"/>
      <c r="C117" s="11"/>
      <c r="E117" s="76"/>
      <c r="F117" s="11"/>
    </row>
    <row r="118" spans="2:6" ht="15.75" customHeight="1" x14ac:dyDescent="0.25">
      <c r="B118" s="11"/>
      <c r="C118" s="11"/>
      <c r="E118" s="76"/>
      <c r="F118" s="11"/>
    </row>
    <row r="119" spans="2:6" ht="15.75" customHeight="1" x14ac:dyDescent="0.25">
      <c r="B119" s="11"/>
      <c r="C119" s="11"/>
      <c r="E119" s="76"/>
      <c r="F119" s="11"/>
    </row>
    <row r="120" spans="2:6" ht="15.75" customHeight="1" x14ac:dyDescent="0.25">
      <c r="B120" s="11"/>
      <c r="C120" s="11"/>
      <c r="E120" s="76"/>
      <c r="F120" s="11"/>
    </row>
    <row r="121" spans="2:6" ht="15.75" customHeight="1" x14ac:dyDescent="0.25">
      <c r="B121" s="11"/>
      <c r="C121" s="11"/>
      <c r="E121" s="76"/>
      <c r="F121" s="11"/>
    </row>
    <row r="122" spans="2:6" ht="15.75" customHeight="1" x14ac:dyDescent="0.25">
      <c r="B122" s="11"/>
      <c r="C122" s="11"/>
      <c r="E122" s="76"/>
      <c r="F122" s="11"/>
    </row>
    <row r="123" spans="2:6" ht="15.75" customHeight="1" x14ac:dyDescent="0.25">
      <c r="B123" s="11"/>
      <c r="C123" s="11"/>
      <c r="E123" s="76"/>
      <c r="F123" s="11"/>
    </row>
    <row r="124" spans="2:6" ht="15.75" customHeight="1" x14ac:dyDescent="0.25">
      <c r="B124" s="11"/>
      <c r="C124" s="11"/>
      <c r="E124" s="76"/>
      <c r="F124" s="11"/>
    </row>
    <row r="125" spans="2:6" ht="15.75" customHeight="1" x14ac:dyDescent="0.25">
      <c r="B125" s="11"/>
      <c r="C125" s="11"/>
      <c r="E125" s="76"/>
      <c r="F125" s="11"/>
    </row>
    <row r="126" spans="2:6" ht="15.75" customHeight="1" x14ac:dyDescent="0.25">
      <c r="B126" s="11"/>
      <c r="C126" s="11"/>
      <c r="E126" s="76"/>
      <c r="F126" s="11"/>
    </row>
    <row r="127" spans="2:6" ht="15.75" customHeight="1" x14ac:dyDescent="0.25">
      <c r="B127" s="11"/>
      <c r="C127" s="11"/>
      <c r="E127" s="76"/>
      <c r="F127" s="11"/>
    </row>
    <row r="128" spans="2:6" ht="15.75" customHeight="1" x14ac:dyDescent="0.25">
      <c r="B128" s="11"/>
      <c r="C128" s="11"/>
      <c r="E128" s="76"/>
      <c r="F128" s="11"/>
    </row>
    <row r="129" spans="2:6" ht="15.75" customHeight="1" x14ac:dyDescent="0.25">
      <c r="B129" s="11"/>
      <c r="C129" s="11"/>
      <c r="E129" s="76"/>
      <c r="F129" s="11"/>
    </row>
    <row r="130" spans="2:6" ht="15.75" customHeight="1" x14ac:dyDescent="0.25">
      <c r="B130" s="11"/>
      <c r="C130" s="11"/>
      <c r="E130" s="76"/>
      <c r="F130" s="11"/>
    </row>
    <row r="131" spans="2:6" ht="15.75" customHeight="1" x14ac:dyDescent="0.25">
      <c r="B131" s="11"/>
      <c r="C131" s="11"/>
      <c r="E131" s="76"/>
      <c r="F131" s="11"/>
    </row>
    <row r="132" spans="2:6" ht="15.75" customHeight="1" x14ac:dyDescent="0.25">
      <c r="B132" s="11"/>
      <c r="C132" s="11"/>
      <c r="E132" s="76"/>
      <c r="F132" s="11"/>
    </row>
    <row r="133" spans="2:6" ht="15.75" customHeight="1" x14ac:dyDescent="0.25">
      <c r="B133" s="11"/>
      <c r="C133" s="11"/>
      <c r="E133" s="76"/>
      <c r="F133" s="11"/>
    </row>
    <row r="134" spans="2:6" ht="15.75" customHeight="1" x14ac:dyDescent="0.25">
      <c r="B134" s="11"/>
      <c r="C134" s="11"/>
      <c r="E134" s="76"/>
      <c r="F134" s="11"/>
    </row>
    <row r="135" spans="2:6" ht="15.75" customHeight="1" x14ac:dyDescent="0.25">
      <c r="B135" s="11"/>
      <c r="C135" s="11"/>
      <c r="E135" s="76"/>
      <c r="F135" s="11"/>
    </row>
    <row r="136" spans="2:6" ht="15.75" customHeight="1" x14ac:dyDescent="0.25">
      <c r="B136" s="11"/>
      <c r="C136" s="11"/>
      <c r="E136" s="76"/>
      <c r="F136" s="11"/>
    </row>
    <row r="137" spans="2:6" ht="15.75" customHeight="1" x14ac:dyDescent="0.25">
      <c r="B137" s="11"/>
      <c r="C137" s="11"/>
      <c r="E137" s="76"/>
      <c r="F137" s="11"/>
    </row>
    <row r="138" spans="2:6" ht="15.75" customHeight="1" x14ac:dyDescent="0.25">
      <c r="B138" s="11"/>
      <c r="C138" s="11"/>
      <c r="E138" s="76"/>
      <c r="F138" s="11"/>
    </row>
    <row r="139" spans="2:6" ht="15.75" customHeight="1" x14ac:dyDescent="0.25">
      <c r="B139" s="11"/>
      <c r="C139" s="11"/>
      <c r="E139" s="76"/>
      <c r="F139" s="11"/>
    </row>
    <row r="140" spans="2:6" ht="15.75" customHeight="1" x14ac:dyDescent="0.25">
      <c r="B140" s="11"/>
      <c r="C140" s="11"/>
      <c r="E140" s="76"/>
      <c r="F140" s="11"/>
    </row>
    <row r="141" spans="2:6" ht="15.75" customHeight="1" x14ac:dyDescent="0.25">
      <c r="B141" s="11"/>
      <c r="C141" s="11"/>
      <c r="E141" s="76"/>
      <c r="F141" s="11"/>
    </row>
    <row r="142" spans="2:6" ht="15.75" customHeight="1" x14ac:dyDescent="0.25">
      <c r="B142" s="11"/>
      <c r="C142" s="11"/>
      <c r="E142" s="76"/>
      <c r="F142" s="11"/>
    </row>
    <row r="143" spans="2:6" ht="15.75" customHeight="1" x14ac:dyDescent="0.25">
      <c r="B143" s="11"/>
      <c r="C143" s="11"/>
      <c r="E143" s="76"/>
      <c r="F143" s="11"/>
    </row>
    <row r="144" spans="2:6" ht="15.75" customHeight="1" x14ac:dyDescent="0.25">
      <c r="B144" s="11"/>
      <c r="C144" s="11"/>
      <c r="E144" s="76"/>
      <c r="F144" s="11"/>
    </row>
    <row r="145" spans="2:6" ht="15.75" customHeight="1" x14ac:dyDescent="0.25">
      <c r="B145" s="11"/>
      <c r="C145" s="11"/>
      <c r="E145" s="76"/>
      <c r="F145" s="11"/>
    </row>
    <row r="146" spans="2:6" ht="15.75" customHeight="1" x14ac:dyDescent="0.25">
      <c r="B146" s="11"/>
      <c r="C146" s="11"/>
      <c r="E146" s="76"/>
      <c r="F146" s="11"/>
    </row>
    <row r="147" spans="2:6" ht="15.75" customHeight="1" x14ac:dyDescent="0.25">
      <c r="B147" s="11"/>
      <c r="C147" s="11"/>
      <c r="E147" s="76"/>
      <c r="F147" s="11"/>
    </row>
    <row r="148" spans="2:6" ht="15.75" customHeight="1" x14ac:dyDescent="0.25">
      <c r="B148" s="11"/>
      <c r="C148" s="11"/>
      <c r="E148" s="76"/>
      <c r="F148" s="11"/>
    </row>
    <row r="149" spans="2:6" ht="15.75" customHeight="1" x14ac:dyDescent="0.25">
      <c r="B149" s="11"/>
      <c r="C149" s="11"/>
      <c r="E149" s="76"/>
      <c r="F149" s="11"/>
    </row>
    <row r="150" spans="2:6" ht="15.75" customHeight="1" x14ac:dyDescent="0.25">
      <c r="B150" s="11"/>
      <c r="C150" s="11"/>
      <c r="E150" s="76"/>
      <c r="F150" s="11"/>
    </row>
    <row r="151" spans="2:6" ht="15.75" customHeight="1" x14ac:dyDescent="0.25">
      <c r="B151" s="11"/>
      <c r="C151" s="11"/>
      <c r="E151" s="76"/>
      <c r="F151" s="11"/>
    </row>
    <row r="152" spans="2:6" ht="15.75" customHeight="1" x14ac:dyDescent="0.25">
      <c r="B152" s="11"/>
      <c r="C152" s="11"/>
      <c r="E152" s="76"/>
      <c r="F152" s="11"/>
    </row>
    <row r="153" spans="2:6" ht="15.75" customHeight="1" x14ac:dyDescent="0.25">
      <c r="B153" s="11"/>
      <c r="C153" s="11"/>
      <c r="E153" s="76"/>
      <c r="F153" s="11"/>
    </row>
    <row r="154" spans="2:6" ht="15.75" customHeight="1" x14ac:dyDescent="0.25">
      <c r="B154" s="11"/>
      <c r="C154" s="11"/>
      <c r="E154" s="76"/>
      <c r="F154" s="11"/>
    </row>
    <row r="155" spans="2:6" ht="15.75" customHeight="1" x14ac:dyDescent="0.25">
      <c r="B155" s="11"/>
      <c r="C155" s="11"/>
      <c r="E155" s="76"/>
      <c r="F155" s="11"/>
    </row>
    <row r="156" spans="2:6" ht="15.75" customHeight="1" x14ac:dyDescent="0.25">
      <c r="B156" s="11"/>
      <c r="C156" s="11"/>
      <c r="E156" s="76"/>
      <c r="F156" s="11"/>
    </row>
    <row r="157" spans="2:6" ht="15.75" customHeight="1" x14ac:dyDescent="0.25">
      <c r="B157" s="11"/>
      <c r="C157" s="11"/>
      <c r="E157" s="76"/>
      <c r="F157" s="11"/>
    </row>
    <row r="158" spans="2:6" ht="15.75" customHeight="1" x14ac:dyDescent="0.25">
      <c r="B158" s="11"/>
      <c r="C158" s="11"/>
      <c r="E158" s="76"/>
      <c r="F158" s="11"/>
    </row>
    <row r="159" spans="2:6" ht="15.75" customHeight="1" x14ac:dyDescent="0.25">
      <c r="B159" s="11"/>
      <c r="C159" s="11"/>
      <c r="E159" s="76"/>
      <c r="F159" s="11"/>
    </row>
    <row r="160" spans="2:6" ht="15.75" customHeight="1" x14ac:dyDescent="0.25">
      <c r="B160" s="11"/>
      <c r="C160" s="11"/>
      <c r="E160" s="76"/>
      <c r="F160" s="11"/>
    </row>
    <row r="161" spans="2:6" ht="15.75" customHeight="1" x14ac:dyDescent="0.25">
      <c r="B161" s="11"/>
      <c r="C161" s="11"/>
      <c r="E161" s="76"/>
      <c r="F161" s="11"/>
    </row>
    <row r="162" spans="2:6" ht="15.75" customHeight="1" x14ac:dyDescent="0.25">
      <c r="B162" s="11"/>
      <c r="C162" s="11"/>
      <c r="E162" s="76"/>
      <c r="F162" s="11"/>
    </row>
    <row r="163" spans="2:6" ht="15.75" customHeight="1" x14ac:dyDescent="0.25">
      <c r="B163" s="11"/>
      <c r="C163" s="11"/>
      <c r="E163" s="76"/>
      <c r="F163" s="11"/>
    </row>
    <row r="164" spans="2:6" ht="15.75" customHeight="1" x14ac:dyDescent="0.25">
      <c r="B164" s="11"/>
      <c r="C164" s="11"/>
      <c r="E164" s="76"/>
      <c r="F164" s="11"/>
    </row>
    <row r="165" spans="2:6" ht="15.75" customHeight="1" x14ac:dyDescent="0.25">
      <c r="B165" s="11"/>
      <c r="C165" s="11"/>
      <c r="E165" s="76"/>
      <c r="F165" s="11"/>
    </row>
    <row r="166" spans="2:6" ht="15.75" customHeight="1" x14ac:dyDescent="0.25">
      <c r="B166" s="11"/>
      <c r="C166" s="11"/>
      <c r="E166" s="76"/>
      <c r="F166" s="11"/>
    </row>
    <row r="167" spans="2:6" ht="15.75" customHeight="1" x14ac:dyDescent="0.25">
      <c r="B167" s="11"/>
      <c r="C167" s="11"/>
      <c r="E167" s="76"/>
      <c r="F167" s="11"/>
    </row>
    <row r="168" spans="2:6" ht="15.75" customHeight="1" x14ac:dyDescent="0.25">
      <c r="B168" s="11"/>
      <c r="C168" s="11"/>
      <c r="E168" s="76"/>
      <c r="F168" s="11"/>
    </row>
    <row r="169" spans="2:6" ht="15.75" customHeight="1" x14ac:dyDescent="0.25">
      <c r="B169" s="11"/>
      <c r="C169" s="11"/>
      <c r="E169" s="76"/>
      <c r="F169" s="11"/>
    </row>
    <row r="170" spans="2:6" ht="15.75" customHeight="1" x14ac:dyDescent="0.25">
      <c r="B170" s="11"/>
      <c r="C170" s="11"/>
      <c r="E170" s="76"/>
      <c r="F170" s="11"/>
    </row>
    <row r="171" spans="2:6" ht="15.75" customHeight="1" x14ac:dyDescent="0.25">
      <c r="B171" s="11"/>
      <c r="C171" s="11"/>
      <c r="E171" s="76"/>
      <c r="F171" s="11"/>
    </row>
    <row r="172" spans="2:6" ht="15.75" customHeight="1" x14ac:dyDescent="0.25">
      <c r="B172" s="11"/>
      <c r="C172" s="11"/>
      <c r="E172" s="76"/>
      <c r="F172" s="11"/>
    </row>
    <row r="173" spans="2:6" ht="15.75" customHeight="1" x14ac:dyDescent="0.25">
      <c r="B173" s="11"/>
      <c r="C173" s="11"/>
      <c r="E173" s="76"/>
      <c r="F173" s="11"/>
    </row>
    <row r="174" spans="2:6" ht="15.75" customHeight="1" x14ac:dyDescent="0.25">
      <c r="B174" s="11"/>
      <c r="C174" s="11"/>
      <c r="E174" s="76"/>
      <c r="F174" s="11"/>
    </row>
    <row r="175" spans="2:6" ht="15.75" customHeight="1" x14ac:dyDescent="0.25">
      <c r="B175" s="11"/>
      <c r="C175" s="11"/>
      <c r="E175" s="76"/>
      <c r="F175" s="11"/>
    </row>
    <row r="176" spans="2:6" ht="15.75" customHeight="1" x14ac:dyDescent="0.25">
      <c r="B176" s="11"/>
      <c r="C176" s="11"/>
      <c r="E176" s="76"/>
      <c r="F176" s="11"/>
    </row>
    <row r="177" spans="2:6" ht="15.75" customHeight="1" x14ac:dyDescent="0.25">
      <c r="B177" s="11"/>
      <c r="C177" s="11"/>
      <c r="E177" s="76"/>
      <c r="F177" s="11"/>
    </row>
    <row r="178" spans="2:6" ht="15.75" customHeight="1" x14ac:dyDescent="0.25">
      <c r="B178" s="11"/>
      <c r="C178" s="11"/>
      <c r="E178" s="76"/>
      <c r="F178" s="11"/>
    </row>
    <row r="179" spans="2:6" ht="15.75" customHeight="1" x14ac:dyDescent="0.25">
      <c r="B179" s="11"/>
      <c r="C179" s="11"/>
      <c r="E179" s="76"/>
      <c r="F179" s="11"/>
    </row>
    <row r="180" spans="2:6" ht="15.75" customHeight="1" x14ac:dyDescent="0.25">
      <c r="B180" s="11"/>
      <c r="C180" s="11"/>
      <c r="E180" s="76"/>
      <c r="F180" s="11"/>
    </row>
    <row r="181" spans="2:6" ht="15.75" customHeight="1" x14ac:dyDescent="0.25">
      <c r="B181" s="11"/>
      <c r="C181" s="11"/>
      <c r="E181" s="76"/>
      <c r="F181" s="11"/>
    </row>
    <row r="182" spans="2:6" ht="15.75" customHeight="1" x14ac:dyDescent="0.25">
      <c r="B182" s="11"/>
      <c r="C182" s="11"/>
      <c r="E182" s="76"/>
      <c r="F182" s="11"/>
    </row>
    <row r="183" spans="2:6" ht="15.75" customHeight="1" x14ac:dyDescent="0.25">
      <c r="B183" s="11"/>
      <c r="C183" s="11"/>
      <c r="E183" s="76"/>
      <c r="F183" s="11"/>
    </row>
    <row r="184" spans="2:6" ht="15.75" customHeight="1" x14ac:dyDescent="0.25">
      <c r="B184" s="11"/>
      <c r="C184" s="11"/>
      <c r="E184" s="76"/>
      <c r="F184" s="11"/>
    </row>
    <row r="185" spans="2:6" ht="15.75" customHeight="1" x14ac:dyDescent="0.25">
      <c r="B185" s="11"/>
      <c r="C185" s="11"/>
      <c r="E185" s="76"/>
      <c r="F185" s="11"/>
    </row>
    <row r="186" spans="2:6" ht="15.75" customHeight="1" x14ac:dyDescent="0.25">
      <c r="B186" s="11"/>
      <c r="C186" s="11"/>
      <c r="E186" s="76"/>
      <c r="F186" s="11"/>
    </row>
    <row r="187" spans="2:6" ht="15.75" customHeight="1" x14ac:dyDescent="0.25">
      <c r="B187" s="11"/>
      <c r="C187" s="11"/>
      <c r="E187" s="76"/>
      <c r="F187" s="11"/>
    </row>
    <row r="188" spans="2:6" ht="15.75" customHeight="1" x14ac:dyDescent="0.25">
      <c r="B188" s="11"/>
      <c r="C188" s="11"/>
      <c r="E188" s="76"/>
      <c r="F188" s="11"/>
    </row>
    <row r="189" spans="2:6" ht="15.75" customHeight="1" x14ac:dyDescent="0.25">
      <c r="B189" s="11"/>
      <c r="C189" s="11"/>
      <c r="E189" s="76"/>
      <c r="F189" s="11"/>
    </row>
    <row r="190" spans="2:6" ht="15.75" customHeight="1" x14ac:dyDescent="0.25">
      <c r="B190" s="11"/>
      <c r="C190" s="11"/>
      <c r="E190" s="76"/>
      <c r="F190" s="11"/>
    </row>
    <row r="191" spans="2:6" ht="15.75" customHeight="1" x14ac:dyDescent="0.25">
      <c r="B191" s="11"/>
      <c r="C191" s="11"/>
      <c r="E191" s="76"/>
      <c r="F191" s="11"/>
    </row>
    <row r="192" spans="2:6" ht="15.75" customHeight="1" x14ac:dyDescent="0.25">
      <c r="B192" s="11"/>
      <c r="C192" s="11"/>
      <c r="E192" s="76"/>
      <c r="F192" s="11"/>
    </row>
    <row r="193" spans="2:6" ht="15.75" customHeight="1" x14ac:dyDescent="0.25">
      <c r="B193" s="11"/>
      <c r="C193" s="11"/>
      <c r="E193" s="76"/>
      <c r="F193" s="11"/>
    </row>
    <row r="194" spans="2:6" ht="15.75" customHeight="1" x14ac:dyDescent="0.25">
      <c r="B194" s="11"/>
      <c r="C194" s="11"/>
      <c r="E194" s="76"/>
      <c r="F194" s="11"/>
    </row>
    <row r="195" spans="2:6" ht="15.75" customHeight="1" x14ac:dyDescent="0.25">
      <c r="B195" s="11"/>
      <c r="C195" s="11"/>
      <c r="E195" s="76"/>
      <c r="F195" s="11"/>
    </row>
    <row r="196" spans="2:6" ht="15.75" customHeight="1" x14ac:dyDescent="0.25">
      <c r="B196" s="11"/>
      <c r="C196" s="11"/>
      <c r="E196" s="76"/>
      <c r="F196" s="11"/>
    </row>
    <row r="197" spans="2:6" ht="15.75" customHeight="1" x14ac:dyDescent="0.25">
      <c r="B197" s="11"/>
      <c r="C197" s="11"/>
      <c r="E197" s="76"/>
      <c r="F197" s="11"/>
    </row>
    <row r="198" spans="2:6" ht="15.75" customHeight="1" x14ac:dyDescent="0.25">
      <c r="B198" s="11"/>
      <c r="C198" s="11"/>
      <c r="E198" s="76"/>
      <c r="F198" s="11"/>
    </row>
    <row r="199" spans="2:6" ht="15.75" customHeight="1" x14ac:dyDescent="0.25">
      <c r="B199" s="11"/>
      <c r="C199" s="11"/>
      <c r="E199" s="76"/>
      <c r="F199" s="11"/>
    </row>
    <row r="200" spans="2:6" ht="15.75" customHeight="1" x14ac:dyDescent="0.25">
      <c r="B200" s="11"/>
      <c r="C200" s="11"/>
      <c r="E200" s="76"/>
      <c r="F200" s="11"/>
    </row>
    <row r="201" spans="2:6" ht="15.75" customHeight="1" x14ac:dyDescent="0.25">
      <c r="B201" s="11"/>
      <c r="C201" s="11"/>
      <c r="E201" s="76"/>
      <c r="F201" s="11"/>
    </row>
    <row r="202" spans="2:6" ht="15.75" customHeight="1" x14ac:dyDescent="0.25">
      <c r="B202" s="11"/>
      <c r="C202" s="11"/>
      <c r="E202" s="76"/>
      <c r="F202" s="11"/>
    </row>
    <row r="203" spans="2:6" ht="15.75" customHeight="1" x14ac:dyDescent="0.25">
      <c r="B203" s="11"/>
      <c r="C203" s="11"/>
      <c r="E203" s="76"/>
      <c r="F203" s="11"/>
    </row>
    <row r="204" spans="2:6" ht="15.75" customHeight="1" x14ac:dyDescent="0.25">
      <c r="B204" s="11"/>
      <c r="C204" s="11"/>
      <c r="E204" s="76"/>
      <c r="F204" s="11"/>
    </row>
    <row r="205" spans="2:6" ht="15.75" customHeight="1" x14ac:dyDescent="0.25">
      <c r="B205" s="11"/>
      <c r="C205" s="11"/>
      <c r="E205" s="76"/>
      <c r="F205" s="11"/>
    </row>
    <row r="206" spans="2:6" ht="15.75" customHeight="1" x14ac:dyDescent="0.25">
      <c r="B206" s="11"/>
      <c r="C206" s="11"/>
      <c r="E206" s="76"/>
      <c r="F206" s="11"/>
    </row>
    <row r="207" spans="2:6" ht="15.75" customHeight="1" x14ac:dyDescent="0.25">
      <c r="B207" s="11"/>
      <c r="C207" s="11"/>
      <c r="E207" s="76"/>
      <c r="F207" s="11"/>
    </row>
    <row r="208" spans="2:6" ht="15.75" customHeight="1" x14ac:dyDescent="0.25">
      <c r="B208" s="11"/>
      <c r="C208" s="11"/>
      <c r="E208" s="76"/>
      <c r="F208" s="11"/>
    </row>
    <row r="209" spans="2:6" ht="15.75" customHeight="1" x14ac:dyDescent="0.25">
      <c r="B209" s="11"/>
      <c r="C209" s="11"/>
      <c r="E209" s="76"/>
      <c r="F209" s="11"/>
    </row>
    <row r="210" spans="2:6" ht="15.75" customHeight="1" x14ac:dyDescent="0.25">
      <c r="B210" s="11"/>
      <c r="C210" s="11"/>
      <c r="E210" s="76"/>
      <c r="F210" s="11"/>
    </row>
    <row r="211" spans="2:6" ht="15.75" customHeight="1" x14ac:dyDescent="0.25">
      <c r="B211" s="11"/>
      <c r="C211" s="11"/>
      <c r="E211" s="76"/>
      <c r="F211" s="11"/>
    </row>
    <row r="212" spans="2:6" ht="15.75" customHeight="1" x14ac:dyDescent="0.25">
      <c r="B212" s="11"/>
      <c r="C212" s="11"/>
      <c r="E212" s="76"/>
      <c r="F212" s="11"/>
    </row>
    <row r="213" spans="2:6" ht="15.75" customHeight="1" x14ac:dyDescent="0.25">
      <c r="B213" s="11"/>
      <c r="C213" s="11"/>
      <c r="E213" s="76"/>
      <c r="F213" s="11"/>
    </row>
    <row r="214" spans="2:6" ht="15.75" customHeight="1" x14ac:dyDescent="0.25">
      <c r="B214" s="11"/>
      <c r="C214" s="11"/>
      <c r="E214" s="76"/>
      <c r="F214" s="11"/>
    </row>
    <row r="215" spans="2:6" ht="15.75" customHeight="1" x14ac:dyDescent="0.25">
      <c r="B215" s="11"/>
      <c r="C215" s="11"/>
      <c r="E215" s="76"/>
      <c r="F215" s="11"/>
    </row>
    <row r="216" spans="2:6" ht="15.75" customHeight="1" x14ac:dyDescent="0.25">
      <c r="B216" s="11"/>
      <c r="C216" s="11"/>
      <c r="E216" s="76"/>
      <c r="F216" s="11"/>
    </row>
    <row r="217" spans="2:6" ht="15.75" customHeight="1" x14ac:dyDescent="0.25">
      <c r="B217" s="11"/>
      <c r="C217" s="11"/>
      <c r="E217" s="76"/>
      <c r="F217" s="11"/>
    </row>
    <row r="218" spans="2:6" ht="15.75" customHeight="1" x14ac:dyDescent="0.25">
      <c r="B218" s="11"/>
      <c r="C218" s="11"/>
      <c r="E218" s="76"/>
      <c r="F218" s="11"/>
    </row>
    <row r="219" spans="2:6" ht="15.75" customHeight="1" x14ac:dyDescent="0.25">
      <c r="B219" s="11"/>
      <c r="C219" s="11"/>
      <c r="E219" s="76"/>
      <c r="F219" s="11"/>
    </row>
    <row r="220" spans="2:6" ht="15.75" customHeight="1" x14ac:dyDescent="0.25">
      <c r="B220" s="11"/>
      <c r="C220" s="11"/>
      <c r="E220" s="76"/>
      <c r="F220" s="11"/>
    </row>
    <row r="221" spans="2:6" ht="15.75" customHeight="1" x14ac:dyDescent="0.25">
      <c r="B221" s="11"/>
      <c r="C221" s="11"/>
      <c r="E221" s="76"/>
      <c r="F221" s="11"/>
    </row>
    <row r="222" spans="2:6" ht="15.75" customHeight="1" x14ac:dyDescent="0.25">
      <c r="B222" s="11"/>
      <c r="C222" s="11"/>
      <c r="E222" s="76"/>
      <c r="F222" s="11"/>
    </row>
    <row r="223" spans="2:6" ht="15.75" customHeight="1" x14ac:dyDescent="0.25">
      <c r="B223" s="11"/>
      <c r="C223" s="11"/>
      <c r="E223" s="76"/>
      <c r="F223" s="11"/>
    </row>
    <row r="224" spans="2:6" ht="15.75" customHeight="1" x14ac:dyDescent="0.25">
      <c r="B224" s="11"/>
      <c r="C224" s="11"/>
      <c r="E224" s="76"/>
      <c r="F224" s="11"/>
    </row>
    <row r="225" spans="2:6" ht="15.75" customHeight="1" x14ac:dyDescent="0.25">
      <c r="B225" s="11"/>
      <c r="C225" s="11"/>
      <c r="E225" s="76"/>
      <c r="F225" s="11"/>
    </row>
    <row r="226" spans="2:6" ht="15.75" customHeight="1" x14ac:dyDescent="0.25">
      <c r="B226" s="11"/>
      <c r="C226" s="11"/>
      <c r="E226" s="76"/>
      <c r="F226" s="11"/>
    </row>
    <row r="227" spans="2:6" ht="15.75" customHeight="1" x14ac:dyDescent="0.25">
      <c r="B227" s="11"/>
      <c r="C227" s="11"/>
      <c r="E227" s="76"/>
      <c r="F227" s="11"/>
    </row>
    <row r="228" spans="2:6" ht="15.75" customHeight="1" x14ac:dyDescent="0.25">
      <c r="B228" s="11"/>
      <c r="C228" s="11"/>
      <c r="E228" s="76"/>
      <c r="F228" s="11"/>
    </row>
    <row r="229" spans="2:6" ht="15.75" customHeight="1" x14ac:dyDescent="0.25">
      <c r="B229" s="11"/>
      <c r="C229" s="11"/>
      <c r="E229" s="76"/>
      <c r="F229" s="11"/>
    </row>
    <row r="230" spans="2:6" ht="15.75" customHeight="1" x14ac:dyDescent="0.25">
      <c r="B230" s="11"/>
      <c r="C230" s="11"/>
      <c r="E230" s="76"/>
      <c r="F230" s="11"/>
    </row>
    <row r="231" spans="2:6" ht="15.75" customHeight="1" x14ac:dyDescent="0.25">
      <c r="B231" s="11"/>
      <c r="C231" s="11"/>
      <c r="E231" s="76"/>
      <c r="F231" s="11"/>
    </row>
    <row r="232" spans="2:6" ht="15.75" customHeight="1" x14ac:dyDescent="0.25">
      <c r="B232" s="11"/>
      <c r="C232" s="11"/>
      <c r="E232" s="76"/>
      <c r="F232" s="11"/>
    </row>
    <row r="233" spans="2:6" ht="15.75" customHeight="1" x14ac:dyDescent="0.25">
      <c r="B233" s="11"/>
      <c r="C233" s="11"/>
      <c r="E233" s="76"/>
      <c r="F233" s="11"/>
    </row>
    <row r="234" spans="2:6" ht="15.75" customHeight="1" x14ac:dyDescent="0.25">
      <c r="B234" s="11"/>
      <c r="C234" s="11"/>
      <c r="E234" s="76"/>
      <c r="F234" s="11"/>
    </row>
    <row r="235" spans="2:6" ht="15.75" customHeight="1" x14ac:dyDescent="0.25">
      <c r="B235" s="11"/>
      <c r="C235" s="11"/>
      <c r="E235" s="76"/>
      <c r="F235" s="11"/>
    </row>
    <row r="236" spans="2:6" ht="15.75" customHeight="1" x14ac:dyDescent="0.25">
      <c r="B236" s="11"/>
      <c r="C236" s="11"/>
      <c r="E236" s="76"/>
      <c r="F236" s="11"/>
    </row>
    <row r="237" spans="2:6" ht="15.75" customHeight="1" x14ac:dyDescent="0.25">
      <c r="B237" s="11"/>
      <c r="C237" s="11"/>
      <c r="E237" s="76"/>
      <c r="F237" s="11"/>
    </row>
    <row r="238" spans="2:6" ht="15.75" customHeight="1" x14ac:dyDescent="0.25">
      <c r="B238" s="11"/>
      <c r="C238" s="11"/>
      <c r="E238" s="76"/>
      <c r="F238" s="11"/>
    </row>
    <row r="239" spans="2:6" ht="15.75" customHeight="1" x14ac:dyDescent="0.25">
      <c r="B239" s="11"/>
      <c r="C239" s="11"/>
      <c r="E239" s="76"/>
      <c r="F239" s="11"/>
    </row>
    <row r="240" spans="2:6" ht="15.75" customHeight="1" x14ac:dyDescent="0.25">
      <c r="B240" s="11"/>
      <c r="C240" s="11"/>
      <c r="E240" s="76"/>
      <c r="F240" s="11"/>
    </row>
    <row r="241" spans="2:6" ht="15.75" customHeight="1" x14ac:dyDescent="0.25">
      <c r="B241" s="11"/>
      <c r="C241" s="11"/>
      <c r="E241" s="76"/>
      <c r="F241" s="11"/>
    </row>
    <row r="242" spans="2:6" ht="15.75" customHeight="1" x14ac:dyDescent="0.25">
      <c r="B242" s="11"/>
      <c r="C242" s="11"/>
      <c r="E242" s="76"/>
      <c r="F242" s="11"/>
    </row>
    <row r="243" spans="2:6" ht="15.75" customHeight="1" x14ac:dyDescent="0.25">
      <c r="B243" s="11"/>
      <c r="C243" s="11"/>
      <c r="E243" s="76"/>
      <c r="F243" s="11"/>
    </row>
    <row r="244" spans="2:6" ht="15.75" customHeight="1" x14ac:dyDescent="0.25">
      <c r="B244" s="11"/>
      <c r="C244" s="11"/>
      <c r="E244" s="76"/>
      <c r="F244" s="11"/>
    </row>
    <row r="245" spans="2:6" ht="15.75" customHeight="1" x14ac:dyDescent="0.25">
      <c r="B245" s="11"/>
      <c r="C245" s="11"/>
      <c r="E245" s="76"/>
      <c r="F245" s="11"/>
    </row>
    <row r="246" spans="2:6" ht="15.75" customHeight="1" x14ac:dyDescent="0.25">
      <c r="B246" s="11"/>
      <c r="C246" s="11"/>
      <c r="E246" s="76"/>
      <c r="F246" s="11"/>
    </row>
    <row r="247" spans="2:6" ht="15.75" customHeight="1" x14ac:dyDescent="0.25">
      <c r="B247" s="11"/>
      <c r="C247" s="11"/>
      <c r="E247" s="76"/>
      <c r="F247" s="11"/>
    </row>
    <row r="248" spans="2:6" ht="15.75" customHeight="1" x14ac:dyDescent="0.25">
      <c r="B248" s="11"/>
      <c r="C248" s="11"/>
      <c r="E248" s="76"/>
      <c r="F248" s="11"/>
    </row>
    <row r="249" spans="2:6" ht="15.75" customHeight="1" x14ac:dyDescent="0.25">
      <c r="B249" s="11"/>
      <c r="C249" s="11"/>
      <c r="E249" s="76"/>
      <c r="F249" s="11"/>
    </row>
    <row r="250" spans="2:6" ht="15.75" customHeight="1" x14ac:dyDescent="0.25">
      <c r="B250" s="11"/>
      <c r="C250" s="11"/>
      <c r="E250" s="76"/>
      <c r="F250" s="11"/>
    </row>
    <row r="251" spans="2:6" ht="15.75" customHeight="1" x14ac:dyDescent="0.25">
      <c r="B251" s="11"/>
      <c r="C251" s="11"/>
      <c r="E251" s="76"/>
      <c r="F251" s="11"/>
    </row>
    <row r="252" spans="2:6" ht="15.75" customHeight="1" x14ac:dyDescent="0.25">
      <c r="B252" s="11"/>
      <c r="C252" s="11"/>
      <c r="E252" s="76"/>
      <c r="F252" s="11"/>
    </row>
    <row r="253" spans="2:6" ht="15.75" customHeight="1" x14ac:dyDescent="0.25">
      <c r="B253" s="11"/>
      <c r="C253" s="11"/>
      <c r="E253" s="76"/>
      <c r="F253" s="11"/>
    </row>
    <row r="254" spans="2:6" ht="15.75" customHeight="1" x14ac:dyDescent="0.25">
      <c r="B254" s="11"/>
      <c r="C254" s="11"/>
      <c r="E254" s="76"/>
      <c r="F254" s="11"/>
    </row>
    <row r="255" spans="2:6" ht="15.75" customHeight="1" x14ac:dyDescent="0.25">
      <c r="B255" s="11"/>
      <c r="C255" s="11"/>
      <c r="E255" s="76"/>
      <c r="F255" s="11"/>
    </row>
    <row r="256" spans="2:6" ht="15.75" customHeight="1" x14ac:dyDescent="0.25">
      <c r="B256" s="11"/>
      <c r="C256" s="11"/>
      <c r="E256" s="76"/>
      <c r="F256" s="11"/>
    </row>
    <row r="257" spans="2:6" ht="15.75" customHeight="1" x14ac:dyDescent="0.25">
      <c r="B257" s="11"/>
      <c r="C257" s="11"/>
      <c r="E257" s="76"/>
      <c r="F257" s="11"/>
    </row>
    <row r="258" spans="2:6" ht="15.75" customHeight="1" x14ac:dyDescent="0.25">
      <c r="B258" s="11"/>
      <c r="C258" s="11"/>
      <c r="E258" s="76"/>
      <c r="F258" s="11"/>
    </row>
    <row r="259" spans="2:6" ht="15.75" customHeight="1" x14ac:dyDescent="0.25">
      <c r="B259" s="11"/>
      <c r="C259" s="11"/>
      <c r="E259" s="76"/>
      <c r="F259" s="11"/>
    </row>
    <row r="260" spans="2:6" ht="15.75" customHeight="1" x14ac:dyDescent="0.25">
      <c r="B260" s="11"/>
      <c r="C260" s="11"/>
      <c r="E260" s="76"/>
      <c r="F260" s="11"/>
    </row>
    <row r="261" spans="2:6" ht="15.75" customHeight="1" x14ac:dyDescent="0.25">
      <c r="B261" s="11"/>
      <c r="C261" s="11"/>
      <c r="E261" s="76"/>
      <c r="F261" s="11"/>
    </row>
    <row r="262" spans="2:6" ht="15.75" customHeight="1" x14ac:dyDescent="0.25">
      <c r="B262" s="11"/>
      <c r="C262" s="11"/>
      <c r="E262" s="76"/>
      <c r="F262" s="11"/>
    </row>
    <row r="263" spans="2:6" ht="15.75" customHeight="1" x14ac:dyDescent="0.25">
      <c r="B263" s="11"/>
      <c r="C263" s="11"/>
      <c r="E263" s="76"/>
      <c r="F263" s="11"/>
    </row>
    <row r="264" spans="2:6" ht="15.75" customHeight="1" x14ac:dyDescent="0.25">
      <c r="B264" s="11"/>
      <c r="C264" s="11"/>
      <c r="E264" s="76"/>
      <c r="F264" s="11"/>
    </row>
    <row r="265" spans="2:6" ht="15.75" customHeight="1" x14ac:dyDescent="0.25">
      <c r="B265" s="11"/>
      <c r="C265" s="11"/>
      <c r="E265" s="76"/>
      <c r="F265" s="11"/>
    </row>
    <row r="266" spans="2:6" ht="15.75" customHeight="1" x14ac:dyDescent="0.25">
      <c r="B266" s="11"/>
      <c r="C266" s="11"/>
      <c r="E266" s="76"/>
      <c r="F266" s="11"/>
    </row>
    <row r="267" spans="2:6" ht="15.75" customHeight="1" x14ac:dyDescent="0.25">
      <c r="B267" s="11"/>
      <c r="C267" s="11"/>
      <c r="E267" s="76"/>
      <c r="F267" s="11"/>
    </row>
    <row r="268" spans="2:6" ht="15.75" customHeight="1" x14ac:dyDescent="0.25">
      <c r="B268" s="11"/>
      <c r="C268" s="11"/>
      <c r="E268" s="76"/>
      <c r="F268" s="11"/>
    </row>
    <row r="269" spans="2:6" ht="15.75" customHeight="1" x14ac:dyDescent="0.25">
      <c r="B269" s="11"/>
      <c r="C269" s="11"/>
      <c r="E269" s="76"/>
      <c r="F269" s="11"/>
    </row>
    <row r="270" spans="2:6" ht="15.75" customHeight="1" x14ac:dyDescent="0.25">
      <c r="B270" s="11"/>
      <c r="C270" s="11"/>
      <c r="E270" s="76"/>
      <c r="F270" s="11"/>
    </row>
    <row r="271" spans="2:6" ht="15.75" customHeight="1" x14ac:dyDescent="0.25">
      <c r="B271" s="11"/>
      <c r="C271" s="11"/>
      <c r="E271" s="76"/>
      <c r="F271" s="11"/>
    </row>
    <row r="272" spans="2:6" ht="15.75" customHeight="1" x14ac:dyDescent="0.25">
      <c r="B272" s="11"/>
      <c r="C272" s="11"/>
      <c r="E272" s="76"/>
      <c r="F272" s="11"/>
    </row>
    <row r="273" spans="2:6" ht="15.75" customHeight="1" x14ac:dyDescent="0.25">
      <c r="B273" s="11"/>
      <c r="C273" s="11"/>
      <c r="E273" s="76"/>
      <c r="F273" s="11"/>
    </row>
    <row r="274" spans="2:6" ht="15.75" customHeight="1" x14ac:dyDescent="0.25">
      <c r="B274" s="11"/>
      <c r="C274" s="11"/>
      <c r="E274" s="76"/>
      <c r="F274" s="11"/>
    </row>
    <row r="275" spans="2:6" ht="15.75" customHeight="1" x14ac:dyDescent="0.25">
      <c r="B275" s="11"/>
      <c r="C275" s="11"/>
      <c r="E275" s="76"/>
      <c r="F275" s="11"/>
    </row>
    <row r="276" spans="2:6" ht="15.75" customHeight="1" x14ac:dyDescent="0.25">
      <c r="B276" s="11"/>
      <c r="C276" s="11"/>
      <c r="E276" s="76"/>
      <c r="F276" s="11"/>
    </row>
    <row r="277" spans="2:6" ht="15.75" customHeight="1" x14ac:dyDescent="0.25">
      <c r="B277" s="11"/>
      <c r="C277" s="11"/>
      <c r="E277" s="76"/>
      <c r="F277" s="11"/>
    </row>
    <row r="278" spans="2:6" ht="15.75" customHeight="1" x14ac:dyDescent="0.25">
      <c r="B278" s="11"/>
      <c r="C278" s="11"/>
      <c r="E278" s="76"/>
      <c r="F278" s="11"/>
    </row>
    <row r="279" spans="2:6" ht="15.75" customHeight="1" x14ac:dyDescent="0.25">
      <c r="B279" s="11"/>
      <c r="C279" s="11"/>
      <c r="E279" s="76"/>
      <c r="F279" s="11"/>
    </row>
    <row r="280" spans="2:6" ht="15.75" customHeight="1" x14ac:dyDescent="0.25">
      <c r="B280" s="11"/>
      <c r="C280" s="11"/>
      <c r="E280" s="76"/>
      <c r="F280" s="11"/>
    </row>
    <row r="281" spans="2:6" ht="15.75" customHeight="1" x14ac:dyDescent="0.25">
      <c r="B281" s="11"/>
      <c r="C281" s="11"/>
      <c r="E281" s="76"/>
      <c r="F281" s="11"/>
    </row>
    <row r="282" spans="2:6" ht="15.75" customHeight="1" x14ac:dyDescent="0.25">
      <c r="B282" s="11"/>
      <c r="C282" s="11"/>
      <c r="E282" s="76"/>
      <c r="F282" s="11"/>
    </row>
    <row r="283" spans="2:6" ht="15.75" customHeight="1" x14ac:dyDescent="0.25">
      <c r="B283" s="11"/>
      <c r="C283" s="11"/>
      <c r="E283" s="76"/>
      <c r="F283" s="11"/>
    </row>
    <row r="284" spans="2:6" ht="15.75" customHeight="1" x14ac:dyDescent="0.25">
      <c r="B284" s="11"/>
      <c r="C284" s="11"/>
      <c r="E284" s="76"/>
      <c r="F284" s="11"/>
    </row>
    <row r="285" spans="2:6" ht="15.75" customHeight="1" x14ac:dyDescent="0.25">
      <c r="B285" s="11"/>
      <c r="C285" s="11"/>
      <c r="E285" s="76"/>
      <c r="F285" s="11"/>
    </row>
    <row r="286" spans="2:6" ht="15.75" customHeight="1" x14ac:dyDescent="0.25">
      <c r="B286" s="11"/>
      <c r="C286" s="11"/>
      <c r="E286" s="76"/>
      <c r="F286" s="11"/>
    </row>
    <row r="287" spans="2:6" ht="15.75" customHeight="1" x14ac:dyDescent="0.25">
      <c r="B287" s="11"/>
      <c r="C287" s="11"/>
      <c r="E287" s="76"/>
      <c r="F287" s="11"/>
    </row>
    <row r="288" spans="2:6" ht="15.75" customHeight="1" x14ac:dyDescent="0.25">
      <c r="B288" s="11"/>
      <c r="C288" s="11"/>
      <c r="E288" s="76"/>
      <c r="F288" s="11"/>
    </row>
    <row r="289" spans="2:6" ht="15.75" customHeight="1" x14ac:dyDescent="0.25">
      <c r="B289" s="11"/>
      <c r="C289" s="11"/>
      <c r="E289" s="76"/>
      <c r="F289" s="11"/>
    </row>
    <row r="290" spans="2:6" ht="15.75" customHeight="1" x14ac:dyDescent="0.25">
      <c r="B290" s="11"/>
      <c r="C290" s="11"/>
      <c r="E290" s="76"/>
      <c r="F290" s="11"/>
    </row>
    <row r="291" spans="2:6" ht="15.75" customHeight="1" x14ac:dyDescent="0.25">
      <c r="B291" s="11"/>
      <c r="C291" s="11"/>
      <c r="E291" s="76"/>
      <c r="F291" s="11"/>
    </row>
    <row r="292" spans="2:6" ht="15.75" customHeight="1" x14ac:dyDescent="0.25">
      <c r="B292" s="11"/>
      <c r="C292" s="11"/>
      <c r="E292" s="76"/>
      <c r="F292" s="11"/>
    </row>
    <row r="293" spans="2:6" ht="15.75" customHeight="1" x14ac:dyDescent="0.25">
      <c r="B293" s="11"/>
      <c r="C293" s="11"/>
      <c r="E293" s="76"/>
      <c r="F293" s="11"/>
    </row>
    <row r="294" spans="2:6" ht="15.75" customHeight="1" x14ac:dyDescent="0.25">
      <c r="B294" s="11"/>
      <c r="C294" s="11"/>
      <c r="E294" s="76"/>
      <c r="F294" s="11"/>
    </row>
    <row r="295" spans="2:6" ht="15.75" customHeight="1" x14ac:dyDescent="0.25">
      <c r="B295" s="11"/>
      <c r="C295" s="11"/>
      <c r="E295" s="76"/>
      <c r="F295" s="11"/>
    </row>
    <row r="296" spans="2:6" ht="15.75" customHeight="1" x14ac:dyDescent="0.25">
      <c r="B296" s="11"/>
      <c r="C296" s="11"/>
      <c r="E296" s="76"/>
      <c r="F296" s="11"/>
    </row>
    <row r="297" spans="2:6" ht="15.75" customHeight="1" x14ac:dyDescent="0.25">
      <c r="B297" s="11"/>
      <c r="C297" s="11"/>
      <c r="E297" s="76"/>
      <c r="F297" s="11"/>
    </row>
    <row r="298" spans="2:6" ht="15.75" customHeight="1" x14ac:dyDescent="0.25">
      <c r="B298" s="11"/>
      <c r="C298" s="11"/>
      <c r="E298" s="76"/>
      <c r="F298" s="11"/>
    </row>
    <row r="299" spans="2:6" ht="15.75" customHeight="1" x14ac:dyDescent="0.25">
      <c r="B299" s="11"/>
      <c r="C299" s="11"/>
      <c r="E299" s="76"/>
      <c r="F299" s="11"/>
    </row>
    <row r="300" spans="2:6" ht="15.75" customHeight="1" x14ac:dyDescent="0.25">
      <c r="B300" s="11"/>
      <c r="C300" s="11"/>
      <c r="E300" s="76"/>
      <c r="F300" s="11"/>
    </row>
    <row r="301" spans="2:6" ht="15.75" customHeight="1" x14ac:dyDescent="0.25">
      <c r="B301" s="11"/>
      <c r="C301" s="11"/>
      <c r="E301" s="76"/>
      <c r="F301" s="11"/>
    </row>
    <row r="302" spans="2:6" ht="15.75" customHeight="1" x14ac:dyDescent="0.25">
      <c r="B302" s="11"/>
      <c r="C302" s="11"/>
      <c r="E302" s="76"/>
      <c r="F302" s="11"/>
    </row>
    <row r="303" spans="2:6" ht="15.75" customHeight="1" x14ac:dyDescent="0.25">
      <c r="B303" s="11"/>
      <c r="C303" s="11"/>
      <c r="E303" s="76"/>
      <c r="F303" s="11"/>
    </row>
    <row r="304" spans="2:6" ht="15.75" customHeight="1" x14ac:dyDescent="0.25">
      <c r="B304" s="11"/>
      <c r="C304" s="11"/>
      <c r="E304" s="76"/>
      <c r="F304" s="11"/>
    </row>
    <row r="305" spans="2:6" ht="15.75" customHeight="1" x14ac:dyDescent="0.25">
      <c r="B305" s="11"/>
      <c r="C305" s="11"/>
      <c r="E305" s="76"/>
      <c r="F305" s="11"/>
    </row>
    <row r="306" spans="2:6" ht="15.75" customHeight="1" x14ac:dyDescent="0.25">
      <c r="B306" s="11"/>
      <c r="C306" s="11"/>
      <c r="E306" s="76"/>
      <c r="F306" s="11"/>
    </row>
    <row r="307" spans="2:6" ht="15.75" customHeight="1" x14ac:dyDescent="0.25">
      <c r="B307" s="11"/>
      <c r="C307" s="11"/>
      <c r="E307" s="76"/>
      <c r="F307" s="11"/>
    </row>
    <row r="308" spans="2:6" ht="15.75" customHeight="1" x14ac:dyDescent="0.25">
      <c r="B308" s="11"/>
      <c r="C308" s="11"/>
      <c r="E308" s="76"/>
      <c r="F308" s="11"/>
    </row>
    <row r="309" spans="2:6" ht="15.75" customHeight="1" x14ac:dyDescent="0.25">
      <c r="B309" s="11"/>
      <c r="C309" s="11"/>
      <c r="E309" s="76"/>
      <c r="F309" s="11"/>
    </row>
    <row r="310" spans="2:6" ht="15.75" customHeight="1" x14ac:dyDescent="0.25">
      <c r="B310" s="11"/>
      <c r="C310" s="11"/>
      <c r="E310" s="76"/>
      <c r="F310" s="11"/>
    </row>
    <row r="311" spans="2:6" ht="15.75" customHeight="1" x14ac:dyDescent="0.25">
      <c r="B311" s="11"/>
      <c r="C311" s="11"/>
      <c r="E311" s="76"/>
      <c r="F311" s="11"/>
    </row>
    <row r="312" spans="2:6" ht="15.75" customHeight="1" x14ac:dyDescent="0.25">
      <c r="B312" s="11"/>
      <c r="C312" s="11"/>
      <c r="E312" s="76"/>
      <c r="F312" s="11"/>
    </row>
    <row r="313" spans="2:6" ht="15.75" customHeight="1" x14ac:dyDescent="0.25">
      <c r="B313" s="11"/>
      <c r="C313" s="11"/>
      <c r="E313" s="76"/>
      <c r="F313" s="11"/>
    </row>
    <row r="314" spans="2:6" ht="15.75" customHeight="1" x14ac:dyDescent="0.25">
      <c r="B314" s="11"/>
      <c r="C314" s="11"/>
      <c r="E314" s="76"/>
      <c r="F314" s="11"/>
    </row>
    <row r="315" spans="2:6" ht="15.75" customHeight="1" x14ac:dyDescent="0.25">
      <c r="B315" s="11"/>
      <c r="C315" s="11"/>
      <c r="E315" s="76"/>
      <c r="F315" s="11"/>
    </row>
    <row r="316" spans="2:6" ht="15.75" customHeight="1" x14ac:dyDescent="0.25">
      <c r="B316" s="11"/>
      <c r="C316" s="11"/>
      <c r="E316" s="76"/>
      <c r="F316" s="11"/>
    </row>
    <row r="317" spans="2:6" ht="15.75" customHeight="1" x14ac:dyDescent="0.25">
      <c r="B317" s="11"/>
      <c r="C317" s="11"/>
      <c r="E317" s="76"/>
      <c r="F317" s="11"/>
    </row>
    <row r="318" spans="2:6" ht="15.75" customHeight="1" x14ac:dyDescent="0.25">
      <c r="B318" s="11"/>
      <c r="C318" s="11"/>
      <c r="E318" s="76"/>
      <c r="F318" s="11"/>
    </row>
    <row r="319" spans="2:6" ht="15.75" customHeight="1" x14ac:dyDescent="0.25">
      <c r="B319" s="11"/>
      <c r="C319" s="11"/>
      <c r="E319" s="76"/>
      <c r="F319" s="11"/>
    </row>
    <row r="320" spans="2:6" ht="15.75" customHeight="1" x14ac:dyDescent="0.25">
      <c r="B320" s="11"/>
      <c r="C320" s="11"/>
      <c r="E320" s="76"/>
      <c r="F320" s="11"/>
    </row>
    <row r="321" spans="2:6" ht="15.75" customHeight="1" x14ac:dyDescent="0.25">
      <c r="B321" s="11"/>
      <c r="C321" s="11"/>
      <c r="E321" s="76"/>
      <c r="F321" s="11"/>
    </row>
    <row r="322" spans="2:6" ht="15.75" customHeight="1" x14ac:dyDescent="0.25">
      <c r="B322" s="11"/>
      <c r="C322" s="11"/>
      <c r="E322" s="76"/>
      <c r="F322" s="11"/>
    </row>
    <row r="323" spans="2:6" ht="15.75" customHeight="1" x14ac:dyDescent="0.25">
      <c r="B323" s="11"/>
      <c r="C323" s="11"/>
      <c r="E323" s="76"/>
      <c r="F323" s="11"/>
    </row>
    <row r="324" spans="2:6" ht="15.75" customHeight="1" x14ac:dyDescent="0.25">
      <c r="B324" s="11"/>
      <c r="C324" s="11"/>
      <c r="E324" s="76"/>
      <c r="F324" s="11"/>
    </row>
    <row r="325" spans="2:6" ht="15.75" customHeight="1" x14ac:dyDescent="0.25">
      <c r="B325" s="11"/>
      <c r="C325" s="11"/>
      <c r="E325" s="76"/>
      <c r="F325" s="11"/>
    </row>
    <row r="326" spans="2:6" ht="15.75" customHeight="1" x14ac:dyDescent="0.25">
      <c r="B326" s="11"/>
      <c r="C326" s="11"/>
      <c r="E326" s="76"/>
      <c r="F326" s="11"/>
    </row>
    <row r="327" spans="2:6" ht="15.75" customHeight="1" x14ac:dyDescent="0.25">
      <c r="B327" s="11"/>
      <c r="C327" s="11"/>
      <c r="E327" s="76"/>
      <c r="F327" s="11"/>
    </row>
    <row r="328" spans="2:6" ht="15.75" customHeight="1" x14ac:dyDescent="0.25">
      <c r="B328" s="11"/>
      <c r="C328" s="11"/>
      <c r="E328" s="76"/>
      <c r="F328" s="11"/>
    </row>
    <row r="329" spans="2:6" ht="15.75" customHeight="1" x14ac:dyDescent="0.25">
      <c r="B329" s="11"/>
      <c r="C329" s="11"/>
      <c r="E329" s="76"/>
      <c r="F329" s="11"/>
    </row>
    <row r="330" spans="2:6" ht="15.75" customHeight="1" x14ac:dyDescent="0.25">
      <c r="B330" s="11"/>
      <c r="C330" s="11"/>
      <c r="E330" s="76"/>
      <c r="F330" s="11"/>
    </row>
    <row r="331" spans="2:6" ht="15.75" customHeight="1" x14ac:dyDescent="0.25">
      <c r="B331" s="11"/>
      <c r="C331" s="11"/>
      <c r="E331" s="76"/>
      <c r="F331" s="11"/>
    </row>
    <row r="332" spans="2:6" ht="15.75" customHeight="1" x14ac:dyDescent="0.25">
      <c r="B332" s="11"/>
      <c r="C332" s="11"/>
      <c r="E332" s="76"/>
      <c r="F332" s="11"/>
    </row>
    <row r="333" spans="2:6" ht="15.75" customHeight="1" x14ac:dyDescent="0.25">
      <c r="B333" s="11"/>
      <c r="C333" s="11"/>
      <c r="E333" s="76"/>
      <c r="F333" s="11"/>
    </row>
    <row r="334" spans="2:6" ht="15.75" customHeight="1" x14ac:dyDescent="0.25">
      <c r="B334" s="11"/>
      <c r="C334" s="11"/>
      <c r="E334" s="76"/>
      <c r="F334" s="11"/>
    </row>
    <row r="335" spans="2:6" ht="15.75" customHeight="1" x14ac:dyDescent="0.25">
      <c r="B335" s="11"/>
      <c r="C335" s="11"/>
      <c r="E335" s="76"/>
      <c r="F335" s="11"/>
    </row>
    <row r="336" spans="2:6" ht="15.75" customHeight="1" x14ac:dyDescent="0.25">
      <c r="B336" s="11"/>
      <c r="C336" s="11"/>
      <c r="E336" s="76"/>
      <c r="F336" s="11"/>
    </row>
    <row r="337" spans="2:6" ht="15.75" customHeight="1" x14ac:dyDescent="0.25">
      <c r="B337" s="11"/>
      <c r="C337" s="11"/>
      <c r="E337" s="76"/>
      <c r="F337" s="11"/>
    </row>
    <row r="338" spans="2:6" ht="15.75" customHeight="1" x14ac:dyDescent="0.25">
      <c r="B338" s="11"/>
      <c r="C338" s="11"/>
      <c r="E338" s="76"/>
      <c r="F338" s="11"/>
    </row>
    <row r="339" spans="2:6" ht="15.75" customHeight="1" x14ac:dyDescent="0.25">
      <c r="B339" s="11"/>
      <c r="C339" s="11"/>
      <c r="E339" s="76"/>
      <c r="F339" s="11"/>
    </row>
    <row r="340" spans="2:6" ht="15.75" customHeight="1" x14ac:dyDescent="0.25">
      <c r="B340" s="11"/>
      <c r="C340" s="11"/>
      <c r="E340" s="76"/>
      <c r="F340" s="11"/>
    </row>
    <row r="341" spans="2:6" ht="15.75" customHeight="1" x14ac:dyDescent="0.25">
      <c r="B341" s="11"/>
      <c r="C341" s="11"/>
      <c r="E341" s="76"/>
      <c r="F341" s="11"/>
    </row>
    <row r="342" spans="2:6" ht="15.75" customHeight="1" x14ac:dyDescent="0.25">
      <c r="B342" s="11"/>
      <c r="C342" s="11"/>
      <c r="E342" s="76"/>
      <c r="F342" s="11"/>
    </row>
    <row r="343" spans="2:6" ht="15.75" customHeight="1" x14ac:dyDescent="0.25">
      <c r="B343" s="11"/>
      <c r="C343" s="11"/>
      <c r="E343" s="76"/>
      <c r="F343" s="11"/>
    </row>
    <row r="344" spans="2:6" ht="15.75" customHeight="1" x14ac:dyDescent="0.25">
      <c r="B344" s="11"/>
      <c r="C344" s="11"/>
      <c r="E344" s="76"/>
      <c r="F344" s="11"/>
    </row>
    <row r="345" spans="2:6" ht="15.75" customHeight="1" x14ac:dyDescent="0.25">
      <c r="B345" s="11"/>
      <c r="C345" s="11"/>
      <c r="E345" s="76"/>
      <c r="F345" s="11"/>
    </row>
    <row r="346" spans="2:6" ht="15.75" customHeight="1" x14ac:dyDescent="0.25">
      <c r="B346" s="11"/>
      <c r="C346" s="11"/>
      <c r="E346" s="76"/>
      <c r="F346" s="11"/>
    </row>
    <row r="347" spans="2:6" ht="15.75" customHeight="1" x14ac:dyDescent="0.25">
      <c r="B347" s="11"/>
      <c r="C347" s="11"/>
      <c r="E347" s="76"/>
      <c r="F347" s="11"/>
    </row>
    <row r="348" spans="2:6" ht="15.75" customHeight="1" x14ac:dyDescent="0.25">
      <c r="B348" s="11"/>
      <c r="C348" s="11"/>
      <c r="E348" s="76"/>
      <c r="F348" s="11"/>
    </row>
    <row r="349" spans="2:6" ht="15.75" customHeight="1" x14ac:dyDescent="0.25">
      <c r="B349" s="11"/>
      <c r="C349" s="11"/>
      <c r="E349" s="76"/>
      <c r="F349" s="11"/>
    </row>
    <row r="350" spans="2:6" ht="15.75" customHeight="1" x14ac:dyDescent="0.25">
      <c r="B350" s="11"/>
      <c r="C350" s="11"/>
      <c r="E350" s="76"/>
      <c r="F350" s="11"/>
    </row>
    <row r="351" spans="2:6" ht="15.75" customHeight="1" x14ac:dyDescent="0.25">
      <c r="B351" s="11"/>
      <c r="C351" s="11"/>
      <c r="E351" s="76"/>
      <c r="F351" s="11"/>
    </row>
    <row r="352" spans="2:6" ht="15.75" customHeight="1" x14ac:dyDescent="0.25">
      <c r="B352" s="11"/>
      <c r="C352" s="11"/>
      <c r="E352" s="76"/>
      <c r="F352" s="11"/>
    </row>
    <row r="353" spans="2:6" ht="15.75" customHeight="1" x14ac:dyDescent="0.25">
      <c r="B353" s="11"/>
      <c r="C353" s="11"/>
      <c r="E353" s="76"/>
      <c r="F353" s="11"/>
    </row>
    <row r="354" spans="2:6" ht="15.75" customHeight="1" x14ac:dyDescent="0.25">
      <c r="B354" s="11"/>
      <c r="C354" s="11"/>
      <c r="E354" s="76"/>
      <c r="F354" s="11"/>
    </row>
    <row r="355" spans="2:6" ht="15.75" customHeight="1" x14ac:dyDescent="0.25">
      <c r="B355" s="11"/>
      <c r="C355" s="11"/>
      <c r="E355" s="76"/>
      <c r="F355" s="11"/>
    </row>
    <row r="356" spans="2:6" ht="15.75" customHeight="1" x14ac:dyDescent="0.25">
      <c r="B356" s="11"/>
      <c r="C356" s="11"/>
      <c r="E356" s="76"/>
      <c r="F356" s="11"/>
    </row>
    <row r="357" spans="2:6" ht="15.75" customHeight="1" x14ac:dyDescent="0.25">
      <c r="B357" s="11"/>
      <c r="C357" s="11"/>
      <c r="E357" s="76"/>
      <c r="F357" s="11"/>
    </row>
    <row r="358" spans="2:6" ht="15.75" customHeight="1" x14ac:dyDescent="0.25">
      <c r="B358" s="11"/>
      <c r="C358" s="11"/>
      <c r="E358" s="76"/>
      <c r="F358" s="11"/>
    </row>
    <row r="359" spans="2:6" ht="15.75" customHeight="1" x14ac:dyDescent="0.25">
      <c r="B359" s="11"/>
      <c r="C359" s="11"/>
      <c r="E359" s="76"/>
      <c r="F359" s="11"/>
    </row>
    <row r="360" spans="2:6" ht="15.75" customHeight="1" x14ac:dyDescent="0.25">
      <c r="B360" s="11"/>
      <c r="C360" s="11"/>
      <c r="E360" s="76"/>
      <c r="F360" s="11"/>
    </row>
    <row r="361" spans="2:6" ht="15.75" customHeight="1" x14ac:dyDescent="0.25">
      <c r="B361" s="11"/>
      <c r="C361" s="11"/>
      <c r="E361" s="76"/>
      <c r="F361" s="11"/>
    </row>
    <row r="362" spans="2:6" ht="15.75" customHeight="1" x14ac:dyDescent="0.25">
      <c r="B362" s="11"/>
      <c r="C362" s="11"/>
      <c r="E362" s="76"/>
      <c r="F362" s="11"/>
    </row>
    <row r="363" spans="2:6" ht="15.75" customHeight="1" x14ac:dyDescent="0.25">
      <c r="B363" s="11"/>
      <c r="C363" s="11"/>
      <c r="E363" s="76"/>
      <c r="F363" s="11"/>
    </row>
    <row r="364" spans="2:6" ht="15.75" customHeight="1" x14ac:dyDescent="0.25">
      <c r="B364" s="11"/>
      <c r="C364" s="11"/>
      <c r="E364" s="76"/>
      <c r="F364" s="11"/>
    </row>
    <row r="365" spans="2:6" ht="15.75" customHeight="1" x14ac:dyDescent="0.25">
      <c r="B365" s="11"/>
      <c r="C365" s="11"/>
      <c r="E365" s="76"/>
      <c r="F365" s="11"/>
    </row>
    <row r="366" spans="2:6" ht="15.75" customHeight="1" x14ac:dyDescent="0.25">
      <c r="B366" s="11"/>
      <c r="C366" s="11"/>
      <c r="E366" s="76"/>
      <c r="F366" s="11"/>
    </row>
    <row r="367" spans="2:6" ht="15.75" customHeight="1" x14ac:dyDescent="0.25">
      <c r="B367" s="11"/>
      <c r="C367" s="11"/>
      <c r="E367" s="76"/>
      <c r="F367" s="11"/>
    </row>
    <row r="368" spans="2:6" ht="15.75" customHeight="1" x14ac:dyDescent="0.25">
      <c r="B368" s="11"/>
      <c r="C368" s="11"/>
      <c r="E368" s="76"/>
      <c r="F368" s="11"/>
    </row>
    <row r="369" spans="2:6" ht="15.75" customHeight="1" x14ac:dyDescent="0.25">
      <c r="B369" s="11"/>
      <c r="C369" s="11"/>
      <c r="E369" s="76"/>
      <c r="F369" s="11"/>
    </row>
    <row r="370" spans="2:6" ht="15.75" customHeight="1" x14ac:dyDescent="0.25">
      <c r="B370" s="11"/>
      <c r="C370" s="11"/>
      <c r="E370" s="76"/>
      <c r="F370" s="11"/>
    </row>
    <row r="371" spans="2:6" ht="15.75" customHeight="1" x14ac:dyDescent="0.25">
      <c r="B371" s="11"/>
      <c r="C371" s="11"/>
      <c r="E371" s="76"/>
      <c r="F371" s="11"/>
    </row>
    <row r="372" spans="2:6" ht="15.75" customHeight="1" x14ac:dyDescent="0.25">
      <c r="B372" s="11"/>
      <c r="C372" s="11"/>
      <c r="E372" s="76"/>
      <c r="F372" s="11"/>
    </row>
    <row r="373" spans="2:6" ht="15.75" customHeight="1" x14ac:dyDescent="0.25">
      <c r="B373" s="11"/>
      <c r="C373" s="11"/>
      <c r="E373" s="76"/>
      <c r="F373" s="11"/>
    </row>
    <row r="374" spans="2:6" ht="15.75" customHeight="1" x14ac:dyDescent="0.25">
      <c r="B374" s="11"/>
      <c r="C374" s="11"/>
      <c r="E374" s="76"/>
      <c r="F374" s="11"/>
    </row>
    <row r="375" spans="2:6" ht="15.75" customHeight="1" x14ac:dyDescent="0.25">
      <c r="B375" s="11"/>
      <c r="C375" s="11"/>
      <c r="E375" s="76"/>
      <c r="F375" s="11"/>
    </row>
    <row r="376" spans="2:6" ht="15.75" customHeight="1" x14ac:dyDescent="0.25">
      <c r="B376" s="11"/>
      <c r="C376" s="11"/>
      <c r="E376" s="76"/>
      <c r="F376" s="11"/>
    </row>
    <row r="377" spans="2:6" ht="15.75" customHeight="1" x14ac:dyDescent="0.25">
      <c r="B377" s="11"/>
      <c r="C377" s="11"/>
      <c r="E377" s="76"/>
      <c r="F377" s="11"/>
    </row>
    <row r="378" spans="2:6" ht="15.75" customHeight="1" x14ac:dyDescent="0.25">
      <c r="B378" s="11"/>
      <c r="C378" s="11"/>
      <c r="E378" s="76"/>
      <c r="F378" s="11"/>
    </row>
    <row r="379" spans="2:6" ht="15.75" customHeight="1" x14ac:dyDescent="0.25">
      <c r="B379" s="11"/>
      <c r="C379" s="11"/>
      <c r="E379" s="76"/>
      <c r="F379" s="11"/>
    </row>
    <row r="380" spans="2:6" ht="15.75" customHeight="1" x14ac:dyDescent="0.25">
      <c r="B380" s="11"/>
      <c r="C380" s="11"/>
      <c r="E380" s="76"/>
      <c r="F380" s="11"/>
    </row>
    <row r="381" spans="2:6" ht="15.75" customHeight="1" x14ac:dyDescent="0.25">
      <c r="B381" s="11"/>
      <c r="C381" s="11"/>
      <c r="E381" s="76"/>
      <c r="F381" s="11"/>
    </row>
    <row r="382" spans="2:6" ht="15.75" customHeight="1" x14ac:dyDescent="0.25">
      <c r="B382" s="11"/>
      <c r="C382" s="11"/>
      <c r="E382" s="76"/>
      <c r="F382" s="11"/>
    </row>
    <row r="383" spans="2:6" ht="15.75" customHeight="1" x14ac:dyDescent="0.25">
      <c r="B383" s="11"/>
      <c r="C383" s="11"/>
      <c r="E383" s="76"/>
      <c r="F383" s="11"/>
    </row>
    <row r="384" spans="2:6" ht="15.75" customHeight="1" x14ac:dyDescent="0.25">
      <c r="B384" s="11"/>
      <c r="C384" s="11"/>
      <c r="E384" s="76"/>
      <c r="F384" s="11"/>
    </row>
    <row r="385" spans="2:6" ht="15.75" customHeight="1" x14ac:dyDescent="0.25">
      <c r="B385" s="11"/>
      <c r="C385" s="11"/>
      <c r="E385" s="76"/>
      <c r="F385" s="11"/>
    </row>
    <row r="386" spans="2:6" ht="15.75" customHeight="1" x14ac:dyDescent="0.25">
      <c r="B386" s="11"/>
      <c r="C386" s="11"/>
      <c r="E386" s="76"/>
      <c r="F386" s="11"/>
    </row>
    <row r="387" spans="2:6" ht="15.75" customHeight="1" x14ac:dyDescent="0.25">
      <c r="B387" s="11"/>
      <c r="C387" s="11"/>
      <c r="E387" s="76"/>
      <c r="F387" s="11"/>
    </row>
    <row r="388" spans="2:6" ht="15.75" customHeight="1" x14ac:dyDescent="0.25">
      <c r="B388" s="11"/>
      <c r="C388" s="11"/>
      <c r="E388" s="76"/>
      <c r="F388" s="11"/>
    </row>
    <row r="389" spans="2:6" ht="15.75" customHeight="1" x14ac:dyDescent="0.25">
      <c r="B389" s="11"/>
      <c r="C389" s="11"/>
      <c r="E389" s="76"/>
      <c r="F389" s="11"/>
    </row>
    <row r="390" spans="2:6" ht="15.75" customHeight="1" x14ac:dyDescent="0.25">
      <c r="B390" s="11"/>
      <c r="C390" s="11"/>
      <c r="E390" s="76"/>
      <c r="F390" s="11"/>
    </row>
    <row r="391" spans="2:6" ht="15.75" customHeight="1" x14ac:dyDescent="0.25">
      <c r="B391" s="11"/>
      <c r="C391" s="11"/>
      <c r="E391" s="76"/>
      <c r="F391" s="11"/>
    </row>
    <row r="392" spans="2:6" ht="15.75" customHeight="1" x14ac:dyDescent="0.25">
      <c r="B392" s="11"/>
      <c r="C392" s="11"/>
      <c r="E392" s="76"/>
      <c r="F392" s="11"/>
    </row>
    <row r="393" spans="2:6" ht="15.75" customHeight="1" x14ac:dyDescent="0.25">
      <c r="B393" s="11"/>
      <c r="C393" s="11"/>
      <c r="E393" s="76"/>
      <c r="F393" s="11"/>
    </row>
    <row r="394" spans="2:6" ht="15.75" customHeight="1" x14ac:dyDescent="0.25">
      <c r="B394" s="11"/>
      <c r="C394" s="11"/>
      <c r="E394" s="76"/>
      <c r="F394" s="11"/>
    </row>
    <row r="395" spans="2:6" ht="15.75" customHeight="1" x14ac:dyDescent="0.25">
      <c r="B395" s="11"/>
      <c r="C395" s="11"/>
      <c r="E395" s="76"/>
      <c r="F395" s="11"/>
    </row>
    <row r="396" spans="2:6" ht="15.75" customHeight="1" x14ac:dyDescent="0.25">
      <c r="B396" s="11"/>
      <c r="C396" s="11"/>
      <c r="E396" s="76"/>
      <c r="F396" s="11"/>
    </row>
    <row r="397" spans="2:6" ht="15.75" customHeight="1" x14ac:dyDescent="0.25">
      <c r="B397" s="11"/>
      <c r="C397" s="11"/>
      <c r="E397" s="76"/>
      <c r="F397" s="11"/>
    </row>
    <row r="398" spans="2:6" ht="15.75" customHeight="1" x14ac:dyDescent="0.25">
      <c r="B398" s="11"/>
      <c r="C398" s="11"/>
      <c r="E398" s="76"/>
      <c r="F398" s="11"/>
    </row>
    <row r="399" spans="2:6" ht="15.75" customHeight="1" x14ac:dyDescent="0.25">
      <c r="B399" s="11"/>
      <c r="C399" s="11"/>
      <c r="E399" s="76"/>
      <c r="F399" s="11"/>
    </row>
    <row r="400" spans="2:6" ht="15.75" customHeight="1" x14ac:dyDescent="0.25">
      <c r="B400" s="11"/>
      <c r="C400" s="11"/>
      <c r="E400" s="76"/>
      <c r="F400" s="11"/>
    </row>
    <row r="401" spans="2:6" ht="15.75" customHeight="1" x14ac:dyDescent="0.25">
      <c r="B401" s="11"/>
      <c r="C401" s="11"/>
      <c r="E401" s="76"/>
      <c r="F401" s="11"/>
    </row>
    <row r="402" spans="2:6" ht="15.75" customHeight="1" x14ac:dyDescent="0.25">
      <c r="B402" s="11"/>
      <c r="C402" s="11"/>
      <c r="E402" s="76"/>
      <c r="F402" s="11"/>
    </row>
    <row r="403" spans="2:6" ht="15.75" customHeight="1" x14ac:dyDescent="0.25">
      <c r="B403" s="11"/>
      <c r="C403" s="11"/>
      <c r="E403" s="76"/>
      <c r="F403" s="11"/>
    </row>
    <row r="404" spans="2:6" ht="15.75" customHeight="1" x14ac:dyDescent="0.25">
      <c r="B404" s="11"/>
      <c r="C404" s="11"/>
      <c r="E404" s="76"/>
      <c r="F404" s="11"/>
    </row>
    <row r="405" spans="2:6" ht="15.75" customHeight="1" x14ac:dyDescent="0.25">
      <c r="B405" s="11"/>
      <c r="C405" s="11"/>
      <c r="E405" s="76"/>
      <c r="F405" s="11"/>
    </row>
    <row r="406" spans="2:6" ht="15.75" customHeight="1" x14ac:dyDescent="0.25">
      <c r="B406" s="11"/>
      <c r="C406" s="11"/>
      <c r="E406" s="76"/>
      <c r="F406" s="11"/>
    </row>
    <row r="407" spans="2:6" ht="15.75" customHeight="1" x14ac:dyDescent="0.25">
      <c r="B407" s="11"/>
      <c r="C407" s="11"/>
      <c r="E407" s="76"/>
      <c r="F407" s="11"/>
    </row>
    <row r="408" spans="2:6" ht="15.75" customHeight="1" x14ac:dyDescent="0.25">
      <c r="B408" s="11"/>
      <c r="C408" s="11"/>
      <c r="E408" s="76"/>
      <c r="F408" s="11"/>
    </row>
    <row r="409" spans="2:6" ht="15.75" customHeight="1" x14ac:dyDescent="0.25">
      <c r="B409" s="11"/>
      <c r="C409" s="11"/>
      <c r="E409" s="76"/>
      <c r="F409" s="11"/>
    </row>
    <row r="410" spans="2:6" ht="15.75" customHeight="1" x14ac:dyDescent="0.25">
      <c r="B410" s="11"/>
      <c r="C410" s="11"/>
      <c r="E410" s="76"/>
      <c r="F410" s="11"/>
    </row>
    <row r="411" spans="2:6" ht="15.75" customHeight="1" x14ac:dyDescent="0.25">
      <c r="B411" s="11"/>
      <c r="C411" s="11"/>
      <c r="E411" s="76"/>
      <c r="F411" s="11"/>
    </row>
    <row r="412" spans="2:6" ht="15.75" customHeight="1" x14ac:dyDescent="0.25">
      <c r="B412" s="11"/>
      <c r="C412" s="11"/>
      <c r="E412" s="76"/>
      <c r="F412" s="11"/>
    </row>
    <row r="413" spans="2:6" ht="15.75" customHeight="1" x14ac:dyDescent="0.25">
      <c r="B413" s="11"/>
      <c r="C413" s="11"/>
      <c r="E413" s="76"/>
      <c r="F413" s="11"/>
    </row>
    <row r="414" spans="2:6" ht="15.75" customHeight="1" x14ac:dyDescent="0.25">
      <c r="B414" s="11"/>
      <c r="C414" s="11"/>
      <c r="E414" s="76"/>
      <c r="F414" s="11"/>
    </row>
    <row r="415" spans="2:6" ht="15.75" customHeight="1" x14ac:dyDescent="0.25">
      <c r="B415" s="11"/>
      <c r="C415" s="11"/>
      <c r="E415" s="76"/>
      <c r="F415" s="11"/>
    </row>
    <row r="416" spans="2:6" ht="15.75" customHeight="1" x14ac:dyDescent="0.25">
      <c r="B416" s="11"/>
      <c r="C416" s="11"/>
      <c r="E416" s="76"/>
      <c r="F416" s="11"/>
    </row>
    <row r="417" spans="2:6" ht="15.75" customHeight="1" x14ac:dyDescent="0.25">
      <c r="B417" s="11"/>
      <c r="C417" s="11"/>
      <c r="E417" s="76"/>
      <c r="F417" s="11"/>
    </row>
    <row r="418" spans="2:6" ht="15.75" customHeight="1" x14ac:dyDescent="0.25">
      <c r="B418" s="11"/>
      <c r="C418" s="11"/>
      <c r="E418" s="76"/>
      <c r="F418" s="11"/>
    </row>
    <row r="419" spans="2:6" ht="15.75" customHeight="1" x14ac:dyDescent="0.25">
      <c r="B419" s="11"/>
      <c r="C419" s="11"/>
      <c r="E419" s="76"/>
      <c r="F419" s="11"/>
    </row>
    <row r="420" spans="2:6" ht="15.75" customHeight="1" x14ac:dyDescent="0.25">
      <c r="B420" s="11"/>
      <c r="C420" s="11"/>
      <c r="E420" s="76"/>
      <c r="F420" s="11"/>
    </row>
    <row r="421" spans="2:6" ht="15.75" customHeight="1" x14ac:dyDescent="0.25">
      <c r="B421" s="11"/>
      <c r="C421" s="11"/>
      <c r="E421" s="76"/>
      <c r="F421" s="11"/>
    </row>
    <row r="422" spans="2:6" ht="15.75" customHeight="1" x14ac:dyDescent="0.25">
      <c r="B422" s="11"/>
      <c r="C422" s="11"/>
      <c r="E422" s="76"/>
      <c r="F422" s="11"/>
    </row>
    <row r="423" spans="2:6" ht="15.75" customHeight="1" x14ac:dyDescent="0.25">
      <c r="B423" s="11"/>
      <c r="C423" s="11"/>
      <c r="E423" s="76"/>
      <c r="F423" s="11"/>
    </row>
    <row r="424" spans="2:6" ht="15.75" customHeight="1" x14ac:dyDescent="0.25">
      <c r="B424" s="11"/>
      <c r="C424" s="11"/>
      <c r="E424" s="76"/>
      <c r="F424" s="11"/>
    </row>
    <row r="425" spans="2:6" ht="15.75" customHeight="1" x14ac:dyDescent="0.25">
      <c r="B425" s="11"/>
      <c r="C425" s="11"/>
      <c r="E425" s="76"/>
      <c r="F425" s="11"/>
    </row>
    <row r="426" spans="2:6" ht="15.75" customHeight="1" x14ac:dyDescent="0.25">
      <c r="B426" s="11"/>
      <c r="C426" s="11"/>
      <c r="E426" s="76"/>
      <c r="F426" s="11"/>
    </row>
    <row r="427" spans="2:6" ht="15.75" customHeight="1" x14ac:dyDescent="0.25">
      <c r="B427" s="11"/>
      <c r="C427" s="11"/>
      <c r="E427" s="76"/>
      <c r="F427" s="11"/>
    </row>
    <row r="428" spans="2:6" ht="15.75" customHeight="1" x14ac:dyDescent="0.25">
      <c r="B428" s="11"/>
      <c r="C428" s="11"/>
      <c r="E428" s="76"/>
      <c r="F428" s="11"/>
    </row>
    <row r="429" spans="2:6" ht="15.75" customHeight="1" x14ac:dyDescent="0.25">
      <c r="B429" s="11"/>
      <c r="C429" s="11"/>
      <c r="E429" s="76"/>
      <c r="F429" s="11"/>
    </row>
    <row r="430" spans="2:6" ht="15.75" customHeight="1" x14ac:dyDescent="0.25">
      <c r="B430" s="11"/>
      <c r="C430" s="11"/>
      <c r="E430" s="76"/>
      <c r="F430" s="11"/>
    </row>
    <row r="431" spans="2:6" ht="15.75" customHeight="1" x14ac:dyDescent="0.25">
      <c r="B431" s="11"/>
      <c r="C431" s="11"/>
      <c r="E431" s="76"/>
      <c r="F431" s="11"/>
    </row>
    <row r="432" spans="2:6" ht="15.75" customHeight="1" x14ac:dyDescent="0.25">
      <c r="B432" s="11"/>
      <c r="C432" s="11"/>
      <c r="E432" s="76"/>
      <c r="F432" s="11"/>
    </row>
    <row r="433" spans="2:6" ht="15.75" customHeight="1" x14ac:dyDescent="0.25">
      <c r="B433" s="11"/>
      <c r="C433" s="11"/>
      <c r="E433" s="76"/>
      <c r="F433" s="11"/>
    </row>
    <row r="434" spans="2:6" ht="15.75" customHeight="1" x14ac:dyDescent="0.25">
      <c r="B434" s="11"/>
      <c r="C434" s="11"/>
      <c r="E434" s="76"/>
      <c r="F434" s="11"/>
    </row>
    <row r="435" spans="2:6" ht="15.75" customHeight="1" x14ac:dyDescent="0.25">
      <c r="B435" s="11"/>
      <c r="C435" s="11"/>
      <c r="E435" s="76"/>
      <c r="F435" s="11"/>
    </row>
    <row r="436" spans="2:6" ht="15.75" customHeight="1" x14ac:dyDescent="0.25">
      <c r="B436" s="11"/>
      <c r="C436" s="11"/>
      <c r="E436" s="76"/>
      <c r="F436" s="11"/>
    </row>
    <row r="437" spans="2:6" ht="15.75" customHeight="1" x14ac:dyDescent="0.25">
      <c r="B437" s="11"/>
      <c r="C437" s="11"/>
      <c r="E437" s="76"/>
      <c r="F437" s="11"/>
    </row>
    <row r="438" spans="2:6" ht="15.75" customHeight="1" x14ac:dyDescent="0.25">
      <c r="B438" s="11"/>
      <c r="C438" s="11"/>
      <c r="E438" s="76"/>
      <c r="F438" s="11"/>
    </row>
    <row r="439" spans="2:6" ht="15.75" customHeight="1" x14ac:dyDescent="0.25">
      <c r="B439" s="11"/>
      <c r="C439" s="11"/>
      <c r="E439" s="76"/>
      <c r="F439" s="11"/>
    </row>
    <row r="440" spans="2:6" ht="15.75" customHeight="1" x14ac:dyDescent="0.25">
      <c r="B440" s="11"/>
      <c r="C440" s="11"/>
      <c r="E440" s="76"/>
      <c r="F440" s="11"/>
    </row>
    <row r="441" spans="2:6" ht="15.75" customHeight="1" x14ac:dyDescent="0.25">
      <c r="B441" s="11"/>
      <c r="C441" s="11"/>
      <c r="E441" s="76"/>
      <c r="F441" s="11"/>
    </row>
    <row r="442" spans="2:6" ht="15.75" customHeight="1" x14ac:dyDescent="0.25">
      <c r="B442" s="11"/>
      <c r="C442" s="11"/>
      <c r="E442" s="76"/>
      <c r="F442" s="11"/>
    </row>
    <row r="443" spans="2:6" ht="15.75" customHeight="1" x14ac:dyDescent="0.25">
      <c r="B443" s="11"/>
      <c r="C443" s="11"/>
      <c r="E443" s="76"/>
      <c r="F443" s="11"/>
    </row>
    <row r="444" spans="2:6" ht="15.75" customHeight="1" x14ac:dyDescent="0.25">
      <c r="B444" s="11"/>
      <c r="C444" s="11"/>
      <c r="E444" s="76"/>
      <c r="F444" s="11"/>
    </row>
    <row r="445" spans="2:6" ht="15.75" customHeight="1" x14ac:dyDescent="0.25">
      <c r="B445" s="11"/>
      <c r="C445" s="11"/>
      <c r="E445" s="76"/>
      <c r="F445" s="11"/>
    </row>
    <row r="446" spans="2:6" ht="15.75" customHeight="1" x14ac:dyDescent="0.25">
      <c r="B446" s="11"/>
      <c r="C446" s="11"/>
      <c r="E446" s="76"/>
      <c r="F446" s="11"/>
    </row>
    <row r="447" spans="2:6" ht="15.75" customHeight="1" x14ac:dyDescent="0.25">
      <c r="B447" s="11"/>
      <c r="C447" s="11"/>
      <c r="E447" s="76"/>
      <c r="F447" s="11"/>
    </row>
    <row r="448" spans="2:6" ht="15.75" customHeight="1" x14ac:dyDescent="0.25">
      <c r="B448" s="11"/>
      <c r="C448" s="11"/>
      <c r="E448" s="76"/>
      <c r="F448" s="11"/>
    </row>
    <row r="449" spans="2:6" ht="15.75" customHeight="1" x14ac:dyDescent="0.25">
      <c r="B449" s="11"/>
      <c r="C449" s="11"/>
      <c r="E449" s="76"/>
      <c r="F449" s="11"/>
    </row>
    <row r="450" spans="2:6" ht="15.75" customHeight="1" x14ac:dyDescent="0.25">
      <c r="B450" s="11"/>
      <c r="C450" s="11"/>
      <c r="E450" s="76"/>
      <c r="F450" s="11"/>
    </row>
    <row r="451" spans="2:6" ht="15.75" customHeight="1" x14ac:dyDescent="0.25">
      <c r="B451" s="11"/>
      <c r="C451" s="11"/>
      <c r="E451" s="76"/>
      <c r="F451" s="11"/>
    </row>
    <row r="452" spans="2:6" ht="15.75" customHeight="1" x14ac:dyDescent="0.25">
      <c r="B452" s="11"/>
      <c r="C452" s="11"/>
      <c r="E452" s="76"/>
      <c r="F452" s="11"/>
    </row>
    <row r="453" spans="2:6" ht="15.75" customHeight="1" x14ac:dyDescent="0.25">
      <c r="B453" s="11"/>
      <c r="C453" s="11"/>
      <c r="E453" s="76"/>
      <c r="F453" s="11"/>
    </row>
    <row r="454" spans="2:6" ht="15.75" customHeight="1" x14ac:dyDescent="0.25">
      <c r="B454" s="11"/>
      <c r="C454" s="11"/>
      <c r="E454" s="76"/>
      <c r="F454" s="11"/>
    </row>
    <row r="455" spans="2:6" ht="15.75" customHeight="1" x14ac:dyDescent="0.25">
      <c r="B455" s="11"/>
      <c r="C455" s="11"/>
      <c r="E455" s="76"/>
      <c r="F455" s="11"/>
    </row>
    <row r="456" spans="2:6" ht="15.75" customHeight="1" x14ac:dyDescent="0.25">
      <c r="B456" s="11"/>
      <c r="C456" s="11"/>
      <c r="E456" s="76"/>
      <c r="F456" s="11"/>
    </row>
    <row r="457" spans="2:6" ht="15.75" customHeight="1" x14ac:dyDescent="0.25">
      <c r="B457" s="11"/>
      <c r="C457" s="11"/>
      <c r="E457" s="76"/>
      <c r="F457" s="11"/>
    </row>
    <row r="458" spans="2:6" ht="15.75" customHeight="1" x14ac:dyDescent="0.25">
      <c r="B458" s="11"/>
      <c r="C458" s="11"/>
      <c r="E458" s="76"/>
      <c r="F458" s="11"/>
    </row>
    <row r="459" spans="2:6" ht="15.75" customHeight="1" x14ac:dyDescent="0.25">
      <c r="B459" s="11"/>
      <c r="C459" s="11"/>
      <c r="E459" s="76"/>
      <c r="F459" s="11"/>
    </row>
    <row r="460" spans="2:6" ht="15.75" customHeight="1" x14ac:dyDescent="0.25">
      <c r="B460" s="11"/>
      <c r="C460" s="11"/>
      <c r="E460" s="76"/>
      <c r="F460" s="11"/>
    </row>
    <row r="461" spans="2:6" ht="15.75" customHeight="1" x14ac:dyDescent="0.25">
      <c r="B461" s="11"/>
      <c r="C461" s="11"/>
      <c r="E461" s="76"/>
      <c r="F461" s="11"/>
    </row>
    <row r="462" spans="2:6" ht="15.75" customHeight="1" x14ac:dyDescent="0.25">
      <c r="B462" s="11"/>
      <c r="C462" s="11"/>
      <c r="E462" s="76"/>
      <c r="F462" s="11"/>
    </row>
    <row r="463" spans="2:6" ht="15.75" customHeight="1" x14ac:dyDescent="0.25">
      <c r="B463" s="11"/>
      <c r="C463" s="11"/>
      <c r="E463" s="76"/>
      <c r="F463" s="11"/>
    </row>
    <row r="464" spans="2:6" ht="15.75" customHeight="1" x14ac:dyDescent="0.25">
      <c r="B464" s="11"/>
      <c r="C464" s="11"/>
      <c r="E464" s="76"/>
      <c r="F464" s="11"/>
    </row>
    <row r="465" spans="2:6" ht="15.75" customHeight="1" x14ac:dyDescent="0.25">
      <c r="B465" s="11"/>
      <c r="C465" s="11"/>
      <c r="E465" s="76"/>
      <c r="F465" s="11"/>
    </row>
    <row r="466" spans="2:6" ht="15.75" customHeight="1" x14ac:dyDescent="0.25">
      <c r="B466" s="11"/>
      <c r="C466" s="11"/>
      <c r="E466" s="76"/>
      <c r="F466" s="11"/>
    </row>
    <row r="467" spans="2:6" ht="15.75" customHeight="1" x14ac:dyDescent="0.25">
      <c r="B467" s="11"/>
      <c r="C467" s="11"/>
      <c r="E467" s="76"/>
      <c r="F467" s="11"/>
    </row>
    <row r="468" spans="2:6" ht="15.75" customHeight="1" x14ac:dyDescent="0.25">
      <c r="B468" s="11"/>
      <c r="C468" s="11"/>
      <c r="E468" s="76"/>
      <c r="F468" s="11"/>
    </row>
    <row r="469" spans="2:6" ht="15.75" customHeight="1" x14ac:dyDescent="0.25">
      <c r="B469" s="11"/>
      <c r="C469" s="11"/>
      <c r="E469" s="76"/>
      <c r="F469" s="11"/>
    </row>
    <row r="470" spans="2:6" ht="15.75" customHeight="1" x14ac:dyDescent="0.25">
      <c r="B470" s="11"/>
      <c r="C470" s="11"/>
      <c r="E470" s="76"/>
      <c r="F470" s="11"/>
    </row>
    <row r="471" spans="2:6" ht="15.75" customHeight="1" x14ac:dyDescent="0.25">
      <c r="B471" s="11"/>
      <c r="C471" s="11"/>
      <c r="E471" s="76"/>
      <c r="F471" s="11"/>
    </row>
    <row r="472" spans="2:6" ht="15.75" customHeight="1" x14ac:dyDescent="0.25">
      <c r="B472" s="11"/>
      <c r="C472" s="11"/>
      <c r="E472" s="76"/>
      <c r="F472" s="11"/>
    </row>
    <row r="473" spans="2:6" ht="15.75" customHeight="1" x14ac:dyDescent="0.25">
      <c r="B473" s="11"/>
      <c r="C473" s="11"/>
      <c r="E473" s="76"/>
      <c r="F473" s="11"/>
    </row>
    <row r="474" spans="2:6" ht="15.75" customHeight="1" x14ac:dyDescent="0.25">
      <c r="B474" s="11"/>
      <c r="C474" s="11"/>
      <c r="E474" s="76"/>
      <c r="F474" s="11"/>
    </row>
    <row r="475" spans="2:6" ht="15.75" customHeight="1" x14ac:dyDescent="0.25">
      <c r="B475" s="11"/>
      <c r="C475" s="11"/>
      <c r="E475" s="76"/>
      <c r="F475" s="11"/>
    </row>
    <row r="476" spans="2:6" ht="15.75" customHeight="1" x14ac:dyDescent="0.25">
      <c r="B476" s="11"/>
      <c r="C476" s="11"/>
      <c r="E476" s="76"/>
      <c r="F476" s="11"/>
    </row>
    <row r="477" spans="2:6" ht="15.75" customHeight="1" x14ac:dyDescent="0.25">
      <c r="B477" s="11"/>
      <c r="C477" s="11"/>
      <c r="E477" s="76"/>
      <c r="F477" s="11"/>
    </row>
    <row r="478" spans="2:6" ht="15.75" customHeight="1" x14ac:dyDescent="0.25">
      <c r="B478" s="11"/>
      <c r="C478" s="11"/>
      <c r="E478" s="76"/>
      <c r="F478" s="11"/>
    </row>
    <row r="479" spans="2:6" ht="15.75" customHeight="1" x14ac:dyDescent="0.25">
      <c r="B479" s="11"/>
      <c r="C479" s="11"/>
      <c r="E479" s="76"/>
      <c r="F479" s="11"/>
    </row>
    <row r="480" spans="2:6" ht="15.75" customHeight="1" x14ac:dyDescent="0.25">
      <c r="B480" s="11"/>
      <c r="C480" s="11"/>
      <c r="E480" s="76"/>
      <c r="F480" s="11"/>
    </row>
    <row r="481" spans="2:6" ht="15.75" customHeight="1" x14ac:dyDescent="0.25">
      <c r="B481" s="11"/>
      <c r="C481" s="11"/>
      <c r="E481" s="76"/>
      <c r="F481" s="11"/>
    </row>
    <row r="482" spans="2:6" ht="15.75" customHeight="1" x14ac:dyDescent="0.25">
      <c r="B482" s="11"/>
      <c r="C482" s="11"/>
      <c r="E482" s="76"/>
      <c r="F482" s="11"/>
    </row>
    <row r="483" spans="2:6" ht="15.75" customHeight="1" x14ac:dyDescent="0.25">
      <c r="B483" s="11"/>
      <c r="C483" s="11"/>
      <c r="E483" s="76"/>
      <c r="F483" s="11"/>
    </row>
    <row r="484" spans="2:6" ht="15.75" customHeight="1" x14ac:dyDescent="0.25">
      <c r="B484" s="11"/>
      <c r="C484" s="11"/>
      <c r="E484" s="76"/>
      <c r="F484" s="11"/>
    </row>
    <row r="485" spans="2:6" ht="15.75" customHeight="1" x14ac:dyDescent="0.25">
      <c r="B485" s="11"/>
      <c r="C485" s="11"/>
      <c r="E485" s="76"/>
      <c r="F485" s="11"/>
    </row>
    <row r="486" spans="2:6" ht="15.75" customHeight="1" x14ac:dyDescent="0.25">
      <c r="B486" s="11"/>
      <c r="C486" s="11"/>
      <c r="E486" s="76"/>
      <c r="F486" s="11"/>
    </row>
    <row r="487" spans="2:6" ht="15.75" customHeight="1" x14ac:dyDescent="0.25">
      <c r="B487" s="11"/>
      <c r="C487" s="11"/>
      <c r="E487" s="76"/>
      <c r="F487" s="11"/>
    </row>
    <row r="488" spans="2:6" ht="15.75" customHeight="1" x14ac:dyDescent="0.25">
      <c r="B488" s="11"/>
      <c r="C488" s="11"/>
      <c r="E488" s="76"/>
      <c r="F488" s="11"/>
    </row>
    <row r="489" spans="2:6" ht="15.75" customHeight="1" x14ac:dyDescent="0.25">
      <c r="B489" s="11"/>
      <c r="C489" s="11"/>
      <c r="E489" s="76"/>
      <c r="F489" s="11"/>
    </row>
    <row r="490" spans="2:6" ht="15.75" customHeight="1" x14ac:dyDescent="0.25">
      <c r="B490" s="11"/>
      <c r="C490" s="11"/>
      <c r="E490" s="76"/>
      <c r="F490" s="11"/>
    </row>
    <row r="491" spans="2:6" ht="15.75" customHeight="1" x14ac:dyDescent="0.25">
      <c r="B491" s="11"/>
      <c r="C491" s="11"/>
      <c r="E491" s="76"/>
      <c r="F491" s="11"/>
    </row>
    <row r="492" spans="2:6" ht="15.75" customHeight="1" x14ac:dyDescent="0.25">
      <c r="B492" s="11"/>
      <c r="C492" s="11"/>
      <c r="E492" s="76"/>
      <c r="F492" s="11"/>
    </row>
    <row r="493" spans="2:6" ht="15.75" customHeight="1" x14ac:dyDescent="0.25">
      <c r="B493" s="11"/>
      <c r="C493" s="11"/>
      <c r="E493" s="76"/>
      <c r="F493" s="11"/>
    </row>
    <row r="494" spans="2:6" ht="15.75" customHeight="1" x14ac:dyDescent="0.25">
      <c r="B494" s="11"/>
      <c r="C494" s="11"/>
      <c r="E494" s="76"/>
      <c r="F494" s="11"/>
    </row>
    <row r="495" spans="2:6" ht="15.75" customHeight="1" x14ac:dyDescent="0.25">
      <c r="B495" s="11"/>
      <c r="C495" s="11"/>
      <c r="E495" s="76"/>
      <c r="F495" s="11"/>
    </row>
    <row r="496" spans="2:6" ht="15.75" customHeight="1" x14ac:dyDescent="0.25">
      <c r="B496" s="11"/>
      <c r="C496" s="11"/>
      <c r="E496" s="76"/>
      <c r="F496" s="11"/>
    </row>
    <row r="497" spans="2:6" ht="15.75" customHeight="1" x14ac:dyDescent="0.25">
      <c r="B497" s="11"/>
      <c r="C497" s="11"/>
      <c r="E497" s="76"/>
      <c r="F497" s="11"/>
    </row>
    <row r="498" spans="2:6" ht="15.75" customHeight="1" x14ac:dyDescent="0.25">
      <c r="B498" s="11"/>
      <c r="C498" s="11"/>
      <c r="E498" s="76"/>
      <c r="F498" s="11"/>
    </row>
    <row r="499" spans="2:6" ht="15.75" customHeight="1" x14ac:dyDescent="0.25">
      <c r="B499" s="11"/>
      <c r="C499" s="11"/>
      <c r="E499" s="76"/>
      <c r="F499" s="11"/>
    </row>
    <row r="500" spans="2:6" ht="15.75" customHeight="1" x14ac:dyDescent="0.25">
      <c r="B500" s="11"/>
      <c r="C500" s="11"/>
      <c r="E500" s="76"/>
      <c r="F500" s="11"/>
    </row>
    <row r="501" spans="2:6" ht="15.75" customHeight="1" x14ac:dyDescent="0.25">
      <c r="B501" s="11"/>
      <c r="C501" s="11"/>
      <c r="E501" s="76"/>
      <c r="F501" s="11"/>
    </row>
    <row r="502" spans="2:6" ht="15.75" customHeight="1" x14ac:dyDescent="0.25">
      <c r="B502" s="11"/>
      <c r="C502" s="11"/>
      <c r="E502" s="76"/>
      <c r="F502" s="11"/>
    </row>
    <row r="503" spans="2:6" ht="15.75" customHeight="1" x14ac:dyDescent="0.25">
      <c r="B503" s="11"/>
      <c r="C503" s="11"/>
      <c r="E503" s="76"/>
      <c r="F503" s="11"/>
    </row>
    <row r="504" spans="2:6" ht="15.75" customHeight="1" x14ac:dyDescent="0.25">
      <c r="B504" s="11"/>
      <c r="C504" s="11"/>
      <c r="E504" s="76"/>
      <c r="F504" s="11"/>
    </row>
    <row r="505" spans="2:6" ht="15.75" customHeight="1" x14ac:dyDescent="0.25">
      <c r="B505" s="11"/>
      <c r="C505" s="11"/>
      <c r="E505" s="76"/>
      <c r="F505" s="11"/>
    </row>
    <row r="506" spans="2:6" ht="15.75" customHeight="1" x14ac:dyDescent="0.25">
      <c r="B506" s="11"/>
      <c r="C506" s="11"/>
      <c r="E506" s="76"/>
      <c r="F506" s="11"/>
    </row>
    <row r="507" spans="2:6" ht="15.75" customHeight="1" x14ac:dyDescent="0.25">
      <c r="B507" s="11"/>
      <c r="C507" s="11"/>
      <c r="E507" s="76"/>
      <c r="F507" s="11"/>
    </row>
    <row r="508" spans="2:6" ht="15.75" customHeight="1" x14ac:dyDescent="0.25">
      <c r="B508" s="11"/>
      <c r="C508" s="11"/>
      <c r="E508" s="76"/>
      <c r="F508" s="11"/>
    </row>
    <row r="509" spans="2:6" ht="15.75" customHeight="1" x14ac:dyDescent="0.25">
      <c r="B509" s="11"/>
      <c r="C509" s="11"/>
      <c r="E509" s="76"/>
      <c r="F509" s="11"/>
    </row>
    <row r="510" spans="2:6" ht="15.75" customHeight="1" x14ac:dyDescent="0.25">
      <c r="B510" s="11"/>
      <c r="C510" s="11"/>
      <c r="E510" s="76"/>
      <c r="F510" s="11"/>
    </row>
    <row r="511" spans="2:6" ht="15.75" customHeight="1" x14ac:dyDescent="0.25">
      <c r="B511" s="11"/>
      <c r="C511" s="11"/>
      <c r="E511" s="76"/>
      <c r="F511" s="11"/>
    </row>
    <row r="512" spans="2:6" ht="15.75" customHeight="1" x14ac:dyDescent="0.25">
      <c r="B512" s="11"/>
      <c r="C512" s="11"/>
      <c r="E512" s="76"/>
      <c r="F512" s="11"/>
    </row>
    <row r="513" spans="2:6" ht="15.75" customHeight="1" x14ac:dyDescent="0.25">
      <c r="B513" s="11"/>
      <c r="C513" s="11"/>
      <c r="E513" s="76"/>
      <c r="F513" s="11"/>
    </row>
    <row r="514" spans="2:6" ht="15.75" customHeight="1" x14ac:dyDescent="0.25">
      <c r="B514" s="11"/>
      <c r="C514" s="11"/>
      <c r="E514" s="76"/>
      <c r="F514" s="11"/>
    </row>
    <row r="515" spans="2:6" ht="15.75" customHeight="1" x14ac:dyDescent="0.25">
      <c r="B515" s="11"/>
      <c r="C515" s="11"/>
      <c r="E515" s="76"/>
      <c r="F515" s="11"/>
    </row>
    <row r="516" spans="2:6" ht="15.75" customHeight="1" x14ac:dyDescent="0.25">
      <c r="B516" s="11"/>
      <c r="C516" s="11"/>
      <c r="E516" s="76"/>
      <c r="F516" s="11"/>
    </row>
    <row r="517" spans="2:6" ht="15.75" customHeight="1" x14ac:dyDescent="0.25">
      <c r="B517" s="11"/>
      <c r="C517" s="11"/>
      <c r="E517" s="76"/>
      <c r="F517" s="11"/>
    </row>
    <row r="518" spans="2:6" ht="15.75" customHeight="1" x14ac:dyDescent="0.25">
      <c r="B518" s="11"/>
      <c r="C518" s="11"/>
      <c r="E518" s="76"/>
      <c r="F518" s="11"/>
    </row>
    <row r="519" spans="2:6" ht="15.75" customHeight="1" x14ac:dyDescent="0.25">
      <c r="B519" s="11"/>
      <c r="C519" s="11"/>
      <c r="E519" s="76"/>
      <c r="F519" s="11"/>
    </row>
    <row r="520" spans="2:6" ht="15.75" customHeight="1" x14ac:dyDescent="0.25">
      <c r="B520" s="11"/>
      <c r="C520" s="11"/>
      <c r="E520" s="76"/>
      <c r="F520" s="11"/>
    </row>
    <row r="521" spans="2:6" ht="15.75" customHeight="1" x14ac:dyDescent="0.25">
      <c r="B521" s="11"/>
      <c r="C521" s="11"/>
      <c r="E521" s="76"/>
      <c r="F521" s="11"/>
    </row>
    <row r="522" spans="2:6" ht="15.75" customHeight="1" x14ac:dyDescent="0.25">
      <c r="B522" s="11"/>
      <c r="C522" s="11"/>
      <c r="E522" s="76"/>
      <c r="F522" s="11"/>
    </row>
    <row r="523" spans="2:6" ht="15.75" customHeight="1" x14ac:dyDescent="0.25">
      <c r="B523" s="11"/>
      <c r="C523" s="11"/>
      <c r="E523" s="76"/>
      <c r="F523" s="11"/>
    </row>
    <row r="524" spans="2:6" ht="15.75" customHeight="1" x14ac:dyDescent="0.25">
      <c r="B524" s="11"/>
      <c r="C524" s="11"/>
      <c r="E524" s="76"/>
      <c r="F524" s="11"/>
    </row>
    <row r="525" spans="2:6" ht="15.75" customHeight="1" x14ac:dyDescent="0.25">
      <c r="B525" s="11"/>
      <c r="C525" s="11"/>
      <c r="E525" s="76"/>
      <c r="F525" s="11"/>
    </row>
    <row r="526" spans="2:6" ht="15.75" customHeight="1" x14ac:dyDescent="0.25">
      <c r="B526" s="11"/>
      <c r="C526" s="11"/>
      <c r="E526" s="76"/>
      <c r="F526" s="11"/>
    </row>
    <row r="527" spans="2:6" ht="15.75" customHeight="1" x14ac:dyDescent="0.25">
      <c r="B527" s="11"/>
      <c r="C527" s="11"/>
      <c r="E527" s="76"/>
      <c r="F527" s="11"/>
    </row>
    <row r="528" spans="2:6" ht="15.75" customHeight="1" x14ac:dyDescent="0.25">
      <c r="B528" s="11"/>
      <c r="C528" s="11"/>
      <c r="E528" s="76"/>
      <c r="F528" s="11"/>
    </row>
    <row r="529" spans="2:6" ht="15.75" customHeight="1" x14ac:dyDescent="0.25">
      <c r="B529" s="11"/>
      <c r="C529" s="11"/>
      <c r="E529" s="76"/>
      <c r="F529" s="11"/>
    </row>
    <row r="530" spans="2:6" ht="15.75" customHeight="1" x14ac:dyDescent="0.25">
      <c r="B530" s="11"/>
      <c r="C530" s="11"/>
      <c r="E530" s="76"/>
      <c r="F530" s="11"/>
    </row>
    <row r="531" spans="2:6" ht="15.75" customHeight="1" x14ac:dyDescent="0.25">
      <c r="B531" s="11"/>
      <c r="C531" s="11"/>
      <c r="E531" s="76"/>
      <c r="F531" s="11"/>
    </row>
    <row r="532" spans="2:6" ht="15.75" customHeight="1" x14ac:dyDescent="0.25">
      <c r="B532" s="11"/>
      <c r="C532" s="11"/>
      <c r="E532" s="76"/>
      <c r="F532" s="11"/>
    </row>
    <row r="533" spans="2:6" ht="15.75" customHeight="1" x14ac:dyDescent="0.25">
      <c r="B533" s="11"/>
      <c r="C533" s="11"/>
      <c r="E533" s="76"/>
      <c r="F533" s="11"/>
    </row>
    <row r="534" spans="2:6" ht="15.75" customHeight="1" x14ac:dyDescent="0.25">
      <c r="B534" s="11"/>
      <c r="C534" s="11"/>
      <c r="E534" s="76"/>
      <c r="F534" s="11"/>
    </row>
    <row r="535" spans="2:6" ht="15.75" customHeight="1" x14ac:dyDescent="0.25">
      <c r="B535" s="11"/>
      <c r="C535" s="11"/>
      <c r="E535" s="76"/>
      <c r="F535" s="11"/>
    </row>
    <row r="536" spans="2:6" ht="15.75" customHeight="1" x14ac:dyDescent="0.25">
      <c r="B536" s="11"/>
      <c r="C536" s="11"/>
      <c r="E536" s="76"/>
      <c r="F536" s="11"/>
    </row>
    <row r="537" spans="2:6" ht="15.75" customHeight="1" x14ac:dyDescent="0.25">
      <c r="B537" s="11"/>
      <c r="C537" s="11"/>
      <c r="E537" s="76"/>
      <c r="F537" s="11"/>
    </row>
    <row r="538" spans="2:6" ht="15.75" customHeight="1" x14ac:dyDescent="0.25">
      <c r="B538" s="11"/>
      <c r="C538" s="11"/>
      <c r="E538" s="76"/>
      <c r="F538" s="11"/>
    </row>
    <row r="539" spans="2:6" ht="15.75" customHeight="1" x14ac:dyDescent="0.25">
      <c r="B539" s="11"/>
      <c r="C539" s="11"/>
      <c r="E539" s="76"/>
      <c r="F539" s="11"/>
    </row>
    <row r="540" spans="2:6" ht="15.75" customHeight="1" x14ac:dyDescent="0.25">
      <c r="B540" s="11"/>
      <c r="C540" s="11"/>
      <c r="E540" s="76"/>
      <c r="F540" s="11"/>
    </row>
    <row r="541" spans="2:6" ht="15.75" customHeight="1" x14ac:dyDescent="0.25">
      <c r="B541" s="11"/>
      <c r="C541" s="11"/>
      <c r="E541" s="76"/>
      <c r="F541" s="11"/>
    </row>
    <row r="542" spans="2:6" ht="15.75" customHeight="1" x14ac:dyDescent="0.25">
      <c r="B542" s="11"/>
      <c r="C542" s="11"/>
      <c r="E542" s="76"/>
      <c r="F542" s="11"/>
    </row>
    <row r="543" spans="2:6" ht="15.75" customHeight="1" x14ac:dyDescent="0.25">
      <c r="B543" s="11"/>
      <c r="C543" s="11"/>
      <c r="E543" s="76"/>
      <c r="F543" s="11"/>
    </row>
    <row r="544" spans="2:6" ht="15.75" customHeight="1" x14ac:dyDescent="0.25">
      <c r="B544" s="11"/>
      <c r="C544" s="11"/>
      <c r="E544" s="76"/>
      <c r="F544" s="11"/>
    </row>
    <row r="545" spans="2:6" ht="15.75" customHeight="1" x14ac:dyDescent="0.25">
      <c r="B545" s="11"/>
      <c r="C545" s="11"/>
      <c r="E545" s="76"/>
      <c r="F545" s="11"/>
    </row>
    <row r="546" spans="2:6" ht="15.75" customHeight="1" x14ac:dyDescent="0.25">
      <c r="B546" s="11"/>
      <c r="C546" s="11"/>
      <c r="E546" s="76"/>
      <c r="F546" s="11"/>
    </row>
    <row r="547" spans="2:6" ht="15.75" customHeight="1" x14ac:dyDescent="0.25">
      <c r="B547" s="11"/>
      <c r="C547" s="11"/>
      <c r="E547" s="76"/>
      <c r="F547" s="11"/>
    </row>
    <row r="548" spans="2:6" ht="15.75" customHeight="1" x14ac:dyDescent="0.25">
      <c r="B548" s="11"/>
      <c r="C548" s="11"/>
      <c r="E548" s="76"/>
      <c r="F548" s="11"/>
    </row>
    <row r="549" spans="2:6" ht="15.75" customHeight="1" x14ac:dyDescent="0.25">
      <c r="B549" s="11"/>
      <c r="C549" s="11"/>
      <c r="E549" s="76"/>
      <c r="F549" s="11"/>
    </row>
    <row r="550" spans="2:6" ht="15.75" customHeight="1" x14ac:dyDescent="0.25">
      <c r="B550" s="11"/>
      <c r="C550" s="11"/>
      <c r="E550" s="76"/>
      <c r="F550" s="11"/>
    </row>
    <row r="551" spans="2:6" ht="15.75" customHeight="1" x14ac:dyDescent="0.25">
      <c r="B551" s="11"/>
      <c r="C551" s="11"/>
      <c r="E551" s="76"/>
      <c r="F551" s="11"/>
    </row>
    <row r="552" spans="2:6" ht="15.75" customHeight="1" x14ac:dyDescent="0.25">
      <c r="B552" s="11"/>
      <c r="C552" s="11"/>
      <c r="E552" s="76"/>
      <c r="F552" s="11"/>
    </row>
    <row r="553" spans="2:6" ht="15.75" customHeight="1" x14ac:dyDescent="0.25">
      <c r="B553" s="11"/>
      <c r="C553" s="11"/>
      <c r="E553" s="76"/>
      <c r="F553" s="11"/>
    </row>
    <row r="554" spans="2:6" ht="15.75" customHeight="1" x14ac:dyDescent="0.25">
      <c r="B554" s="11"/>
      <c r="C554" s="11"/>
      <c r="E554" s="76"/>
      <c r="F554" s="11"/>
    </row>
    <row r="555" spans="2:6" ht="15.75" customHeight="1" x14ac:dyDescent="0.25">
      <c r="B555" s="11"/>
      <c r="C555" s="11"/>
      <c r="E555" s="76"/>
      <c r="F555" s="11"/>
    </row>
    <row r="556" spans="2:6" ht="15.75" customHeight="1" x14ac:dyDescent="0.25">
      <c r="B556" s="11"/>
      <c r="C556" s="11"/>
      <c r="E556" s="76"/>
      <c r="F556" s="11"/>
    </row>
    <row r="557" spans="2:6" ht="15.75" customHeight="1" x14ac:dyDescent="0.25">
      <c r="B557" s="11"/>
      <c r="C557" s="11"/>
      <c r="E557" s="76"/>
      <c r="F557" s="11"/>
    </row>
    <row r="558" spans="2:6" ht="15.75" customHeight="1" x14ac:dyDescent="0.25">
      <c r="B558" s="11"/>
      <c r="C558" s="11"/>
      <c r="E558" s="76"/>
      <c r="F558" s="11"/>
    </row>
    <row r="559" spans="2:6" ht="15.75" customHeight="1" x14ac:dyDescent="0.25">
      <c r="B559" s="11"/>
      <c r="C559" s="11"/>
      <c r="E559" s="76"/>
      <c r="F559" s="11"/>
    </row>
    <row r="560" spans="2:6" ht="15.75" customHeight="1" x14ac:dyDescent="0.25">
      <c r="B560" s="11"/>
      <c r="C560" s="11"/>
      <c r="E560" s="76"/>
      <c r="F560" s="11"/>
    </row>
    <row r="561" spans="2:6" ht="15.75" customHeight="1" x14ac:dyDescent="0.25">
      <c r="B561" s="11"/>
      <c r="C561" s="11"/>
      <c r="E561" s="76"/>
      <c r="F561" s="11"/>
    </row>
    <row r="562" spans="2:6" ht="15.75" customHeight="1" x14ac:dyDescent="0.25">
      <c r="B562" s="11"/>
      <c r="C562" s="11"/>
      <c r="E562" s="76"/>
      <c r="F562" s="11"/>
    </row>
    <row r="563" spans="2:6" ht="15.75" customHeight="1" x14ac:dyDescent="0.25">
      <c r="B563" s="11"/>
      <c r="C563" s="11"/>
      <c r="E563" s="76"/>
      <c r="F563" s="11"/>
    </row>
    <row r="564" spans="2:6" ht="15.75" customHeight="1" x14ac:dyDescent="0.25">
      <c r="B564" s="11"/>
      <c r="C564" s="11"/>
      <c r="E564" s="76"/>
      <c r="F564" s="11"/>
    </row>
    <row r="565" spans="2:6" ht="15.75" customHeight="1" x14ac:dyDescent="0.25">
      <c r="B565" s="11"/>
      <c r="C565" s="11"/>
      <c r="E565" s="76"/>
      <c r="F565" s="11"/>
    </row>
    <row r="566" spans="2:6" ht="15.75" customHeight="1" x14ac:dyDescent="0.25">
      <c r="B566" s="11"/>
      <c r="C566" s="11"/>
      <c r="E566" s="76"/>
      <c r="F566" s="11"/>
    </row>
    <row r="567" spans="2:6" ht="15.75" customHeight="1" x14ac:dyDescent="0.25">
      <c r="B567" s="11"/>
      <c r="C567" s="11"/>
      <c r="E567" s="76"/>
      <c r="F567" s="11"/>
    </row>
    <row r="568" spans="2:6" ht="15.75" customHeight="1" x14ac:dyDescent="0.25">
      <c r="B568" s="11"/>
      <c r="C568" s="11"/>
      <c r="E568" s="76"/>
      <c r="F568" s="11"/>
    </row>
    <row r="569" spans="2:6" ht="15.75" customHeight="1" x14ac:dyDescent="0.25">
      <c r="B569" s="11"/>
      <c r="C569" s="11"/>
      <c r="E569" s="76"/>
      <c r="F569" s="11"/>
    </row>
    <row r="570" spans="2:6" ht="15.75" customHeight="1" x14ac:dyDescent="0.25">
      <c r="B570" s="11"/>
      <c r="C570" s="11"/>
      <c r="E570" s="76"/>
      <c r="F570" s="11"/>
    </row>
    <row r="571" spans="2:6" ht="15.75" customHeight="1" x14ac:dyDescent="0.25">
      <c r="B571" s="11"/>
      <c r="C571" s="11"/>
      <c r="E571" s="76"/>
      <c r="F571" s="11"/>
    </row>
    <row r="572" spans="2:6" ht="15.75" customHeight="1" x14ac:dyDescent="0.25">
      <c r="B572" s="11"/>
      <c r="C572" s="11"/>
      <c r="E572" s="76"/>
      <c r="F572" s="11"/>
    </row>
    <row r="573" spans="2:6" ht="15.75" customHeight="1" x14ac:dyDescent="0.25">
      <c r="B573" s="11"/>
      <c r="C573" s="11"/>
      <c r="E573" s="76"/>
      <c r="F573" s="11"/>
    </row>
    <row r="574" spans="2:6" ht="15.75" customHeight="1" x14ac:dyDescent="0.25">
      <c r="B574" s="11"/>
      <c r="C574" s="11"/>
      <c r="E574" s="76"/>
      <c r="F574" s="11"/>
    </row>
    <row r="575" spans="2:6" ht="15.75" customHeight="1" x14ac:dyDescent="0.25">
      <c r="B575" s="11"/>
      <c r="C575" s="11"/>
      <c r="E575" s="76"/>
      <c r="F575" s="11"/>
    </row>
    <row r="576" spans="2:6" ht="15.75" customHeight="1" x14ac:dyDescent="0.25">
      <c r="B576" s="11"/>
      <c r="C576" s="11"/>
      <c r="E576" s="76"/>
      <c r="F576" s="11"/>
    </row>
    <row r="577" spans="2:6" ht="15.75" customHeight="1" x14ac:dyDescent="0.25">
      <c r="B577" s="11"/>
      <c r="C577" s="11"/>
      <c r="E577" s="76"/>
      <c r="F577" s="11"/>
    </row>
    <row r="578" spans="2:6" ht="15.75" customHeight="1" x14ac:dyDescent="0.25">
      <c r="B578" s="11"/>
      <c r="C578" s="11"/>
      <c r="E578" s="76"/>
      <c r="F578" s="11"/>
    </row>
    <row r="579" spans="2:6" ht="15.75" customHeight="1" x14ac:dyDescent="0.25">
      <c r="B579" s="11"/>
      <c r="C579" s="11"/>
      <c r="E579" s="76"/>
      <c r="F579" s="11"/>
    </row>
    <row r="580" spans="2:6" ht="15.75" customHeight="1" x14ac:dyDescent="0.25">
      <c r="B580" s="11"/>
      <c r="C580" s="11"/>
      <c r="E580" s="76"/>
      <c r="F580" s="11"/>
    </row>
    <row r="581" spans="2:6" ht="15.75" customHeight="1" x14ac:dyDescent="0.25">
      <c r="B581" s="11"/>
      <c r="C581" s="11"/>
      <c r="E581" s="76"/>
      <c r="F581" s="11"/>
    </row>
    <row r="582" spans="2:6" ht="15.75" customHeight="1" x14ac:dyDescent="0.25">
      <c r="B582" s="11"/>
      <c r="C582" s="11"/>
      <c r="E582" s="76"/>
      <c r="F582" s="11"/>
    </row>
    <row r="583" spans="2:6" ht="15.75" customHeight="1" x14ac:dyDescent="0.25">
      <c r="B583" s="11"/>
      <c r="C583" s="11"/>
      <c r="E583" s="76"/>
      <c r="F583" s="11"/>
    </row>
    <row r="584" spans="2:6" ht="15.75" customHeight="1" x14ac:dyDescent="0.25">
      <c r="B584" s="11"/>
      <c r="C584" s="11"/>
      <c r="E584" s="76"/>
      <c r="F584" s="11"/>
    </row>
    <row r="585" spans="2:6" ht="15.75" customHeight="1" x14ac:dyDescent="0.25">
      <c r="B585" s="11"/>
      <c r="C585" s="11"/>
      <c r="E585" s="76"/>
      <c r="F585" s="11"/>
    </row>
    <row r="586" spans="2:6" ht="15.75" customHeight="1" x14ac:dyDescent="0.25">
      <c r="B586" s="11"/>
      <c r="C586" s="11"/>
      <c r="E586" s="76"/>
      <c r="F586" s="11"/>
    </row>
    <row r="587" spans="2:6" ht="15.75" customHeight="1" x14ac:dyDescent="0.25">
      <c r="B587" s="11"/>
      <c r="C587" s="11"/>
      <c r="E587" s="76"/>
      <c r="F587" s="11"/>
    </row>
    <row r="588" spans="2:6" ht="15.75" customHeight="1" x14ac:dyDescent="0.25">
      <c r="B588" s="11"/>
      <c r="C588" s="11"/>
      <c r="E588" s="76"/>
      <c r="F588" s="11"/>
    </row>
    <row r="589" spans="2:6" ht="15.75" customHeight="1" x14ac:dyDescent="0.25">
      <c r="B589" s="11"/>
      <c r="C589" s="11"/>
      <c r="E589" s="76"/>
      <c r="F589" s="11"/>
    </row>
    <row r="590" spans="2:6" ht="15.75" customHeight="1" x14ac:dyDescent="0.25">
      <c r="B590" s="11"/>
      <c r="C590" s="11"/>
      <c r="E590" s="76"/>
      <c r="F590" s="11"/>
    </row>
    <row r="591" spans="2:6" ht="15.75" customHeight="1" x14ac:dyDescent="0.25">
      <c r="B591" s="11"/>
      <c r="C591" s="11"/>
      <c r="E591" s="76"/>
      <c r="F591" s="11"/>
    </row>
    <row r="592" spans="2:6" ht="15.75" customHeight="1" x14ac:dyDescent="0.25">
      <c r="B592" s="11"/>
      <c r="C592" s="11"/>
      <c r="E592" s="76"/>
      <c r="F592" s="11"/>
    </row>
    <row r="593" spans="2:6" ht="15.75" customHeight="1" x14ac:dyDescent="0.25">
      <c r="B593" s="11"/>
      <c r="C593" s="11"/>
      <c r="E593" s="76"/>
      <c r="F593" s="11"/>
    </row>
    <row r="594" spans="2:6" ht="15.75" customHeight="1" x14ac:dyDescent="0.25">
      <c r="B594" s="11"/>
      <c r="C594" s="11"/>
      <c r="E594" s="76"/>
      <c r="F594" s="11"/>
    </row>
    <row r="595" spans="2:6" ht="15.75" customHeight="1" x14ac:dyDescent="0.25">
      <c r="B595" s="11"/>
      <c r="C595" s="11"/>
      <c r="E595" s="76"/>
      <c r="F595" s="11"/>
    </row>
    <row r="596" spans="2:6" ht="15.75" customHeight="1" x14ac:dyDescent="0.25">
      <c r="B596" s="11"/>
      <c r="C596" s="11"/>
      <c r="E596" s="76"/>
      <c r="F596" s="11"/>
    </row>
    <row r="597" spans="2:6" ht="15.75" customHeight="1" x14ac:dyDescent="0.25">
      <c r="B597" s="11"/>
      <c r="C597" s="11"/>
      <c r="E597" s="76"/>
      <c r="F597" s="11"/>
    </row>
    <row r="598" spans="2:6" ht="15.75" customHeight="1" x14ac:dyDescent="0.25">
      <c r="B598" s="11"/>
      <c r="C598" s="11"/>
      <c r="E598" s="76"/>
      <c r="F598" s="11"/>
    </row>
    <row r="599" spans="2:6" ht="15.75" customHeight="1" x14ac:dyDescent="0.25">
      <c r="B599" s="11"/>
      <c r="C599" s="11"/>
      <c r="E599" s="76"/>
      <c r="F599" s="11"/>
    </row>
    <row r="600" spans="2:6" ht="15.75" customHeight="1" x14ac:dyDescent="0.25">
      <c r="B600" s="11"/>
      <c r="C600" s="11"/>
      <c r="E600" s="76"/>
      <c r="F600" s="11"/>
    </row>
    <row r="601" spans="2:6" ht="15.75" customHeight="1" x14ac:dyDescent="0.25">
      <c r="B601" s="11"/>
      <c r="C601" s="11"/>
      <c r="E601" s="76"/>
      <c r="F601" s="11"/>
    </row>
    <row r="602" spans="2:6" ht="15.75" customHeight="1" x14ac:dyDescent="0.25">
      <c r="B602" s="11"/>
      <c r="C602" s="11"/>
      <c r="E602" s="76"/>
      <c r="F602" s="11"/>
    </row>
    <row r="603" spans="2:6" ht="15.75" customHeight="1" x14ac:dyDescent="0.25">
      <c r="B603" s="11"/>
      <c r="C603" s="11"/>
      <c r="E603" s="76"/>
      <c r="F603" s="11"/>
    </row>
    <row r="604" spans="2:6" ht="15.75" customHeight="1" x14ac:dyDescent="0.25">
      <c r="B604" s="11"/>
      <c r="C604" s="11"/>
      <c r="E604" s="76"/>
      <c r="F604" s="11"/>
    </row>
    <row r="605" spans="2:6" ht="15.75" customHeight="1" x14ac:dyDescent="0.25">
      <c r="B605" s="11"/>
      <c r="C605" s="11"/>
      <c r="E605" s="76"/>
      <c r="F605" s="11"/>
    </row>
    <row r="606" spans="2:6" ht="15.75" customHeight="1" x14ac:dyDescent="0.25">
      <c r="B606" s="11"/>
      <c r="C606" s="11"/>
      <c r="E606" s="76"/>
      <c r="F606" s="11"/>
    </row>
    <row r="607" spans="2:6" ht="15.75" customHeight="1" x14ac:dyDescent="0.25">
      <c r="B607" s="11"/>
      <c r="C607" s="11"/>
      <c r="E607" s="76"/>
      <c r="F607" s="11"/>
    </row>
    <row r="608" spans="2:6" ht="15.75" customHeight="1" x14ac:dyDescent="0.25">
      <c r="B608" s="11"/>
      <c r="C608" s="11"/>
      <c r="E608" s="76"/>
      <c r="F608" s="11"/>
    </row>
    <row r="609" spans="2:6" ht="15.75" customHeight="1" x14ac:dyDescent="0.25">
      <c r="B609" s="11"/>
      <c r="C609" s="11"/>
      <c r="E609" s="76"/>
      <c r="F609" s="11"/>
    </row>
    <row r="610" spans="2:6" ht="15.75" customHeight="1" x14ac:dyDescent="0.25">
      <c r="B610" s="11"/>
      <c r="C610" s="11"/>
      <c r="E610" s="76"/>
      <c r="F610" s="11"/>
    </row>
    <row r="611" spans="2:6" ht="15.75" customHeight="1" x14ac:dyDescent="0.25">
      <c r="B611" s="11"/>
      <c r="C611" s="11"/>
      <c r="E611" s="76"/>
      <c r="F611" s="11"/>
    </row>
    <row r="612" spans="2:6" ht="15.75" customHeight="1" x14ac:dyDescent="0.25">
      <c r="B612" s="11"/>
      <c r="C612" s="11"/>
      <c r="E612" s="76"/>
      <c r="F612" s="11"/>
    </row>
    <row r="613" spans="2:6" ht="15.75" customHeight="1" x14ac:dyDescent="0.25">
      <c r="B613" s="11"/>
      <c r="C613" s="11"/>
      <c r="E613" s="76"/>
      <c r="F613" s="11"/>
    </row>
    <row r="614" spans="2:6" ht="15.75" customHeight="1" x14ac:dyDescent="0.25">
      <c r="B614" s="11"/>
      <c r="C614" s="11"/>
      <c r="E614" s="76"/>
      <c r="F614" s="11"/>
    </row>
    <row r="615" spans="2:6" ht="15.75" customHeight="1" x14ac:dyDescent="0.25">
      <c r="B615" s="11"/>
      <c r="C615" s="11"/>
      <c r="E615" s="76"/>
      <c r="F615" s="11"/>
    </row>
    <row r="616" spans="2:6" ht="15.75" customHeight="1" x14ac:dyDescent="0.25">
      <c r="B616" s="11"/>
      <c r="C616" s="11"/>
      <c r="E616" s="76"/>
      <c r="F616" s="11"/>
    </row>
    <row r="617" spans="2:6" ht="15.75" customHeight="1" x14ac:dyDescent="0.25">
      <c r="B617" s="11"/>
      <c r="C617" s="11"/>
      <c r="E617" s="76"/>
      <c r="F617" s="11"/>
    </row>
    <row r="618" spans="2:6" ht="15.75" customHeight="1" x14ac:dyDescent="0.25">
      <c r="B618" s="11"/>
      <c r="C618" s="11"/>
      <c r="E618" s="76"/>
      <c r="F618" s="11"/>
    </row>
    <row r="619" spans="2:6" ht="15.75" customHeight="1" x14ac:dyDescent="0.25">
      <c r="B619" s="11"/>
      <c r="C619" s="11"/>
      <c r="E619" s="76"/>
      <c r="F619" s="11"/>
    </row>
    <row r="620" spans="2:6" ht="15.75" customHeight="1" x14ac:dyDescent="0.25">
      <c r="B620" s="11"/>
      <c r="C620" s="11"/>
      <c r="E620" s="76"/>
      <c r="F620" s="11"/>
    </row>
    <row r="621" spans="2:6" ht="15.75" customHeight="1" x14ac:dyDescent="0.25">
      <c r="B621" s="11"/>
      <c r="C621" s="11"/>
      <c r="E621" s="76"/>
      <c r="F621" s="11"/>
    </row>
    <row r="622" spans="2:6" ht="15.75" customHeight="1" x14ac:dyDescent="0.25">
      <c r="B622" s="11"/>
      <c r="C622" s="11"/>
      <c r="E622" s="76"/>
      <c r="F622" s="11"/>
    </row>
    <row r="623" spans="2:6" ht="15.75" customHeight="1" x14ac:dyDescent="0.25">
      <c r="B623" s="11"/>
      <c r="C623" s="11"/>
      <c r="E623" s="76"/>
      <c r="F623" s="11"/>
    </row>
    <row r="624" spans="2:6" ht="15.75" customHeight="1" x14ac:dyDescent="0.25">
      <c r="B624" s="11"/>
      <c r="C624" s="11"/>
      <c r="E624" s="76"/>
      <c r="F624" s="11"/>
    </row>
    <row r="625" spans="2:6" ht="15.75" customHeight="1" x14ac:dyDescent="0.25">
      <c r="B625" s="11"/>
      <c r="C625" s="11"/>
      <c r="E625" s="76"/>
      <c r="F625" s="11"/>
    </row>
    <row r="626" spans="2:6" ht="15.75" customHeight="1" x14ac:dyDescent="0.25">
      <c r="B626" s="11"/>
      <c r="C626" s="11"/>
      <c r="E626" s="76"/>
      <c r="F626" s="11"/>
    </row>
    <row r="627" spans="2:6" ht="15.75" customHeight="1" x14ac:dyDescent="0.25">
      <c r="B627" s="11"/>
      <c r="C627" s="11"/>
      <c r="E627" s="76"/>
      <c r="F627" s="11"/>
    </row>
    <row r="628" spans="2:6" ht="15.75" customHeight="1" x14ac:dyDescent="0.25">
      <c r="B628" s="11"/>
      <c r="C628" s="11"/>
      <c r="E628" s="76"/>
      <c r="F628" s="11"/>
    </row>
    <row r="629" spans="2:6" ht="15.75" customHeight="1" x14ac:dyDescent="0.25">
      <c r="B629" s="11"/>
      <c r="C629" s="11"/>
      <c r="E629" s="76"/>
      <c r="F629" s="11"/>
    </row>
    <row r="630" spans="2:6" ht="15.75" customHeight="1" x14ac:dyDescent="0.25">
      <c r="B630" s="11"/>
      <c r="C630" s="11"/>
      <c r="E630" s="76"/>
      <c r="F630" s="11"/>
    </row>
    <row r="631" spans="2:6" ht="15.75" customHeight="1" x14ac:dyDescent="0.25">
      <c r="B631" s="11"/>
      <c r="C631" s="11"/>
      <c r="E631" s="76"/>
      <c r="F631" s="11"/>
    </row>
    <row r="632" spans="2:6" ht="15.75" customHeight="1" x14ac:dyDescent="0.25">
      <c r="B632" s="11"/>
      <c r="C632" s="11"/>
      <c r="E632" s="76"/>
      <c r="F632" s="11"/>
    </row>
    <row r="633" spans="2:6" ht="15.75" customHeight="1" x14ac:dyDescent="0.25">
      <c r="B633" s="11"/>
      <c r="C633" s="11"/>
      <c r="E633" s="76"/>
      <c r="F633" s="11"/>
    </row>
    <row r="634" spans="2:6" ht="15.75" customHeight="1" x14ac:dyDescent="0.25">
      <c r="B634" s="11"/>
      <c r="C634" s="11"/>
      <c r="E634" s="76"/>
      <c r="F634" s="11"/>
    </row>
    <row r="635" spans="2:6" ht="15.75" customHeight="1" x14ac:dyDescent="0.25">
      <c r="B635" s="11"/>
      <c r="C635" s="11"/>
      <c r="E635" s="76"/>
      <c r="F635" s="11"/>
    </row>
    <row r="636" spans="2:6" ht="15.75" customHeight="1" x14ac:dyDescent="0.25">
      <c r="B636" s="11"/>
      <c r="C636" s="11"/>
      <c r="E636" s="76"/>
      <c r="F636" s="11"/>
    </row>
    <row r="637" spans="2:6" ht="15.75" customHeight="1" x14ac:dyDescent="0.25">
      <c r="B637" s="11"/>
      <c r="C637" s="11"/>
      <c r="E637" s="76"/>
      <c r="F637" s="11"/>
    </row>
    <row r="638" spans="2:6" ht="15.75" customHeight="1" x14ac:dyDescent="0.25">
      <c r="B638" s="11"/>
      <c r="C638" s="11"/>
      <c r="E638" s="76"/>
      <c r="F638" s="11"/>
    </row>
    <row r="639" spans="2:6" ht="15.75" customHeight="1" x14ac:dyDescent="0.25">
      <c r="B639" s="11"/>
      <c r="C639" s="11"/>
      <c r="E639" s="76"/>
      <c r="F639" s="11"/>
    </row>
    <row r="640" spans="2:6" ht="15.75" customHeight="1" x14ac:dyDescent="0.25">
      <c r="B640" s="11"/>
      <c r="C640" s="11"/>
      <c r="E640" s="76"/>
      <c r="F640" s="11"/>
    </row>
    <row r="641" spans="2:6" ht="15.75" customHeight="1" x14ac:dyDescent="0.25">
      <c r="B641" s="11"/>
      <c r="C641" s="11"/>
      <c r="E641" s="76"/>
      <c r="F641" s="11"/>
    </row>
    <row r="642" spans="2:6" ht="15.75" customHeight="1" x14ac:dyDescent="0.25">
      <c r="B642" s="11"/>
      <c r="C642" s="11"/>
      <c r="E642" s="76"/>
      <c r="F642" s="11"/>
    </row>
    <row r="643" spans="2:6" ht="15.75" customHeight="1" x14ac:dyDescent="0.25">
      <c r="B643" s="11"/>
      <c r="C643" s="11"/>
      <c r="E643" s="76"/>
      <c r="F643" s="11"/>
    </row>
    <row r="644" spans="2:6" ht="15.75" customHeight="1" x14ac:dyDescent="0.25">
      <c r="B644" s="11"/>
      <c r="C644" s="11"/>
      <c r="E644" s="76"/>
      <c r="F644" s="11"/>
    </row>
    <row r="645" spans="2:6" ht="15.75" customHeight="1" x14ac:dyDescent="0.25">
      <c r="B645" s="11"/>
      <c r="C645" s="11"/>
      <c r="E645" s="76"/>
      <c r="F645" s="11"/>
    </row>
    <row r="646" spans="2:6" ht="15.75" customHeight="1" x14ac:dyDescent="0.25">
      <c r="B646" s="11"/>
      <c r="C646" s="11"/>
      <c r="E646" s="76"/>
      <c r="F646" s="11"/>
    </row>
    <row r="647" spans="2:6" ht="15.75" customHeight="1" x14ac:dyDescent="0.25">
      <c r="B647" s="11"/>
      <c r="C647" s="11"/>
      <c r="E647" s="76"/>
      <c r="F647" s="11"/>
    </row>
    <row r="648" spans="2:6" ht="15.75" customHeight="1" x14ac:dyDescent="0.25">
      <c r="B648" s="11"/>
      <c r="C648" s="11"/>
      <c r="E648" s="76"/>
      <c r="F648" s="11"/>
    </row>
    <row r="649" spans="2:6" ht="15.75" customHeight="1" x14ac:dyDescent="0.25">
      <c r="B649" s="11"/>
      <c r="C649" s="11"/>
      <c r="E649" s="76"/>
      <c r="F649" s="11"/>
    </row>
    <row r="650" spans="2:6" ht="15.75" customHeight="1" x14ac:dyDescent="0.25">
      <c r="B650" s="11"/>
      <c r="C650" s="11"/>
      <c r="E650" s="76"/>
      <c r="F650" s="11"/>
    </row>
    <row r="651" spans="2:6" ht="15.75" customHeight="1" x14ac:dyDescent="0.25">
      <c r="B651" s="11"/>
      <c r="C651" s="11"/>
      <c r="E651" s="76"/>
      <c r="F651" s="11"/>
    </row>
    <row r="652" spans="2:6" ht="15.75" customHeight="1" x14ac:dyDescent="0.25">
      <c r="B652" s="11"/>
      <c r="C652" s="11"/>
      <c r="E652" s="76"/>
      <c r="F652" s="11"/>
    </row>
    <row r="653" spans="2:6" ht="15.75" customHeight="1" x14ac:dyDescent="0.25">
      <c r="B653" s="11"/>
      <c r="C653" s="11"/>
      <c r="E653" s="76"/>
      <c r="F653" s="11"/>
    </row>
    <row r="654" spans="2:6" ht="15.75" customHeight="1" x14ac:dyDescent="0.25">
      <c r="B654" s="11"/>
      <c r="C654" s="11"/>
      <c r="E654" s="76"/>
      <c r="F654" s="11"/>
    </row>
    <row r="655" spans="2:6" ht="15.75" customHeight="1" x14ac:dyDescent="0.25">
      <c r="B655" s="11"/>
      <c r="C655" s="11"/>
      <c r="E655" s="76"/>
      <c r="F655" s="11"/>
    </row>
    <row r="656" spans="2:6" ht="15.75" customHeight="1" x14ac:dyDescent="0.25">
      <c r="B656" s="11"/>
      <c r="C656" s="11"/>
      <c r="E656" s="76"/>
      <c r="F656" s="11"/>
    </row>
    <row r="657" spans="2:6" ht="15.75" customHeight="1" x14ac:dyDescent="0.25">
      <c r="B657" s="11"/>
      <c r="C657" s="11"/>
      <c r="E657" s="76"/>
      <c r="F657" s="11"/>
    </row>
    <row r="658" spans="2:6" ht="15.75" customHeight="1" x14ac:dyDescent="0.25">
      <c r="B658" s="11"/>
      <c r="C658" s="11"/>
      <c r="E658" s="76"/>
      <c r="F658" s="11"/>
    </row>
    <row r="659" spans="2:6" ht="15.75" customHeight="1" x14ac:dyDescent="0.25">
      <c r="B659" s="11"/>
      <c r="C659" s="11"/>
      <c r="E659" s="76"/>
      <c r="F659" s="11"/>
    </row>
    <row r="660" spans="2:6" ht="15.75" customHeight="1" x14ac:dyDescent="0.25">
      <c r="B660" s="11"/>
      <c r="C660" s="11"/>
      <c r="E660" s="76"/>
      <c r="F660" s="11"/>
    </row>
    <row r="661" spans="2:6" ht="15.75" customHeight="1" x14ac:dyDescent="0.25">
      <c r="B661" s="11"/>
      <c r="C661" s="11"/>
      <c r="E661" s="76"/>
      <c r="F661" s="11"/>
    </row>
    <row r="662" spans="2:6" ht="15.75" customHeight="1" x14ac:dyDescent="0.25">
      <c r="B662" s="11"/>
      <c r="C662" s="11"/>
      <c r="E662" s="76"/>
      <c r="F662" s="11"/>
    </row>
    <row r="663" spans="2:6" ht="15.75" customHeight="1" x14ac:dyDescent="0.25">
      <c r="B663" s="11"/>
      <c r="C663" s="11"/>
      <c r="E663" s="76"/>
      <c r="F663" s="11"/>
    </row>
    <row r="664" spans="2:6" ht="15.75" customHeight="1" x14ac:dyDescent="0.25">
      <c r="B664" s="11"/>
      <c r="C664" s="11"/>
      <c r="E664" s="76"/>
      <c r="F664" s="11"/>
    </row>
    <row r="665" spans="2:6" ht="15.75" customHeight="1" x14ac:dyDescent="0.25">
      <c r="B665" s="11"/>
      <c r="C665" s="11"/>
      <c r="E665" s="76"/>
      <c r="F665" s="11"/>
    </row>
    <row r="666" spans="2:6" ht="15.75" customHeight="1" x14ac:dyDescent="0.25">
      <c r="B666" s="11"/>
      <c r="C666" s="11"/>
      <c r="E666" s="76"/>
      <c r="F666" s="11"/>
    </row>
    <row r="667" spans="2:6" ht="15.75" customHeight="1" x14ac:dyDescent="0.25">
      <c r="B667" s="11"/>
      <c r="C667" s="11"/>
      <c r="E667" s="76"/>
      <c r="F667" s="11"/>
    </row>
    <row r="668" spans="2:6" ht="15.75" customHeight="1" x14ac:dyDescent="0.25">
      <c r="B668" s="11"/>
      <c r="C668" s="11"/>
      <c r="E668" s="76"/>
      <c r="F668" s="11"/>
    </row>
    <row r="669" spans="2:6" ht="15.75" customHeight="1" x14ac:dyDescent="0.25">
      <c r="B669" s="11"/>
      <c r="C669" s="11"/>
      <c r="E669" s="76"/>
      <c r="F669" s="11"/>
    </row>
    <row r="670" spans="2:6" ht="15.75" customHeight="1" x14ac:dyDescent="0.25">
      <c r="B670" s="11"/>
      <c r="C670" s="11"/>
      <c r="E670" s="76"/>
      <c r="F670" s="11"/>
    </row>
    <row r="671" spans="2:6" ht="15.75" customHeight="1" x14ac:dyDescent="0.25">
      <c r="B671" s="11"/>
      <c r="C671" s="11"/>
      <c r="E671" s="76"/>
      <c r="F671" s="11"/>
    </row>
    <row r="672" spans="2:6" ht="15.75" customHeight="1" x14ac:dyDescent="0.25">
      <c r="B672" s="11"/>
      <c r="C672" s="11"/>
      <c r="E672" s="76"/>
      <c r="F672" s="11"/>
    </row>
    <row r="673" spans="2:6" ht="15.75" customHeight="1" x14ac:dyDescent="0.25">
      <c r="B673" s="11"/>
      <c r="C673" s="11"/>
      <c r="E673" s="76"/>
      <c r="F673" s="11"/>
    </row>
    <row r="674" spans="2:6" ht="15.75" customHeight="1" x14ac:dyDescent="0.25">
      <c r="B674" s="11"/>
      <c r="C674" s="11"/>
      <c r="E674" s="76"/>
      <c r="F674" s="11"/>
    </row>
    <row r="675" spans="2:6" ht="15.75" customHeight="1" x14ac:dyDescent="0.25">
      <c r="B675" s="11"/>
      <c r="C675" s="11"/>
      <c r="E675" s="76"/>
      <c r="F675" s="11"/>
    </row>
    <row r="676" spans="2:6" ht="15.75" customHeight="1" x14ac:dyDescent="0.25">
      <c r="B676" s="11"/>
      <c r="C676" s="11"/>
      <c r="E676" s="76"/>
      <c r="F676" s="11"/>
    </row>
    <row r="677" spans="2:6" ht="15.75" customHeight="1" x14ac:dyDescent="0.25">
      <c r="B677" s="11"/>
      <c r="C677" s="11"/>
      <c r="E677" s="76"/>
      <c r="F677" s="11"/>
    </row>
    <row r="678" spans="2:6" ht="15.75" customHeight="1" x14ac:dyDescent="0.25">
      <c r="B678" s="11"/>
      <c r="C678" s="11"/>
      <c r="E678" s="76"/>
      <c r="F678" s="11"/>
    </row>
    <row r="679" spans="2:6" ht="15.75" customHeight="1" x14ac:dyDescent="0.25">
      <c r="B679" s="11"/>
      <c r="C679" s="11"/>
      <c r="E679" s="76"/>
      <c r="F679" s="11"/>
    </row>
    <row r="680" spans="2:6" ht="15.75" customHeight="1" x14ac:dyDescent="0.25">
      <c r="B680" s="11"/>
      <c r="C680" s="11"/>
      <c r="E680" s="76"/>
      <c r="F680" s="11"/>
    </row>
    <row r="681" spans="2:6" ht="15.75" customHeight="1" x14ac:dyDescent="0.25">
      <c r="B681" s="11"/>
      <c r="C681" s="11"/>
      <c r="E681" s="76"/>
      <c r="F681" s="11"/>
    </row>
    <row r="682" spans="2:6" ht="15.75" customHeight="1" x14ac:dyDescent="0.25">
      <c r="B682" s="11"/>
      <c r="C682" s="11"/>
      <c r="E682" s="76"/>
      <c r="F682" s="11"/>
    </row>
    <row r="683" spans="2:6" ht="15.75" customHeight="1" x14ac:dyDescent="0.25">
      <c r="B683" s="11"/>
      <c r="C683" s="11"/>
      <c r="E683" s="76"/>
      <c r="F683" s="11"/>
    </row>
    <row r="684" spans="2:6" ht="15.75" customHeight="1" x14ac:dyDescent="0.25">
      <c r="B684" s="11"/>
      <c r="C684" s="11"/>
      <c r="E684" s="76"/>
      <c r="F684" s="11"/>
    </row>
    <row r="685" spans="2:6" ht="15.75" customHeight="1" x14ac:dyDescent="0.25">
      <c r="B685" s="11"/>
      <c r="C685" s="11"/>
      <c r="E685" s="76"/>
      <c r="F685" s="11"/>
    </row>
    <row r="686" spans="2:6" ht="15.75" customHeight="1" x14ac:dyDescent="0.25">
      <c r="B686" s="11"/>
      <c r="C686" s="11"/>
      <c r="E686" s="76"/>
      <c r="F686" s="11"/>
    </row>
    <row r="687" spans="2:6" ht="15.75" customHeight="1" x14ac:dyDescent="0.25">
      <c r="B687" s="11"/>
      <c r="C687" s="11"/>
      <c r="E687" s="76"/>
      <c r="F687" s="11"/>
    </row>
    <row r="688" spans="2:6" ht="15.75" customHeight="1" x14ac:dyDescent="0.25">
      <c r="B688" s="11"/>
      <c r="C688" s="11"/>
      <c r="E688" s="76"/>
      <c r="F688" s="11"/>
    </row>
    <row r="689" spans="2:6" ht="15.75" customHeight="1" x14ac:dyDescent="0.25">
      <c r="B689" s="11"/>
      <c r="C689" s="11"/>
      <c r="E689" s="76"/>
      <c r="F689" s="11"/>
    </row>
    <row r="690" spans="2:6" ht="15.75" customHeight="1" x14ac:dyDescent="0.25">
      <c r="B690" s="11"/>
      <c r="C690" s="11"/>
      <c r="E690" s="76"/>
      <c r="F690" s="11"/>
    </row>
    <row r="691" spans="2:6" ht="15.75" customHeight="1" x14ac:dyDescent="0.25">
      <c r="B691" s="11"/>
      <c r="C691" s="11"/>
      <c r="E691" s="76"/>
      <c r="F691" s="11"/>
    </row>
    <row r="692" spans="2:6" ht="15.75" customHeight="1" x14ac:dyDescent="0.25">
      <c r="B692" s="11"/>
      <c r="C692" s="11"/>
      <c r="E692" s="76"/>
      <c r="F692" s="11"/>
    </row>
    <row r="693" spans="2:6" ht="15.75" customHeight="1" x14ac:dyDescent="0.25">
      <c r="B693" s="11"/>
      <c r="C693" s="11"/>
      <c r="E693" s="76"/>
      <c r="F693" s="11"/>
    </row>
    <row r="694" spans="2:6" ht="15.75" customHeight="1" x14ac:dyDescent="0.25">
      <c r="B694" s="11"/>
      <c r="C694" s="11"/>
      <c r="E694" s="76"/>
      <c r="F694" s="11"/>
    </row>
    <row r="695" spans="2:6" ht="15.75" customHeight="1" x14ac:dyDescent="0.25">
      <c r="B695" s="11"/>
      <c r="C695" s="11"/>
      <c r="E695" s="76"/>
      <c r="F695" s="11"/>
    </row>
    <row r="696" spans="2:6" ht="15.75" customHeight="1" x14ac:dyDescent="0.25">
      <c r="B696" s="11"/>
      <c r="C696" s="11"/>
      <c r="E696" s="76"/>
      <c r="F696" s="11"/>
    </row>
    <row r="697" spans="2:6" ht="15.75" customHeight="1" x14ac:dyDescent="0.25">
      <c r="B697" s="11"/>
      <c r="C697" s="11"/>
      <c r="E697" s="76"/>
      <c r="F697" s="11"/>
    </row>
    <row r="698" spans="2:6" ht="15.75" customHeight="1" x14ac:dyDescent="0.25">
      <c r="B698" s="11"/>
      <c r="C698" s="11"/>
      <c r="E698" s="76"/>
      <c r="F698" s="11"/>
    </row>
    <row r="699" spans="2:6" ht="15.75" customHeight="1" x14ac:dyDescent="0.25">
      <c r="B699" s="11"/>
      <c r="C699" s="11"/>
      <c r="E699" s="76"/>
      <c r="F699" s="11"/>
    </row>
    <row r="700" spans="2:6" ht="15.75" customHeight="1" x14ac:dyDescent="0.25">
      <c r="B700" s="11"/>
      <c r="C700" s="11"/>
      <c r="E700" s="76"/>
      <c r="F700" s="11"/>
    </row>
    <row r="701" spans="2:6" ht="15.75" customHeight="1" x14ac:dyDescent="0.25">
      <c r="B701" s="11"/>
      <c r="C701" s="11"/>
      <c r="E701" s="76"/>
      <c r="F701" s="11"/>
    </row>
    <row r="702" spans="2:6" ht="15.75" customHeight="1" x14ac:dyDescent="0.25">
      <c r="B702" s="11"/>
      <c r="C702" s="11"/>
      <c r="E702" s="76"/>
      <c r="F702" s="11"/>
    </row>
    <row r="703" spans="2:6" ht="15.75" customHeight="1" x14ac:dyDescent="0.25">
      <c r="B703" s="11"/>
      <c r="C703" s="11"/>
      <c r="E703" s="76"/>
      <c r="F703" s="11"/>
    </row>
    <row r="704" spans="2:6" ht="15.75" customHeight="1" x14ac:dyDescent="0.25">
      <c r="B704" s="11"/>
      <c r="C704" s="11"/>
      <c r="E704" s="76"/>
      <c r="F704" s="11"/>
    </row>
    <row r="705" spans="2:6" ht="15.75" customHeight="1" x14ac:dyDescent="0.25">
      <c r="B705" s="11"/>
      <c r="C705" s="11"/>
      <c r="E705" s="76"/>
      <c r="F705" s="11"/>
    </row>
    <row r="706" spans="2:6" ht="15.75" customHeight="1" x14ac:dyDescent="0.25">
      <c r="B706" s="11"/>
      <c r="C706" s="11"/>
      <c r="E706" s="76"/>
      <c r="F706" s="11"/>
    </row>
    <row r="707" spans="2:6" ht="15.75" customHeight="1" x14ac:dyDescent="0.25">
      <c r="B707" s="11"/>
      <c r="C707" s="11"/>
      <c r="E707" s="76"/>
      <c r="F707" s="11"/>
    </row>
    <row r="708" spans="2:6" ht="15.75" customHeight="1" x14ac:dyDescent="0.25">
      <c r="B708" s="11"/>
      <c r="C708" s="11"/>
      <c r="E708" s="76"/>
      <c r="F708" s="11"/>
    </row>
    <row r="709" spans="2:6" ht="15.75" customHeight="1" x14ac:dyDescent="0.25">
      <c r="B709" s="11"/>
      <c r="C709" s="11"/>
      <c r="E709" s="76"/>
      <c r="F709" s="11"/>
    </row>
    <row r="710" spans="2:6" ht="15.75" customHeight="1" x14ac:dyDescent="0.25">
      <c r="B710" s="11"/>
      <c r="C710" s="11"/>
      <c r="E710" s="76"/>
      <c r="F710" s="11"/>
    </row>
    <row r="711" spans="2:6" ht="15.75" customHeight="1" x14ac:dyDescent="0.25">
      <c r="B711" s="11"/>
      <c r="C711" s="11"/>
      <c r="E711" s="76"/>
      <c r="F711" s="11"/>
    </row>
    <row r="712" spans="2:6" ht="15.75" customHeight="1" x14ac:dyDescent="0.25">
      <c r="B712" s="11"/>
      <c r="C712" s="11"/>
      <c r="E712" s="76"/>
      <c r="F712" s="11"/>
    </row>
    <row r="713" spans="2:6" ht="15.75" customHeight="1" x14ac:dyDescent="0.25">
      <c r="B713" s="11"/>
      <c r="C713" s="11"/>
      <c r="E713" s="76"/>
      <c r="F713" s="11"/>
    </row>
    <row r="714" spans="2:6" ht="15.75" customHeight="1" x14ac:dyDescent="0.25">
      <c r="B714" s="11"/>
      <c r="C714" s="11"/>
      <c r="E714" s="76"/>
      <c r="F714" s="11"/>
    </row>
    <row r="715" spans="2:6" ht="15.75" customHeight="1" x14ac:dyDescent="0.25">
      <c r="B715" s="11"/>
      <c r="C715" s="11"/>
      <c r="E715" s="76"/>
      <c r="F715" s="11"/>
    </row>
    <row r="716" spans="2:6" ht="15.75" customHeight="1" x14ac:dyDescent="0.25">
      <c r="B716" s="11"/>
      <c r="C716" s="11"/>
      <c r="E716" s="76"/>
      <c r="F716" s="11"/>
    </row>
    <row r="717" spans="2:6" ht="15.75" customHeight="1" x14ac:dyDescent="0.25">
      <c r="B717" s="11"/>
      <c r="C717" s="11"/>
      <c r="E717" s="76"/>
      <c r="F717" s="11"/>
    </row>
    <row r="718" spans="2:6" ht="15.75" customHeight="1" x14ac:dyDescent="0.25">
      <c r="B718" s="11"/>
      <c r="C718" s="11"/>
      <c r="E718" s="76"/>
      <c r="F718" s="11"/>
    </row>
    <row r="719" spans="2:6" ht="15.75" customHeight="1" x14ac:dyDescent="0.25">
      <c r="B719" s="11"/>
      <c r="C719" s="11"/>
      <c r="E719" s="76"/>
      <c r="F719" s="11"/>
    </row>
    <row r="720" spans="2:6" ht="15.75" customHeight="1" x14ac:dyDescent="0.25">
      <c r="B720" s="11"/>
      <c r="C720" s="11"/>
      <c r="E720" s="76"/>
      <c r="F720" s="11"/>
    </row>
    <row r="721" spans="2:6" ht="15.75" customHeight="1" x14ac:dyDescent="0.25">
      <c r="B721" s="11"/>
      <c r="C721" s="11"/>
      <c r="E721" s="76"/>
      <c r="F721" s="11"/>
    </row>
    <row r="722" spans="2:6" ht="15.75" customHeight="1" x14ac:dyDescent="0.25">
      <c r="B722" s="11"/>
      <c r="C722" s="11"/>
      <c r="E722" s="76"/>
      <c r="F722" s="11"/>
    </row>
    <row r="723" spans="2:6" ht="15.75" customHeight="1" x14ac:dyDescent="0.25">
      <c r="B723" s="11"/>
      <c r="C723" s="11"/>
      <c r="E723" s="76"/>
      <c r="F723" s="11"/>
    </row>
    <row r="724" spans="2:6" ht="15.75" customHeight="1" x14ac:dyDescent="0.25">
      <c r="B724" s="11"/>
      <c r="C724" s="11"/>
      <c r="E724" s="76"/>
      <c r="F724" s="11"/>
    </row>
    <row r="725" spans="2:6" ht="15.75" customHeight="1" x14ac:dyDescent="0.25">
      <c r="B725" s="11"/>
      <c r="C725" s="11"/>
      <c r="E725" s="76"/>
      <c r="F725" s="11"/>
    </row>
    <row r="726" spans="2:6" ht="15.75" customHeight="1" x14ac:dyDescent="0.25">
      <c r="B726" s="11"/>
      <c r="C726" s="11"/>
      <c r="E726" s="76"/>
      <c r="F726" s="11"/>
    </row>
    <row r="727" spans="2:6" ht="15.75" customHeight="1" x14ac:dyDescent="0.25">
      <c r="B727" s="11"/>
      <c r="C727" s="11"/>
      <c r="E727" s="76"/>
      <c r="F727" s="11"/>
    </row>
    <row r="728" spans="2:6" ht="15.75" customHeight="1" x14ac:dyDescent="0.25">
      <c r="B728" s="11"/>
      <c r="C728" s="11"/>
      <c r="E728" s="76"/>
      <c r="F728" s="11"/>
    </row>
    <row r="729" spans="2:6" ht="15.75" customHeight="1" x14ac:dyDescent="0.25">
      <c r="B729" s="11"/>
      <c r="C729" s="11"/>
      <c r="E729" s="76"/>
      <c r="F729" s="11"/>
    </row>
    <row r="730" spans="2:6" ht="15.75" customHeight="1" x14ac:dyDescent="0.25">
      <c r="B730" s="11"/>
      <c r="C730" s="11"/>
      <c r="E730" s="76"/>
      <c r="F730" s="11"/>
    </row>
    <row r="731" spans="2:6" ht="15.75" customHeight="1" x14ac:dyDescent="0.25">
      <c r="B731" s="11"/>
      <c r="C731" s="11"/>
      <c r="E731" s="76"/>
      <c r="F731" s="11"/>
    </row>
    <row r="732" spans="2:6" ht="15.75" customHeight="1" x14ac:dyDescent="0.25">
      <c r="B732" s="11"/>
      <c r="C732" s="11"/>
      <c r="E732" s="76"/>
      <c r="F732" s="11"/>
    </row>
    <row r="733" spans="2:6" ht="15.75" customHeight="1" x14ac:dyDescent="0.25">
      <c r="B733" s="11"/>
      <c r="C733" s="11"/>
      <c r="E733" s="76"/>
      <c r="F733" s="11"/>
    </row>
    <row r="734" spans="2:6" ht="15.75" customHeight="1" x14ac:dyDescent="0.25">
      <c r="B734" s="11"/>
      <c r="C734" s="11"/>
      <c r="E734" s="76"/>
      <c r="F734" s="11"/>
    </row>
    <row r="735" spans="2:6" ht="15.75" customHeight="1" x14ac:dyDescent="0.25">
      <c r="B735" s="11"/>
      <c r="C735" s="11"/>
      <c r="E735" s="76"/>
      <c r="F735" s="11"/>
    </row>
    <row r="736" spans="2:6" ht="15.75" customHeight="1" x14ac:dyDescent="0.25">
      <c r="B736" s="11"/>
      <c r="C736" s="11"/>
      <c r="E736" s="76"/>
      <c r="F736" s="11"/>
    </row>
    <row r="737" spans="2:6" ht="15.75" customHeight="1" x14ac:dyDescent="0.25">
      <c r="B737" s="11"/>
      <c r="C737" s="11"/>
      <c r="E737" s="76"/>
      <c r="F737" s="11"/>
    </row>
    <row r="738" spans="2:6" ht="15.75" customHeight="1" x14ac:dyDescent="0.25">
      <c r="B738" s="11"/>
      <c r="C738" s="11"/>
      <c r="E738" s="76"/>
      <c r="F738" s="11"/>
    </row>
    <row r="739" spans="2:6" ht="15.75" customHeight="1" x14ac:dyDescent="0.25">
      <c r="B739" s="11"/>
      <c r="C739" s="11"/>
      <c r="E739" s="76"/>
      <c r="F739" s="11"/>
    </row>
    <row r="740" spans="2:6" ht="15.75" customHeight="1" x14ac:dyDescent="0.25">
      <c r="B740" s="11"/>
      <c r="C740" s="11"/>
      <c r="E740" s="76"/>
      <c r="F740" s="11"/>
    </row>
    <row r="741" spans="2:6" ht="15.75" customHeight="1" x14ac:dyDescent="0.25">
      <c r="B741" s="11"/>
      <c r="C741" s="11"/>
      <c r="E741" s="76"/>
      <c r="F741" s="11"/>
    </row>
    <row r="742" spans="2:6" ht="15.75" customHeight="1" x14ac:dyDescent="0.25">
      <c r="B742" s="11"/>
      <c r="C742" s="11"/>
      <c r="E742" s="76"/>
      <c r="F742" s="11"/>
    </row>
    <row r="743" spans="2:6" ht="15.75" customHeight="1" x14ac:dyDescent="0.25">
      <c r="B743" s="11"/>
      <c r="C743" s="11"/>
      <c r="E743" s="76"/>
      <c r="F743" s="11"/>
    </row>
    <row r="744" spans="2:6" ht="15.75" customHeight="1" x14ac:dyDescent="0.25">
      <c r="B744" s="11"/>
      <c r="C744" s="11"/>
      <c r="E744" s="76"/>
      <c r="F744" s="11"/>
    </row>
    <row r="745" spans="2:6" ht="15.75" customHeight="1" x14ac:dyDescent="0.25">
      <c r="B745" s="11"/>
      <c r="C745" s="11"/>
      <c r="E745" s="76"/>
      <c r="F745" s="11"/>
    </row>
    <row r="746" spans="2:6" ht="15.75" customHeight="1" x14ac:dyDescent="0.25">
      <c r="B746" s="11"/>
      <c r="C746" s="11"/>
      <c r="E746" s="76"/>
      <c r="F746" s="11"/>
    </row>
    <row r="747" spans="2:6" ht="15.75" customHeight="1" x14ac:dyDescent="0.25">
      <c r="B747" s="11"/>
      <c r="C747" s="11"/>
      <c r="E747" s="76"/>
      <c r="F747" s="11"/>
    </row>
    <row r="748" spans="2:6" ht="15.75" customHeight="1" x14ac:dyDescent="0.25">
      <c r="B748" s="11"/>
      <c r="C748" s="11"/>
      <c r="E748" s="76"/>
      <c r="F748" s="11"/>
    </row>
    <row r="749" spans="2:6" ht="15.75" customHeight="1" x14ac:dyDescent="0.25">
      <c r="B749" s="11"/>
      <c r="C749" s="11"/>
      <c r="E749" s="76"/>
      <c r="F749" s="11"/>
    </row>
    <row r="750" spans="2:6" ht="15.75" customHeight="1" x14ac:dyDescent="0.25">
      <c r="B750" s="11"/>
      <c r="C750" s="11"/>
      <c r="E750" s="76"/>
      <c r="F750" s="11"/>
    </row>
    <row r="751" spans="2:6" ht="15.75" customHeight="1" x14ac:dyDescent="0.25">
      <c r="B751" s="11"/>
      <c r="C751" s="11"/>
      <c r="E751" s="76"/>
      <c r="F751" s="11"/>
    </row>
    <row r="752" spans="2:6" ht="15.75" customHeight="1" x14ac:dyDescent="0.25">
      <c r="B752" s="11"/>
      <c r="C752" s="11"/>
      <c r="E752" s="76"/>
      <c r="F752" s="11"/>
    </row>
    <row r="753" spans="2:6" ht="15.75" customHeight="1" x14ac:dyDescent="0.25">
      <c r="B753" s="11"/>
      <c r="C753" s="11"/>
      <c r="E753" s="76"/>
      <c r="F753" s="11"/>
    </row>
    <row r="754" spans="2:6" ht="15.75" customHeight="1" x14ac:dyDescent="0.25">
      <c r="B754" s="11"/>
      <c r="C754" s="11"/>
      <c r="E754" s="76"/>
      <c r="F754" s="11"/>
    </row>
    <row r="755" spans="2:6" ht="15.75" customHeight="1" x14ac:dyDescent="0.25">
      <c r="B755" s="11"/>
      <c r="C755" s="11"/>
      <c r="E755" s="76"/>
      <c r="F755" s="11"/>
    </row>
    <row r="756" spans="2:6" ht="15.75" customHeight="1" x14ac:dyDescent="0.25">
      <c r="B756" s="11"/>
      <c r="C756" s="11"/>
      <c r="E756" s="76"/>
      <c r="F756" s="11"/>
    </row>
    <row r="757" spans="2:6" ht="15.75" customHeight="1" x14ac:dyDescent="0.25">
      <c r="B757" s="11"/>
      <c r="C757" s="11"/>
      <c r="E757" s="76"/>
      <c r="F757" s="11"/>
    </row>
    <row r="758" spans="2:6" ht="15.75" customHeight="1" x14ac:dyDescent="0.25">
      <c r="B758" s="11"/>
      <c r="C758" s="11"/>
      <c r="E758" s="76"/>
      <c r="F758" s="11"/>
    </row>
    <row r="759" spans="2:6" ht="15.75" customHeight="1" x14ac:dyDescent="0.25">
      <c r="B759" s="11"/>
      <c r="C759" s="11"/>
      <c r="E759" s="76"/>
      <c r="F759" s="11"/>
    </row>
    <row r="760" spans="2:6" ht="15.75" customHeight="1" x14ac:dyDescent="0.25">
      <c r="B760" s="11"/>
      <c r="C760" s="11"/>
      <c r="E760" s="76"/>
      <c r="F760" s="11"/>
    </row>
    <row r="761" spans="2:6" ht="15.75" customHeight="1" x14ac:dyDescent="0.25">
      <c r="B761" s="11"/>
      <c r="C761" s="11"/>
      <c r="E761" s="76"/>
      <c r="F761" s="11"/>
    </row>
    <row r="762" spans="2:6" ht="15.75" customHeight="1" x14ac:dyDescent="0.25">
      <c r="B762" s="11"/>
      <c r="C762" s="11"/>
      <c r="E762" s="76"/>
      <c r="F762" s="11"/>
    </row>
    <row r="763" spans="2:6" ht="15.75" customHeight="1" x14ac:dyDescent="0.25">
      <c r="B763" s="11"/>
      <c r="C763" s="11"/>
      <c r="E763" s="76"/>
      <c r="F763" s="11"/>
    </row>
    <row r="764" spans="2:6" ht="15.75" customHeight="1" x14ac:dyDescent="0.25">
      <c r="B764" s="11"/>
      <c r="C764" s="11"/>
      <c r="E764" s="76"/>
      <c r="F764" s="11"/>
    </row>
    <row r="765" spans="2:6" ht="15.75" customHeight="1" x14ac:dyDescent="0.25">
      <c r="B765" s="11"/>
      <c r="C765" s="11"/>
      <c r="E765" s="76"/>
      <c r="F765" s="11"/>
    </row>
    <row r="766" spans="2:6" ht="15.75" customHeight="1" x14ac:dyDescent="0.25">
      <c r="B766" s="11"/>
      <c r="C766" s="11"/>
      <c r="E766" s="76"/>
      <c r="F766" s="11"/>
    </row>
    <row r="767" spans="2:6" ht="15.75" customHeight="1" x14ac:dyDescent="0.25">
      <c r="B767" s="11"/>
      <c r="C767" s="11"/>
      <c r="E767" s="76"/>
      <c r="F767" s="11"/>
    </row>
    <row r="768" spans="2:6" ht="15.75" customHeight="1" x14ac:dyDescent="0.25">
      <c r="B768" s="11"/>
      <c r="C768" s="11"/>
      <c r="E768" s="76"/>
      <c r="F768" s="11"/>
    </row>
    <row r="769" spans="2:6" ht="15.75" customHeight="1" x14ac:dyDescent="0.25">
      <c r="B769" s="11"/>
      <c r="C769" s="11"/>
      <c r="E769" s="76"/>
      <c r="F769" s="11"/>
    </row>
    <row r="770" spans="2:6" ht="15.75" customHeight="1" x14ac:dyDescent="0.25">
      <c r="B770" s="11"/>
      <c r="C770" s="11"/>
      <c r="E770" s="76"/>
      <c r="F770" s="11"/>
    </row>
    <row r="771" spans="2:6" ht="15.75" customHeight="1" x14ac:dyDescent="0.25">
      <c r="B771" s="11"/>
      <c r="C771" s="11"/>
      <c r="E771" s="76"/>
      <c r="F771" s="11"/>
    </row>
    <row r="772" spans="2:6" ht="15.75" customHeight="1" x14ac:dyDescent="0.25">
      <c r="B772" s="11"/>
      <c r="C772" s="11"/>
      <c r="E772" s="76"/>
      <c r="F772" s="11"/>
    </row>
    <row r="773" spans="2:6" ht="15.75" customHeight="1" x14ac:dyDescent="0.25">
      <c r="B773" s="11"/>
      <c r="C773" s="11"/>
      <c r="E773" s="76"/>
      <c r="F773" s="11"/>
    </row>
    <row r="774" spans="2:6" ht="15.75" customHeight="1" x14ac:dyDescent="0.25">
      <c r="B774" s="11"/>
      <c r="C774" s="11"/>
      <c r="E774" s="76"/>
      <c r="F774" s="11"/>
    </row>
    <row r="775" spans="2:6" ht="15.75" customHeight="1" x14ac:dyDescent="0.25">
      <c r="B775" s="11"/>
      <c r="C775" s="11"/>
      <c r="E775" s="76"/>
      <c r="F775" s="11"/>
    </row>
    <row r="776" spans="2:6" ht="15.75" customHeight="1" x14ac:dyDescent="0.25">
      <c r="B776" s="11"/>
      <c r="C776" s="11"/>
      <c r="E776" s="76"/>
      <c r="F776" s="11"/>
    </row>
    <row r="777" spans="2:6" ht="15.75" customHeight="1" x14ac:dyDescent="0.25">
      <c r="B777" s="11"/>
      <c r="C777" s="11"/>
      <c r="E777" s="76"/>
      <c r="F777" s="11"/>
    </row>
    <row r="778" spans="2:6" ht="15.75" customHeight="1" x14ac:dyDescent="0.25">
      <c r="B778" s="11"/>
      <c r="C778" s="11"/>
      <c r="E778" s="76"/>
      <c r="F778" s="11"/>
    </row>
    <row r="779" spans="2:6" ht="15.75" customHeight="1" x14ac:dyDescent="0.25">
      <c r="B779" s="11"/>
      <c r="C779" s="11"/>
      <c r="E779" s="76"/>
      <c r="F779" s="11"/>
    </row>
    <row r="780" spans="2:6" ht="15.75" customHeight="1" x14ac:dyDescent="0.25">
      <c r="B780" s="11"/>
      <c r="C780" s="11"/>
      <c r="E780" s="76"/>
      <c r="F780" s="11"/>
    </row>
    <row r="781" spans="2:6" ht="15.75" customHeight="1" x14ac:dyDescent="0.25">
      <c r="B781" s="11"/>
      <c r="C781" s="11"/>
      <c r="E781" s="76"/>
      <c r="F781" s="11"/>
    </row>
    <row r="782" spans="2:6" ht="15.75" customHeight="1" x14ac:dyDescent="0.25">
      <c r="B782" s="11"/>
      <c r="C782" s="11"/>
      <c r="E782" s="76"/>
      <c r="F782" s="11"/>
    </row>
    <row r="783" spans="2:6" ht="15.75" customHeight="1" x14ac:dyDescent="0.25">
      <c r="B783" s="11"/>
      <c r="C783" s="11"/>
      <c r="E783" s="76"/>
      <c r="F783" s="11"/>
    </row>
    <row r="784" spans="2:6" ht="15.75" customHeight="1" x14ac:dyDescent="0.25">
      <c r="B784" s="11"/>
      <c r="C784" s="11"/>
      <c r="E784" s="76"/>
      <c r="F784" s="11"/>
    </row>
    <row r="785" spans="2:6" ht="15.75" customHeight="1" x14ac:dyDescent="0.25">
      <c r="B785" s="11"/>
      <c r="C785" s="11"/>
      <c r="E785" s="76"/>
      <c r="F785" s="11"/>
    </row>
    <row r="786" spans="2:6" ht="15.75" customHeight="1" x14ac:dyDescent="0.25">
      <c r="B786" s="11"/>
      <c r="C786" s="11"/>
      <c r="E786" s="76"/>
      <c r="F786" s="11"/>
    </row>
    <row r="787" spans="2:6" ht="15.75" customHeight="1" x14ac:dyDescent="0.25">
      <c r="B787" s="11"/>
      <c r="C787" s="11"/>
      <c r="E787" s="76"/>
      <c r="F787" s="11"/>
    </row>
    <row r="788" spans="2:6" ht="15.75" customHeight="1" x14ac:dyDescent="0.25">
      <c r="B788" s="11"/>
      <c r="C788" s="11"/>
      <c r="E788" s="76"/>
      <c r="F788" s="11"/>
    </row>
    <row r="789" spans="2:6" ht="15.75" customHeight="1" x14ac:dyDescent="0.25">
      <c r="B789" s="11"/>
      <c r="C789" s="11"/>
      <c r="E789" s="76"/>
      <c r="F789" s="11"/>
    </row>
    <row r="790" spans="2:6" ht="15.75" customHeight="1" x14ac:dyDescent="0.25">
      <c r="B790" s="11"/>
      <c r="C790" s="11"/>
      <c r="E790" s="76"/>
      <c r="F790" s="11"/>
    </row>
    <row r="791" spans="2:6" ht="15.75" customHeight="1" x14ac:dyDescent="0.25">
      <c r="B791" s="11"/>
      <c r="C791" s="11"/>
      <c r="E791" s="76"/>
      <c r="F791" s="11"/>
    </row>
    <row r="792" spans="2:6" ht="15.75" customHeight="1" x14ac:dyDescent="0.25">
      <c r="B792" s="11"/>
      <c r="C792" s="11"/>
      <c r="E792" s="76"/>
      <c r="F792" s="11"/>
    </row>
    <row r="793" spans="2:6" ht="15.75" customHeight="1" x14ac:dyDescent="0.25">
      <c r="B793" s="11"/>
      <c r="C793" s="11"/>
      <c r="E793" s="76"/>
      <c r="F793" s="11"/>
    </row>
    <row r="794" spans="2:6" ht="15.75" customHeight="1" x14ac:dyDescent="0.25">
      <c r="B794" s="11"/>
      <c r="C794" s="11"/>
      <c r="E794" s="76"/>
      <c r="F794" s="11"/>
    </row>
    <row r="795" spans="2:6" ht="15.75" customHeight="1" x14ac:dyDescent="0.25">
      <c r="B795" s="11"/>
      <c r="C795" s="11"/>
      <c r="E795" s="76"/>
      <c r="F795" s="11"/>
    </row>
    <row r="796" spans="2:6" ht="15.75" customHeight="1" x14ac:dyDescent="0.25">
      <c r="B796" s="11"/>
      <c r="C796" s="11"/>
      <c r="E796" s="76"/>
      <c r="F796" s="11"/>
    </row>
    <row r="797" spans="2:6" ht="15.75" customHeight="1" x14ac:dyDescent="0.25">
      <c r="B797" s="11"/>
      <c r="C797" s="11"/>
      <c r="E797" s="76"/>
      <c r="F797" s="11"/>
    </row>
    <row r="798" spans="2:6" ht="15.75" customHeight="1" x14ac:dyDescent="0.25">
      <c r="B798" s="11"/>
      <c r="C798" s="11"/>
      <c r="E798" s="76"/>
      <c r="F798" s="11"/>
    </row>
    <row r="799" spans="2:6" ht="15.75" customHeight="1" x14ac:dyDescent="0.25">
      <c r="B799" s="11"/>
      <c r="C799" s="11"/>
      <c r="E799" s="76"/>
      <c r="F799" s="11"/>
    </row>
    <row r="800" spans="2:6" ht="15.75" customHeight="1" x14ac:dyDescent="0.25">
      <c r="B800" s="11"/>
      <c r="C800" s="11"/>
      <c r="E800" s="76"/>
      <c r="F800" s="11"/>
    </row>
    <row r="801" spans="2:6" ht="15.75" customHeight="1" x14ac:dyDescent="0.25">
      <c r="B801" s="11"/>
      <c r="C801" s="11"/>
      <c r="E801" s="76"/>
      <c r="F801" s="11"/>
    </row>
    <row r="802" spans="2:6" ht="15.75" customHeight="1" x14ac:dyDescent="0.25">
      <c r="B802" s="11"/>
      <c r="C802" s="11"/>
      <c r="E802" s="76"/>
      <c r="F802" s="11"/>
    </row>
    <row r="803" spans="2:6" ht="15.75" customHeight="1" x14ac:dyDescent="0.25">
      <c r="B803" s="11"/>
      <c r="C803" s="11"/>
      <c r="E803" s="76"/>
      <c r="F803" s="11"/>
    </row>
    <row r="804" spans="2:6" ht="15.75" customHeight="1" x14ac:dyDescent="0.25">
      <c r="B804" s="11"/>
      <c r="C804" s="11"/>
      <c r="E804" s="76"/>
      <c r="F804" s="11"/>
    </row>
    <row r="805" spans="2:6" ht="15.75" customHeight="1" x14ac:dyDescent="0.25">
      <c r="B805" s="11"/>
      <c r="C805" s="11"/>
      <c r="E805" s="76"/>
      <c r="F805" s="11"/>
    </row>
    <row r="806" spans="2:6" ht="15.75" customHeight="1" x14ac:dyDescent="0.25">
      <c r="B806" s="11"/>
      <c r="C806" s="11"/>
      <c r="E806" s="76"/>
      <c r="F806" s="11"/>
    </row>
    <row r="807" spans="2:6" ht="15.75" customHeight="1" x14ac:dyDescent="0.25">
      <c r="B807" s="11"/>
      <c r="C807" s="11"/>
      <c r="E807" s="76"/>
      <c r="F807" s="11"/>
    </row>
    <row r="808" spans="2:6" ht="15.75" customHeight="1" x14ac:dyDescent="0.25">
      <c r="B808" s="11"/>
      <c r="C808" s="11"/>
      <c r="E808" s="76"/>
      <c r="F808" s="11"/>
    </row>
    <row r="809" spans="2:6" ht="15.75" customHeight="1" x14ac:dyDescent="0.25">
      <c r="B809" s="11"/>
      <c r="C809" s="11"/>
      <c r="E809" s="76"/>
      <c r="F809" s="11"/>
    </row>
    <row r="810" spans="2:6" ht="15.75" customHeight="1" x14ac:dyDescent="0.25">
      <c r="B810" s="11"/>
      <c r="C810" s="11"/>
      <c r="E810" s="76"/>
      <c r="F810" s="11"/>
    </row>
    <row r="811" spans="2:6" ht="15.75" customHeight="1" x14ac:dyDescent="0.25">
      <c r="B811" s="11"/>
      <c r="C811" s="11"/>
      <c r="E811" s="76"/>
      <c r="F811" s="11"/>
    </row>
    <row r="812" spans="2:6" ht="15.75" customHeight="1" x14ac:dyDescent="0.25">
      <c r="B812" s="11"/>
      <c r="C812" s="11"/>
      <c r="E812" s="76"/>
      <c r="F812" s="11"/>
    </row>
    <row r="813" spans="2:6" ht="15.75" customHeight="1" x14ac:dyDescent="0.25">
      <c r="B813" s="11"/>
      <c r="C813" s="11"/>
      <c r="E813" s="76"/>
      <c r="F813" s="11"/>
    </row>
    <row r="814" spans="2:6" ht="15.75" customHeight="1" x14ac:dyDescent="0.25">
      <c r="B814" s="11"/>
      <c r="C814" s="11"/>
      <c r="E814" s="76"/>
      <c r="F814" s="11"/>
    </row>
    <row r="815" spans="2:6" ht="15.75" customHeight="1" x14ac:dyDescent="0.25">
      <c r="B815" s="11"/>
      <c r="C815" s="11"/>
      <c r="E815" s="76"/>
      <c r="F815" s="11"/>
    </row>
    <row r="816" spans="2:6" ht="15.75" customHeight="1" x14ac:dyDescent="0.25">
      <c r="B816" s="11"/>
      <c r="C816" s="11"/>
      <c r="E816" s="76"/>
      <c r="F816" s="11"/>
    </row>
    <row r="817" spans="2:6" ht="15.75" customHeight="1" x14ac:dyDescent="0.25">
      <c r="B817" s="11"/>
      <c r="C817" s="11"/>
      <c r="E817" s="76"/>
      <c r="F817" s="11"/>
    </row>
    <row r="818" spans="2:6" ht="15.75" customHeight="1" x14ac:dyDescent="0.25">
      <c r="B818" s="11"/>
      <c r="C818" s="11"/>
      <c r="E818" s="76"/>
      <c r="F818" s="11"/>
    </row>
    <row r="819" spans="2:6" ht="15.75" customHeight="1" x14ac:dyDescent="0.25">
      <c r="B819" s="11"/>
      <c r="C819" s="11"/>
      <c r="E819" s="76"/>
      <c r="F819" s="11"/>
    </row>
    <row r="820" spans="2:6" ht="15.75" customHeight="1" x14ac:dyDescent="0.25">
      <c r="B820" s="11"/>
      <c r="C820" s="11"/>
      <c r="E820" s="76"/>
      <c r="F820" s="11"/>
    </row>
    <row r="821" spans="2:6" ht="15.75" customHeight="1" x14ac:dyDescent="0.25">
      <c r="B821" s="11"/>
      <c r="C821" s="11"/>
      <c r="E821" s="76"/>
      <c r="F821" s="11"/>
    </row>
    <row r="822" spans="2:6" ht="15.75" customHeight="1" x14ac:dyDescent="0.25">
      <c r="B822" s="11"/>
      <c r="C822" s="11"/>
      <c r="E822" s="76"/>
      <c r="F822" s="11"/>
    </row>
    <row r="823" spans="2:6" ht="15.75" customHeight="1" x14ac:dyDescent="0.25">
      <c r="B823" s="11"/>
      <c r="C823" s="11"/>
      <c r="E823" s="76"/>
      <c r="F823" s="11"/>
    </row>
    <row r="824" spans="2:6" ht="15.75" customHeight="1" x14ac:dyDescent="0.25">
      <c r="B824" s="11"/>
      <c r="C824" s="11"/>
      <c r="E824" s="76"/>
      <c r="F824" s="11"/>
    </row>
    <row r="825" spans="2:6" ht="15.75" customHeight="1" x14ac:dyDescent="0.25">
      <c r="B825" s="11"/>
      <c r="C825" s="11"/>
      <c r="E825" s="76"/>
      <c r="F825" s="11"/>
    </row>
    <row r="826" spans="2:6" ht="15.75" customHeight="1" x14ac:dyDescent="0.25">
      <c r="B826" s="11"/>
      <c r="C826" s="11"/>
      <c r="E826" s="76"/>
      <c r="F826" s="11"/>
    </row>
    <row r="827" spans="2:6" ht="15.75" customHeight="1" x14ac:dyDescent="0.25">
      <c r="B827" s="11"/>
      <c r="C827" s="11"/>
      <c r="E827" s="76"/>
      <c r="F827" s="11"/>
    </row>
    <row r="828" spans="2:6" ht="15.75" customHeight="1" x14ac:dyDescent="0.25">
      <c r="B828" s="11"/>
      <c r="C828" s="11"/>
      <c r="E828" s="76"/>
      <c r="F828" s="11"/>
    </row>
    <row r="829" spans="2:6" ht="15.75" customHeight="1" x14ac:dyDescent="0.25">
      <c r="B829" s="11"/>
      <c r="C829" s="11"/>
      <c r="E829" s="76"/>
      <c r="F829" s="11"/>
    </row>
    <row r="830" spans="2:6" ht="15.75" customHeight="1" x14ac:dyDescent="0.25">
      <c r="B830" s="11"/>
      <c r="C830" s="11"/>
      <c r="E830" s="76"/>
      <c r="F830" s="11"/>
    </row>
    <row r="831" spans="2:6" ht="15.75" customHeight="1" x14ac:dyDescent="0.25">
      <c r="B831" s="11"/>
      <c r="C831" s="11"/>
      <c r="E831" s="76"/>
      <c r="F831" s="11"/>
    </row>
    <row r="832" spans="2:6" ht="15.75" customHeight="1" x14ac:dyDescent="0.25">
      <c r="B832" s="11"/>
      <c r="C832" s="11"/>
      <c r="E832" s="76"/>
      <c r="F832" s="11"/>
    </row>
    <row r="833" spans="2:6" ht="15.75" customHeight="1" x14ac:dyDescent="0.25">
      <c r="B833" s="11"/>
      <c r="C833" s="11"/>
      <c r="E833" s="76"/>
      <c r="F833" s="11"/>
    </row>
    <row r="834" spans="2:6" ht="15.75" customHeight="1" x14ac:dyDescent="0.25">
      <c r="B834" s="11"/>
      <c r="C834" s="11"/>
      <c r="E834" s="76"/>
      <c r="F834" s="11"/>
    </row>
    <row r="835" spans="2:6" ht="15.75" customHeight="1" x14ac:dyDescent="0.25">
      <c r="B835" s="11"/>
      <c r="C835" s="11"/>
      <c r="E835" s="76"/>
      <c r="F835" s="11"/>
    </row>
    <row r="836" spans="2:6" ht="15.75" customHeight="1" x14ac:dyDescent="0.25">
      <c r="B836" s="11"/>
      <c r="C836" s="11"/>
      <c r="E836" s="76"/>
      <c r="F836" s="11"/>
    </row>
    <row r="837" spans="2:6" ht="15.75" customHeight="1" x14ac:dyDescent="0.25">
      <c r="B837" s="11"/>
      <c r="C837" s="11"/>
      <c r="E837" s="76"/>
      <c r="F837" s="11"/>
    </row>
    <row r="838" spans="2:6" ht="15.75" customHeight="1" x14ac:dyDescent="0.25">
      <c r="B838" s="11"/>
      <c r="C838" s="11"/>
      <c r="E838" s="76"/>
      <c r="F838" s="11"/>
    </row>
    <row r="839" spans="2:6" ht="15.75" customHeight="1" x14ac:dyDescent="0.25">
      <c r="B839" s="11"/>
      <c r="C839" s="11"/>
      <c r="E839" s="76"/>
      <c r="F839" s="11"/>
    </row>
    <row r="840" spans="2:6" ht="15.75" customHeight="1" x14ac:dyDescent="0.25">
      <c r="B840" s="11"/>
      <c r="C840" s="11"/>
      <c r="E840" s="76"/>
      <c r="F840" s="11"/>
    </row>
    <row r="841" spans="2:6" ht="15.75" customHeight="1" x14ac:dyDescent="0.25">
      <c r="B841" s="11"/>
      <c r="C841" s="11"/>
      <c r="E841" s="76"/>
      <c r="F841" s="11"/>
    </row>
    <row r="842" spans="2:6" ht="15.75" customHeight="1" x14ac:dyDescent="0.25">
      <c r="B842" s="11"/>
      <c r="C842" s="11"/>
      <c r="E842" s="76"/>
      <c r="F842" s="11"/>
    </row>
    <row r="843" spans="2:6" ht="15.75" customHeight="1" x14ac:dyDescent="0.25">
      <c r="B843" s="11"/>
      <c r="C843" s="11"/>
      <c r="E843" s="76"/>
      <c r="F843" s="11"/>
    </row>
    <row r="844" spans="2:6" ht="15.75" customHeight="1" x14ac:dyDescent="0.25">
      <c r="B844" s="11"/>
      <c r="C844" s="11"/>
      <c r="E844" s="76"/>
      <c r="F844" s="11"/>
    </row>
    <row r="845" spans="2:6" ht="15.75" customHeight="1" x14ac:dyDescent="0.25">
      <c r="B845" s="11"/>
      <c r="C845" s="11"/>
      <c r="E845" s="76"/>
      <c r="F845" s="11"/>
    </row>
    <row r="846" spans="2:6" ht="15.75" customHeight="1" x14ac:dyDescent="0.25">
      <c r="B846" s="11"/>
      <c r="C846" s="11"/>
      <c r="E846" s="76"/>
      <c r="F846" s="11"/>
    </row>
    <row r="847" spans="2:6" ht="15.75" customHeight="1" x14ac:dyDescent="0.25">
      <c r="B847" s="11"/>
      <c r="C847" s="11"/>
      <c r="E847" s="76"/>
      <c r="F847" s="11"/>
    </row>
    <row r="848" spans="2:6" ht="15.75" customHeight="1" x14ac:dyDescent="0.25">
      <c r="B848" s="11"/>
      <c r="C848" s="11"/>
      <c r="E848" s="76"/>
      <c r="F848" s="11"/>
    </row>
    <row r="849" spans="2:6" ht="15.75" customHeight="1" x14ac:dyDescent="0.25">
      <c r="B849" s="11"/>
      <c r="C849" s="11"/>
      <c r="E849" s="76"/>
      <c r="F849" s="11"/>
    </row>
    <row r="850" spans="2:6" ht="15.75" customHeight="1" x14ac:dyDescent="0.25">
      <c r="B850" s="11"/>
      <c r="C850" s="11"/>
      <c r="E850" s="76"/>
      <c r="F850" s="11"/>
    </row>
    <row r="851" spans="2:6" ht="15.75" customHeight="1" x14ac:dyDescent="0.25">
      <c r="B851" s="11"/>
      <c r="C851" s="11"/>
      <c r="E851" s="76"/>
      <c r="F851" s="11"/>
    </row>
    <row r="852" spans="2:6" ht="15.75" customHeight="1" x14ac:dyDescent="0.25">
      <c r="B852" s="11"/>
      <c r="C852" s="11"/>
      <c r="E852" s="76"/>
      <c r="F852" s="11"/>
    </row>
    <row r="853" spans="2:6" ht="15.75" customHeight="1" x14ac:dyDescent="0.25">
      <c r="B853" s="11"/>
      <c r="C853" s="11"/>
      <c r="E853" s="76"/>
      <c r="F853" s="11"/>
    </row>
    <row r="854" spans="2:6" ht="15.75" customHeight="1" x14ac:dyDescent="0.25">
      <c r="B854" s="11"/>
      <c r="C854" s="11"/>
      <c r="E854" s="76"/>
      <c r="F854" s="11"/>
    </row>
    <row r="855" spans="2:6" ht="15.75" customHeight="1" x14ac:dyDescent="0.25">
      <c r="B855" s="11"/>
      <c r="C855" s="11"/>
      <c r="E855" s="76"/>
      <c r="F855" s="11"/>
    </row>
    <row r="856" spans="2:6" ht="15.75" customHeight="1" x14ac:dyDescent="0.25">
      <c r="B856" s="11"/>
      <c r="C856" s="11"/>
      <c r="E856" s="76"/>
      <c r="F856" s="11"/>
    </row>
    <row r="857" spans="2:6" ht="15.75" customHeight="1" x14ac:dyDescent="0.25">
      <c r="B857" s="11"/>
      <c r="C857" s="11"/>
      <c r="E857" s="76"/>
      <c r="F857" s="11"/>
    </row>
    <row r="858" spans="2:6" ht="15.75" customHeight="1" x14ac:dyDescent="0.25">
      <c r="B858" s="11"/>
      <c r="C858" s="11"/>
      <c r="E858" s="76"/>
      <c r="F858" s="11"/>
    </row>
    <row r="859" spans="2:6" ht="15.75" customHeight="1" x14ac:dyDescent="0.25">
      <c r="B859" s="11"/>
      <c r="C859" s="11"/>
      <c r="E859" s="76"/>
      <c r="F859" s="11"/>
    </row>
    <row r="860" spans="2:6" ht="15.75" customHeight="1" x14ac:dyDescent="0.25">
      <c r="B860" s="11"/>
      <c r="C860" s="11"/>
      <c r="E860" s="76"/>
      <c r="F860" s="11"/>
    </row>
    <row r="861" spans="2:6" ht="15.75" customHeight="1" x14ac:dyDescent="0.25">
      <c r="B861" s="11"/>
      <c r="C861" s="11"/>
      <c r="E861" s="76"/>
      <c r="F861" s="11"/>
    </row>
    <row r="862" spans="2:6" ht="15.75" customHeight="1" x14ac:dyDescent="0.25">
      <c r="B862" s="11"/>
      <c r="C862" s="11"/>
      <c r="E862" s="76"/>
      <c r="F862" s="11"/>
    </row>
    <row r="863" spans="2:6" ht="15.75" customHeight="1" x14ac:dyDescent="0.25">
      <c r="B863" s="11"/>
      <c r="C863" s="11"/>
      <c r="E863" s="76"/>
      <c r="F863" s="11"/>
    </row>
    <row r="864" spans="2:6" ht="15.75" customHeight="1" x14ac:dyDescent="0.25">
      <c r="B864" s="11"/>
      <c r="C864" s="11"/>
      <c r="E864" s="76"/>
      <c r="F864" s="11"/>
    </row>
    <row r="865" spans="2:6" ht="15.75" customHeight="1" x14ac:dyDescent="0.25">
      <c r="B865" s="11"/>
      <c r="C865" s="11"/>
      <c r="E865" s="76"/>
      <c r="F865" s="11"/>
    </row>
    <row r="866" spans="2:6" ht="15.75" customHeight="1" x14ac:dyDescent="0.25">
      <c r="B866" s="11"/>
      <c r="C866" s="11"/>
      <c r="E866" s="76"/>
      <c r="F866" s="11"/>
    </row>
    <row r="867" spans="2:6" ht="15.75" customHeight="1" x14ac:dyDescent="0.25">
      <c r="B867" s="11"/>
      <c r="C867" s="11"/>
      <c r="E867" s="76"/>
      <c r="F867" s="11"/>
    </row>
    <row r="868" spans="2:6" ht="15.75" customHeight="1" x14ac:dyDescent="0.25">
      <c r="B868" s="11"/>
      <c r="C868" s="11"/>
      <c r="E868" s="76"/>
      <c r="F868" s="11"/>
    </row>
    <row r="869" spans="2:6" ht="15.75" customHeight="1" x14ac:dyDescent="0.25">
      <c r="B869" s="11"/>
      <c r="C869" s="11"/>
      <c r="E869" s="76"/>
      <c r="F869" s="11"/>
    </row>
    <row r="870" spans="2:6" ht="15.75" customHeight="1" x14ac:dyDescent="0.25">
      <c r="B870" s="11"/>
      <c r="C870" s="11"/>
      <c r="E870" s="76"/>
      <c r="F870" s="11"/>
    </row>
    <row r="871" spans="2:6" ht="15.75" customHeight="1" x14ac:dyDescent="0.25">
      <c r="B871" s="11"/>
      <c r="C871" s="11"/>
      <c r="E871" s="76"/>
      <c r="F871" s="11"/>
    </row>
    <row r="872" spans="2:6" ht="15.75" customHeight="1" x14ac:dyDescent="0.25">
      <c r="B872" s="11"/>
      <c r="C872" s="11"/>
      <c r="E872" s="76"/>
      <c r="F872" s="11"/>
    </row>
    <row r="873" spans="2:6" ht="15.75" customHeight="1" x14ac:dyDescent="0.25">
      <c r="B873" s="11"/>
      <c r="C873" s="11"/>
      <c r="E873" s="76"/>
      <c r="F873" s="11"/>
    </row>
    <row r="874" spans="2:6" ht="15.75" customHeight="1" x14ac:dyDescent="0.25">
      <c r="B874" s="11"/>
      <c r="C874" s="11"/>
      <c r="E874" s="76"/>
      <c r="F874" s="11"/>
    </row>
    <row r="875" spans="2:6" ht="15.75" customHeight="1" x14ac:dyDescent="0.25">
      <c r="B875" s="11"/>
      <c r="C875" s="11"/>
      <c r="E875" s="76"/>
      <c r="F875" s="11"/>
    </row>
    <row r="876" spans="2:6" ht="15.75" customHeight="1" x14ac:dyDescent="0.25">
      <c r="B876" s="11"/>
      <c r="C876" s="11"/>
      <c r="E876" s="76"/>
      <c r="F876" s="11"/>
    </row>
    <row r="877" spans="2:6" ht="15.75" customHeight="1" x14ac:dyDescent="0.25">
      <c r="B877" s="11"/>
      <c r="C877" s="11"/>
      <c r="E877" s="76"/>
      <c r="F877" s="11"/>
    </row>
    <row r="878" spans="2:6" ht="15.75" customHeight="1" x14ac:dyDescent="0.25">
      <c r="B878" s="11"/>
      <c r="C878" s="11"/>
      <c r="E878" s="76"/>
      <c r="F878" s="11"/>
    </row>
    <row r="879" spans="2:6" ht="15.75" customHeight="1" x14ac:dyDescent="0.25">
      <c r="B879" s="11"/>
      <c r="C879" s="11"/>
      <c r="E879" s="76"/>
      <c r="F879" s="11"/>
    </row>
    <row r="880" spans="2:6" ht="15.75" customHeight="1" x14ac:dyDescent="0.25">
      <c r="B880" s="11"/>
      <c r="C880" s="11"/>
      <c r="E880" s="76"/>
      <c r="F880" s="11"/>
    </row>
    <row r="881" spans="2:6" ht="15.75" customHeight="1" x14ac:dyDescent="0.25">
      <c r="B881" s="11"/>
      <c r="C881" s="11"/>
      <c r="E881" s="76"/>
      <c r="F881" s="11"/>
    </row>
    <row r="882" spans="2:6" ht="15.75" customHeight="1" x14ac:dyDescent="0.25">
      <c r="B882" s="11"/>
      <c r="C882" s="11"/>
      <c r="E882" s="76"/>
      <c r="F882" s="11"/>
    </row>
    <row r="883" spans="2:6" ht="15.75" customHeight="1" x14ac:dyDescent="0.25">
      <c r="B883" s="11"/>
      <c r="C883" s="11"/>
      <c r="E883" s="76"/>
      <c r="F883" s="11"/>
    </row>
    <row r="884" spans="2:6" ht="15.75" customHeight="1" x14ac:dyDescent="0.25">
      <c r="B884" s="11"/>
      <c r="C884" s="11"/>
      <c r="E884" s="76"/>
      <c r="F884" s="11"/>
    </row>
    <row r="885" spans="2:6" ht="15.75" customHeight="1" x14ac:dyDescent="0.25">
      <c r="B885" s="11"/>
      <c r="C885" s="11"/>
      <c r="E885" s="76"/>
      <c r="F885" s="11"/>
    </row>
    <row r="886" spans="2:6" ht="15.75" customHeight="1" x14ac:dyDescent="0.25">
      <c r="B886" s="11"/>
      <c r="C886" s="11"/>
      <c r="E886" s="76"/>
      <c r="F886" s="11"/>
    </row>
    <row r="887" spans="2:6" ht="15.75" customHeight="1" x14ac:dyDescent="0.25">
      <c r="B887" s="11"/>
      <c r="C887" s="11"/>
      <c r="E887" s="76"/>
      <c r="F887" s="11"/>
    </row>
    <row r="888" spans="2:6" ht="15.75" customHeight="1" x14ac:dyDescent="0.25">
      <c r="B888" s="11"/>
      <c r="C888" s="11"/>
      <c r="E888" s="76"/>
      <c r="F888" s="11"/>
    </row>
    <row r="889" spans="2:6" ht="15.75" customHeight="1" x14ac:dyDescent="0.25">
      <c r="B889" s="11"/>
      <c r="C889" s="11"/>
      <c r="E889" s="76"/>
      <c r="F889" s="11"/>
    </row>
    <row r="890" spans="2:6" ht="15.75" customHeight="1" x14ac:dyDescent="0.25">
      <c r="B890" s="11"/>
      <c r="C890" s="11"/>
      <c r="E890" s="76"/>
      <c r="F890" s="11"/>
    </row>
    <row r="891" spans="2:6" ht="15.75" customHeight="1" x14ac:dyDescent="0.25">
      <c r="B891" s="11"/>
      <c r="C891" s="11"/>
      <c r="E891" s="76"/>
      <c r="F891" s="11"/>
    </row>
    <row r="892" spans="2:6" ht="15.75" customHeight="1" x14ac:dyDescent="0.25">
      <c r="B892" s="11"/>
      <c r="C892" s="11"/>
      <c r="E892" s="76"/>
      <c r="F892" s="11"/>
    </row>
    <row r="893" spans="2:6" ht="15.75" customHeight="1" x14ac:dyDescent="0.25">
      <c r="B893" s="11"/>
      <c r="C893" s="11"/>
      <c r="E893" s="76"/>
      <c r="F893" s="11"/>
    </row>
    <row r="894" spans="2:6" ht="15.75" customHeight="1" x14ac:dyDescent="0.25">
      <c r="B894" s="11"/>
      <c r="C894" s="11"/>
      <c r="E894" s="76"/>
      <c r="F894" s="11"/>
    </row>
    <row r="895" spans="2:6" ht="15.75" customHeight="1" x14ac:dyDescent="0.25">
      <c r="B895" s="11"/>
      <c r="C895" s="11"/>
      <c r="E895" s="76"/>
      <c r="F895" s="11"/>
    </row>
    <row r="896" spans="2:6" ht="15.75" customHeight="1" x14ac:dyDescent="0.25">
      <c r="B896" s="11"/>
      <c r="C896" s="11"/>
      <c r="E896" s="76"/>
      <c r="F896" s="11"/>
    </row>
    <row r="897" spans="2:6" ht="15.75" customHeight="1" x14ac:dyDescent="0.25">
      <c r="B897" s="11"/>
      <c r="C897" s="11"/>
      <c r="E897" s="76"/>
      <c r="F897" s="11"/>
    </row>
    <row r="898" spans="2:6" ht="15.75" customHeight="1" x14ac:dyDescent="0.25">
      <c r="B898" s="11"/>
      <c r="C898" s="11"/>
      <c r="E898" s="76"/>
      <c r="F898" s="11"/>
    </row>
    <row r="899" spans="2:6" ht="15.75" customHeight="1" x14ac:dyDescent="0.25">
      <c r="B899" s="11"/>
      <c r="C899" s="11"/>
      <c r="E899" s="76"/>
      <c r="F899" s="11"/>
    </row>
    <row r="900" spans="2:6" ht="15.75" customHeight="1" x14ac:dyDescent="0.25">
      <c r="B900" s="11"/>
      <c r="C900" s="11"/>
      <c r="E900" s="76"/>
      <c r="F900" s="11"/>
    </row>
    <row r="901" spans="2:6" ht="15.75" customHeight="1" x14ac:dyDescent="0.25">
      <c r="B901" s="11"/>
      <c r="C901" s="11"/>
      <c r="E901" s="76"/>
      <c r="F901" s="11"/>
    </row>
    <row r="902" spans="2:6" ht="15.75" customHeight="1" x14ac:dyDescent="0.25">
      <c r="B902" s="11"/>
      <c r="C902" s="11"/>
      <c r="E902" s="76"/>
      <c r="F902" s="11"/>
    </row>
    <row r="903" spans="2:6" ht="15.75" customHeight="1" x14ac:dyDescent="0.25">
      <c r="B903" s="11"/>
      <c r="C903" s="11"/>
      <c r="E903" s="76"/>
      <c r="F903" s="11"/>
    </row>
    <row r="904" spans="2:6" ht="15.75" customHeight="1" x14ac:dyDescent="0.25">
      <c r="B904" s="11"/>
      <c r="C904" s="11"/>
      <c r="E904" s="76"/>
      <c r="F904" s="11"/>
    </row>
    <row r="905" spans="2:6" ht="15.75" customHeight="1" x14ac:dyDescent="0.25">
      <c r="B905" s="11"/>
      <c r="C905" s="11"/>
      <c r="E905" s="76"/>
      <c r="F905" s="11"/>
    </row>
    <row r="906" spans="2:6" ht="15.75" customHeight="1" x14ac:dyDescent="0.25">
      <c r="B906" s="11"/>
      <c r="C906" s="11"/>
      <c r="E906" s="76"/>
      <c r="F906" s="11"/>
    </row>
    <row r="907" spans="2:6" ht="15.75" customHeight="1" x14ac:dyDescent="0.25">
      <c r="B907" s="11"/>
      <c r="C907" s="11"/>
      <c r="E907" s="76"/>
      <c r="F907" s="11"/>
    </row>
    <row r="908" spans="2:6" ht="15.75" customHeight="1" x14ac:dyDescent="0.25">
      <c r="B908" s="11"/>
      <c r="C908" s="11"/>
      <c r="E908" s="76"/>
      <c r="F908" s="11"/>
    </row>
    <row r="909" spans="2:6" ht="15.75" customHeight="1" x14ac:dyDescent="0.25">
      <c r="B909" s="11"/>
      <c r="C909" s="11"/>
      <c r="E909" s="76"/>
      <c r="F909" s="11"/>
    </row>
    <row r="910" spans="2:6" ht="15.75" customHeight="1" x14ac:dyDescent="0.25">
      <c r="B910" s="11"/>
      <c r="C910" s="11"/>
      <c r="E910" s="76"/>
      <c r="F910" s="11"/>
    </row>
    <row r="911" spans="2:6" ht="15.75" customHeight="1" x14ac:dyDescent="0.25">
      <c r="B911" s="11"/>
      <c r="C911" s="11"/>
      <c r="E911" s="76"/>
      <c r="F911" s="11"/>
    </row>
    <row r="912" spans="2:6" ht="15.75" customHeight="1" x14ac:dyDescent="0.25">
      <c r="B912" s="11"/>
      <c r="C912" s="11"/>
      <c r="E912" s="76"/>
      <c r="F912" s="11"/>
    </row>
    <row r="913" spans="2:6" ht="15.75" customHeight="1" x14ac:dyDescent="0.25">
      <c r="B913" s="11"/>
      <c r="C913" s="11"/>
      <c r="E913" s="76"/>
      <c r="F913" s="11"/>
    </row>
    <row r="914" spans="2:6" ht="15.75" customHeight="1" x14ac:dyDescent="0.25">
      <c r="B914" s="11"/>
      <c r="C914" s="11"/>
      <c r="E914" s="76"/>
      <c r="F914" s="11"/>
    </row>
    <row r="915" spans="2:6" ht="15.75" customHeight="1" x14ac:dyDescent="0.25">
      <c r="B915" s="11"/>
      <c r="C915" s="11"/>
      <c r="E915" s="76"/>
      <c r="F915" s="11"/>
    </row>
    <row r="916" spans="2:6" ht="15.75" customHeight="1" x14ac:dyDescent="0.25">
      <c r="B916" s="11"/>
      <c r="C916" s="11"/>
      <c r="E916" s="76"/>
      <c r="F916" s="11"/>
    </row>
    <row r="917" spans="2:6" ht="15.75" customHeight="1" x14ac:dyDescent="0.25">
      <c r="B917" s="11"/>
      <c r="C917" s="11"/>
      <c r="E917" s="76"/>
      <c r="F917" s="11"/>
    </row>
    <row r="918" spans="2:6" ht="15.75" customHeight="1" x14ac:dyDescent="0.25">
      <c r="B918" s="11"/>
      <c r="C918" s="11"/>
      <c r="E918" s="76"/>
      <c r="F918" s="11"/>
    </row>
    <row r="919" spans="2:6" ht="15.75" customHeight="1" x14ac:dyDescent="0.25">
      <c r="B919" s="11"/>
      <c r="C919" s="11"/>
      <c r="E919" s="76"/>
      <c r="F919" s="11"/>
    </row>
    <row r="920" spans="2:6" ht="15.75" customHeight="1" x14ac:dyDescent="0.25">
      <c r="B920" s="11"/>
      <c r="C920" s="11"/>
      <c r="E920" s="76"/>
      <c r="F920" s="11"/>
    </row>
    <row r="921" spans="2:6" ht="15.75" customHeight="1" x14ac:dyDescent="0.25">
      <c r="B921" s="11"/>
      <c r="C921" s="11"/>
      <c r="E921" s="76"/>
      <c r="F921" s="11"/>
    </row>
    <row r="922" spans="2:6" ht="15.75" customHeight="1" x14ac:dyDescent="0.25">
      <c r="B922" s="11"/>
      <c r="C922" s="11"/>
      <c r="E922" s="76"/>
      <c r="F922" s="11"/>
    </row>
    <row r="923" spans="2:6" ht="15.75" customHeight="1" x14ac:dyDescent="0.25">
      <c r="B923" s="11"/>
      <c r="C923" s="11"/>
      <c r="E923" s="76"/>
      <c r="F923" s="11"/>
    </row>
    <row r="924" spans="2:6" ht="15.75" customHeight="1" x14ac:dyDescent="0.25">
      <c r="B924" s="11"/>
      <c r="C924" s="11"/>
      <c r="E924" s="76"/>
      <c r="F924" s="11"/>
    </row>
    <row r="925" spans="2:6" ht="15.75" customHeight="1" x14ac:dyDescent="0.25">
      <c r="B925" s="11"/>
      <c r="C925" s="11"/>
      <c r="E925" s="76"/>
      <c r="F925" s="11"/>
    </row>
    <row r="926" spans="2:6" ht="15.75" customHeight="1" x14ac:dyDescent="0.25">
      <c r="B926" s="11"/>
      <c r="C926" s="11"/>
      <c r="E926" s="76"/>
      <c r="F926" s="11"/>
    </row>
    <row r="927" spans="2:6" ht="15.75" customHeight="1" x14ac:dyDescent="0.25">
      <c r="B927" s="11"/>
      <c r="C927" s="11"/>
      <c r="E927" s="76"/>
      <c r="F927" s="11"/>
    </row>
    <row r="928" spans="2:6" ht="15.75" customHeight="1" x14ac:dyDescent="0.25">
      <c r="B928" s="11"/>
      <c r="C928" s="11"/>
      <c r="E928" s="76"/>
      <c r="F928" s="11"/>
    </row>
    <row r="929" spans="2:6" ht="15.75" customHeight="1" x14ac:dyDescent="0.25">
      <c r="B929" s="11"/>
      <c r="C929" s="11"/>
      <c r="E929" s="76"/>
      <c r="F929" s="11"/>
    </row>
    <row r="930" spans="2:6" ht="15.75" customHeight="1" x14ac:dyDescent="0.25">
      <c r="B930" s="11"/>
      <c r="C930" s="11"/>
      <c r="E930" s="76"/>
      <c r="F930" s="11"/>
    </row>
    <row r="931" spans="2:6" ht="15.75" customHeight="1" x14ac:dyDescent="0.25">
      <c r="B931" s="11"/>
      <c r="C931" s="11"/>
      <c r="E931" s="76"/>
      <c r="F931" s="11"/>
    </row>
    <row r="932" spans="2:6" ht="15.75" customHeight="1" x14ac:dyDescent="0.25">
      <c r="B932" s="11"/>
      <c r="C932" s="11"/>
      <c r="E932" s="76"/>
      <c r="F932" s="11"/>
    </row>
    <row r="933" spans="2:6" ht="15.75" customHeight="1" x14ac:dyDescent="0.25">
      <c r="B933" s="11"/>
      <c r="C933" s="11"/>
      <c r="E933" s="76"/>
      <c r="F933" s="11"/>
    </row>
    <row r="934" spans="2:6" ht="15.75" customHeight="1" x14ac:dyDescent="0.25">
      <c r="B934" s="11"/>
      <c r="C934" s="11"/>
      <c r="E934" s="76"/>
      <c r="F934" s="11"/>
    </row>
    <row r="935" spans="2:6" ht="15.75" customHeight="1" x14ac:dyDescent="0.25">
      <c r="B935" s="11"/>
      <c r="C935" s="11"/>
      <c r="E935" s="76"/>
      <c r="F935" s="11"/>
    </row>
    <row r="936" spans="2:6" ht="15.75" customHeight="1" x14ac:dyDescent="0.25">
      <c r="B936" s="11"/>
      <c r="C936" s="11"/>
      <c r="E936" s="76"/>
      <c r="F936" s="11"/>
    </row>
    <row r="937" spans="2:6" ht="15.75" customHeight="1" x14ac:dyDescent="0.25">
      <c r="B937" s="11"/>
      <c r="C937" s="11"/>
      <c r="E937" s="76"/>
      <c r="F937" s="11"/>
    </row>
    <row r="938" spans="2:6" ht="15.75" customHeight="1" x14ac:dyDescent="0.25">
      <c r="B938" s="11"/>
      <c r="C938" s="11"/>
      <c r="E938" s="76"/>
      <c r="F938" s="11"/>
    </row>
    <row r="939" spans="2:6" ht="15.75" customHeight="1" x14ac:dyDescent="0.25">
      <c r="B939" s="11"/>
      <c r="C939" s="11"/>
      <c r="E939" s="76"/>
      <c r="F939" s="11"/>
    </row>
    <row r="940" spans="2:6" ht="15.75" customHeight="1" x14ac:dyDescent="0.25">
      <c r="B940" s="11"/>
      <c r="C940" s="11"/>
      <c r="E940" s="76"/>
      <c r="F940" s="11"/>
    </row>
    <row r="941" spans="2:6" ht="15.75" customHeight="1" x14ac:dyDescent="0.25">
      <c r="B941" s="11"/>
      <c r="C941" s="11"/>
      <c r="E941" s="76"/>
      <c r="F941" s="11"/>
    </row>
    <row r="942" spans="2:6" ht="15.75" customHeight="1" x14ac:dyDescent="0.25">
      <c r="B942" s="11"/>
      <c r="C942" s="11"/>
      <c r="E942" s="76"/>
      <c r="F942" s="11"/>
    </row>
    <row r="943" spans="2:6" ht="15.75" customHeight="1" x14ac:dyDescent="0.25">
      <c r="B943" s="11"/>
      <c r="C943" s="11"/>
      <c r="E943" s="76"/>
      <c r="F943" s="11"/>
    </row>
    <row r="944" spans="2:6" ht="15.75" customHeight="1" x14ac:dyDescent="0.25">
      <c r="B944" s="11"/>
      <c r="C944" s="11"/>
      <c r="E944" s="76"/>
      <c r="F944" s="11"/>
    </row>
    <row r="945" spans="2:6" ht="15.75" customHeight="1" x14ac:dyDescent="0.25">
      <c r="B945" s="11"/>
      <c r="C945" s="11"/>
      <c r="E945" s="76"/>
      <c r="F945" s="11"/>
    </row>
    <row r="946" spans="2:6" ht="15.75" customHeight="1" x14ac:dyDescent="0.25">
      <c r="B946" s="11"/>
      <c r="C946" s="11"/>
      <c r="E946" s="76"/>
      <c r="F946" s="11"/>
    </row>
    <row r="947" spans="2:6" ht="15.75" customHeight="1" x14ac:dyDescent="0.25">
      <c r="B947" s="11"/>
      <c r="C947" s="11"/>
      <c r="E947" s="76"/>
      <c r="F947" s="11"/>
    </row>
    <row r="948" spans="2:6" ht="15.75" customHeight="1" x14ac:dyDescent="0.25">
      <c r="B948" s="11"/>
      <c r="C948" s="11"/>
      <c r="E948" s="76"/>
      <c r="F948" s="11"/>
    </row>
    <row r="949" spans="2:6" ht="15.75" customHeight="1" x14ac:dyDescent="0.25">
      <c r="B949" s="11"/>
      <c r="C949" s="11"/>
      <c r="E949" s="76"/>
      <c r="F949" s="11"/>
    </row>
    <row r="950" spans="2:6" ht="15.75" customHeight="1" x14ac:dyDescent="0.25">
      <c r="B950" s="11"/>
      <c r="C950" s="11"/>
      <c r="E950" s="76"/>
      <c r="F950" s="11"/>
    </row>
    <row r="951" spans="2:6" ht="15.75" customHeight="1" x14ac:dyDescent="0.25">
      <c r="B951" s="11"/>
      <c r="C951" s="11"/>
      <c r="E951" s="76"/>
      <c r="F951" s="11"/>
    </row>
    <row r="952" spans="2:6" ht="15.75" customHeight="1" x14ac:dyDescent="0.25">
      <c r="B952" s="11"/>
      <c r="C952" s="11"/>
      <c r="E952" s="76"/>
      <c r="F952" s="11"/>
    </row>
    <row r="953" spans="2:6" ht="15.75" customHeight="1" x14ac:dyDescent="0.25">
      <c r="B953" s="11"/>
      <c r="C953" s="11"/>
      <c r="E953" s="76"/>
      <c r="F953" s="11"/>
    </row>
    <row r="954" spans="2:6" ht="15.75" customHeight="1" x14ac:dyDescent="0.25">
      <c r="B954" s="11"/>
      <c r="C954" s="11"/>
      <c r="E954" s="76"/>
      <c r="F954" s="11"/>
    </row>
    <row r="955" spans="2:6" ht="15.75" customHeight="1" x14ac:dyDescent="0.25">
      <c r="B955" s="11"/>
      <c r="C955" s="11"/>
      <c r="E955" s="76"/>
      <c r="F955" s="11"/>
    </row>
    <row r="956" spans="2:6" ht="15.75" customHeight="1" x14ac:dyDescent="0.25">
      <c r="B956" s="11"/>
      <c r="C956" s="11"/>
      <c r="E956" s="76"/>
      <c r="F956" s="11"/>
    </row>
    <row r="957" spans="2:6" ht="15.75" customHeight="1" x14ac:dyDescent="0.25">
      <c r="B957" s="11"/>
      <c r="C957" s="11"/>
      <c r="E957" s="76"/>
      <c r="F957" s="11"/>
    </row>
    <row r="958" spans="2:6" ht="15.75" customHeight="1" x14ac:dyDescent="0.25">
      <c r="B958" s="11"/>
      <c r="C958" s="11"/>
      <c r="E958" s="76"/>
      <c r="F958" s="11"/>
    </row>
    <row r="959" spans="2:6" ht="15.75" customHeight="1" x14ac:dyDescent="0.25">
      <c r="B959" s="11"/>
      <c r="C959" s="11"/>
      <c r="E959" s="76"/>
      <c r="F959" s="11"/>
    </row>
    <row r="960" spans="2:6" ht="15.75" customHeight="1" x14ac:dyDescent="0.25">
      <c r="B960" s="11"/>
      <c r="C960" s="11"/>
      <c r="E960" s="76"/>
      <c r="F960" s="11"/>
    </row>
    <row r="961" spans="2:6" ht="15.75" customHeight="1" x14ac:dyDescent="0.25">
      <c r="B961" s="11"/>
      <c r="C961" s="11"/>
      <c r="E961" s="76"/>
      <c r="F961" s="11"/>
    </row>
    <row r="962" spans="2:6" ht="15.75" customHeight="1" x14ac:dyDescent="0.25">
      <c r="B962" s="11"/>
      <c r="C962" s="11"/>
      <c r="E962" s="76"/>
      <c r="F962" s="11"/>
    </row>
    <row r="963" spans="2:6" ht="15.75" customHeight="1" x14ac:dyDescent="0.25">
      <c r="B963" s="11"/>
      <c r="C963" s="11"/>
      <c r="E963" s="76"/>
      <c r="F963" s="11"/>
    </row>
    <row r="964" spans="2:6" ht="15.75" customHeight="1" x14ac:dyDescent="0.25">
      <c r="B964" s="11"/>
      <c r="C964" s="11"/>
      <c r="E964" s="76"/>
      <c r="F964" s="11"/>
    </row>
    <row r="965" spans="2:6" ht="15.75" customHeight="1" x14ac:dyDescent="0.25">
      <c r="B965" s="11"/>
      <c r="C965" s="11"/>
      <c r="E965" s="76"/>
      <c r="F965" s="11"/>
    </row>
    <row r="966" spans="2:6" ht="15.75" customHeight="1" x14ac:dyDescent="0.25">
      <c r="B966" s="11"/>
      <c r="C966" s="11"/>
      <c r="E966" s="76"/>
      <c r="F966" s="11"/>
    </row>
    <row r="967" spans="2:6" ht="15.75" customHeight="1" x14ac:dyDescent="0.25">
      <c r="B967" s="11"/>
      <c r="C967" s="11"/>
      <c r="E967" s="76"/>
      <c r="F967" s="11"/>
    </row>
    <row r="968" spans="2:6" ht="15.75" customHeight="1" x14ac:dyDescent="0.25">
      <c r="B968" s="11"/>
      <c r="C968" s="11"/>
      <c r="E968" s="76"/>
      <c r="F968" s="11"/>
    </row>
    <row r="969" spans="2:6" ht="15.75" customHeight="1" x14ac:dyDescent="0.25">
      <c r="B969" s="11"/>
      <c r="C969" s="11"/>
      <c r="E969" s="76"/>
      <c r="F969" s="11"/>
    </row>
    <row r="970" spans="2:6" ht="15.75" customHeight="1" x14ac:dyDescent="0.25">
      <c r="B970" s="11"/>
      <c r="C970" s="11"/>
      <c r="E970" s="76"/>
      <c r="F970" s="11"/>
    </row>
    <row r="971" spans="2:6" ht="15.75" customHeight="1" x14ac:dyDescent="0.25">
      <c r="B971" s="11"/>
      <c r="C971" s="11"/>
      <c r="E971" s="76"/>
      <c r="F971" s="11"/>
    </row>
    <row r="972" spans="2:6" ht="15.75" customHeight="1" x14ac:dyDescent="0.25">
      <c r="B972" s="11"/>
      <c r="C972" s="11"/>
      <c r="E972" s="76"/>
      <c r="F972" s="11"/>
    </row>
    <row r="973" spans="2:6" ht="15.75" customHeight="1" x14ac:dyDescent="0.25">
      <c r="B973" s="11"/>
      <c r="C973" s="11"/>
      <c r="E973" s="76"/>
      <c r="F973" s="11"/>
    </row>
    <row r="974" spans="2:6" ht="15.75" customHeight="1" x14ac:dyDescent="0.25">
      <c r="B974" s="11"/>
      <c r="C974" s="11"/>
      <c r="E974" s="76"/>
      <c r="F974" s="11"/>
    </row>
    <row r="975" spans="2:6" ht="15.75" customHeight="1" x14ac:dyDescent="0.25">
      <c r="B975" s="11"/>
      <c r="C975" s="11"/>
      <c r="E975" s="76"/>
      <c r="F975" s="11"/>
    </row>
    <row r="976" spans="2:6" ht="15.75" customHeight="1" x14ac:dyDescent="0.25">
      <c r="B976" s="11"/>
      <c r="C976" s="11"/>
      <c r="E976" s="76"/>
      <c r="F976" s="11"/>
    </row>
    <row r="977" spans="2:6" ht="15.75" customHeight="1" x14ac:dyDescent="0.25">
      <c r="B977" s="11"/>
      <c r="C977" s="11"/>
      <c r="E977" s="76"/>
      <c r="F977" s="11"/>
    </row>
    <row r="978" spans="2:6" ht="15.75" customHeight="1" x14ac:dyDescent="0.25">
      <c r="B978" s="11"/>
      <c r="C978" s="11"/>
      <c r="E978" s="76"/>
      <c r="F978" s="11"/>
    </row>
    <row r="979" spans="2:6" ht="15.75" customHeight="1" x14ac:dyDescent="0.25">
      <c r="B979" s="11"/>
      <c r="C979" s="11"/>
      <c r="E979" s="76"/>
      <c r="F979" s="11"/>
    </row>
    <row r="980" spans="2:6" ht="15.75" customHeight="1" x14ac:dyDescent="0.25">
      <c r="B980" s="11"/>
      <c r="C980" s="11"/>
      <c r="E980" s="76"/>
      <c r="F980" s="11"/>
    </row>
    <row r="981" spans="2:6" ht="15.75" customHeight="1" x14ac:dyDescent="0.25">
      <c r="B981" s="11"/>
      <c r="C981" s="11"/>
      <c r="E981" s="76"/>
      <c r="F981" s="11"/>
    </row>
    <row r="982" spans="2:6" ht="15.75" customHeight="1" x14ac:dyDescent="0.25">
      <c r="B982" s="11"/>
      <c r="C982" s="11"/>
      <c r="E982" s="76"/>
      <c r="F982" s="11"/>
    </row>
    <row r="983" spans="2:6" ht="15.75" customHeight="1" x14ac:dyDescent="0.25">
      <c r="B983" s="11"/>
      <c r="C983" s="11"/>
      <c r="E983" s="76"/>
      <c r="F983" s="11"/>
    </row>
    <row r="984" spans="2:6" ht="15.75" customHeight="1" x14ac:dyDescent="0.25">
      <c r="B984" s="11"/>
      <c r="C984" s="11"/>
      <c r="E984" s="76"/>
      <c r="F984" s="11"/>
    </row>
    <row r="985" spans="2:6" ht="15.75" customHeight="1" x14ac:dyDescent="0.25">
      <c r="B985" s="11"/>
      <c r="C985" s="11"/>
      <c r="E985" s="76"/>
      <c r="F985" s="11"/>
    </row>
    <row r="986" spans="2:6" ht="15.75" customHeight="1" x14ac:dyDescent="0.25">
      <c r="B986" s="11"/>
      <c r="C986" s="11"/>
      <c r="E986" s="76"/>
      <c r="F986" s="11"/>
    </row>
    <row r="987" spans="2:6" ht="15.75" customHeight="1" x14ac:dyDescent="0.25">
      <c r="B987" s="11"/>
      <c r="C987" s="11"/>
      <c r="E987" s="76"/>
      <c r="F987" s="11"/>
    </row>
    <row r="988" spans="2:6" ht="15.75" customHeight="1" x14ac:dyDescent="0.25">
      <c r="B988" s="11"/>
      <c r="C988" s="11"/>
      <c r="E988" s="76"/>
      <c r="F988" s="11"/>
    </row>
    <row r="989" spans="2:6" ht="15.75" customHeight="1" x14ac:dyDescent="0.25">
      <c r="B989" s="11"/>
      <c r="C989" s="11"/>
      <c r="E989" s="76"/>
      <c r="F989" s="11"/>
    </row>
    <row r="990" spans="2:6" ht="15.75" customHeight="1" x14ac:dyDescent="0.25">
      <c r="B990" s="11"/>
      <c r="C990" s="11"/>
      <c r="E990" s="76"/>
      <c r="F990" s="11"/>
    </row>
    <row r="991" spans="2:6" ht="15.75" customHeight="1" x14ac:dyDescent="0.25">
      <c r="B991" s="11"/>
      <c r="C991" s="11"/>
      <c r="E991" s="76"/>
      <c r="F991" s="11"/>
    </row>
    <row r="992" spans="2:6" ht="15.75" customHeight="1" x14ac:dyDescent="0.25">
      <c r="B992" s="11"/>
      <c r="C992" s="11"/>
      <c r="E992" s="76"/>
      <c r="F992" s="11"/>
    </row>
    <row r="993" spans="2:6" ht="15.75" customHeight="1" x14ac:dyDescent="0.25">
      <c r="B993" s="11"/>
      <c r="C993" s="11"/>
      <c r="E993" s="76"/>
      <c r="F993" s="11"/>
    </row>
    <row r="994" spans="2:6" ht="15.75" customHeight="1" x14ac:dyDescent="0.25">
      <c r="B994" s="11"/>
      <c r="C994" s="11"/>
      <c r="E994" s="76"/>
      <c r="F994" s="11"/>
    </row>
    <row r="995" spans="2:6" ht="15.75" customHeight="1" x14ac:dyDescent="0.25">
      <c r="B995" s="11"/>
      <c r="C995" s="11"/>
      <c r="E995" s="76"/>
      <c r="F995" s="11"/>
    </row>
  </sheetData>
  <sheetProtection algorithmName="SHA-512" hashValue="dZkBA7T1LC6UlFoaTrxvYLkuToUBGFeUJrJDS712fIHZdoSCw36gbbl6S6YPAcCbE4H46pXKS7w7e50wHwM2Ug==" saltValue="rBaDzAyig8P4AusooagO8g==" spinCount="100000" sheet="1" objects="1" scenarios="1"/>
  <mergeCells count="3">
    <mergeCell ref="B3:F3"/>
    <mergeCell ref="B4:F4"/>
    <mergeCell ref="A19:G19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49" workbookViewId="0">
      <selection sqref="A1:J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10" width="16.5703125" customWidth="1"/>
    <col min="11" max="26" width="8.7109375" customWidth="1"/>
  </cols>
  <sheetData>
    <row r="1" spans="1:10" ht="43.5" customHeight="1" x14ac:dyDescent="0.25">
      <c r="A1" s="179" t="s">
        <v>218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</row>
    <row r="3" spans="1:10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7.75" customHeight="1" x14ac:dyDescent="0.25">
      <c r="A4" s="3" t="s">
        <v>19</v>
      </c>
      <c r="B4" s="3" t="s">
        <v>20</v>
      </c>
      <c r="C4" s="4">
        <v>121</v>
      </c>
      <c r="D4" s="3" t="s">
        <v>21</v>
      </c>
      <c r="E4" s="3" t="s">
        <v>22</v>
      </c>
      <c r="F4" s="3" t="s">
        <v>23</v>
      </c>
      <c r="G4" s="4" t="s">
        <v>17</v>
      </c>
      <c r="H4" s="4" t="s">
        <v>18</v>
      </c>
      <c r="I4" s="6">
        <v>44392</v>
      </c>
      <c r="J4" s="7" t="s">
        <v>24</v>
      </c>
    </row>
    <row r="5" spans="1:10" ht="27.75" customHeight="1" x14ac:dyDescent="0.25">
      <c r="A5" s="3" t="s">
        <v>25</v>
      </c>
      <c r="B5" s="3" t="s">
        <v>26</v>
      </c>
      <c r="C5" s="4">
        <v>127</v>
      </c>
      <c r="D5" s="3" t="s">
        <v>27</v>
      </c>
      <c r="E5" s="3" t="s">
        <v>28</v>
      </c>
      <c r="F5" s="3" t="s">
        <v>29</v>
      </c>
      <c r="G5" s="4" t="s">
        <v>17</v>
      </c>
      <c r="H5" s="4" t="s">
        <v>18</v>
      </c>
      <c r="I5" s="6">
        <v>44480</v>
      </c>
      <c r="J5" s="7" t="s">
        <v>24</v>
      </c>
    </row>
    <row r="6" spans="1:10" ht="27" customHeight="1" x14ac:dyDescent="0.25">
      <c r="A6" s="3" t="s">
        <v>30</v>
      </c>
      <c r="B6" s="3" t="s">
        <v>31</v>
      </c>
      <c r="C6" s="4">
        <v>67</v>
      </c>
      <c r="D6" s="3" t="s">
        <v>21</v>
      </c>
      <c r="E6" s="3" t="s">
        <v>32</v>
      </c>
      <c r="F6" s="3" t="s">
        <v>33</v>
      </c>
      <c r="G6" s="4" t="s">
        <v>17</v>
      </c>
      <c r="H6" s="4" t="s">
        <v>18</v>
      </c>
      <c r="I6" s="6">
        <v>43426</v>
      </c>
      <c r="J6" s="7" t="s">
        <v>24</v>
      </c>
    </row>
    <row r="7" spans="1:10" ht="27" customHeight="1" x14ac:dyDescent="0.25">
      <c r="A7" s="3" t="s">
        <v>34</v>
      </c>
      <c r="B7" s="3" t="s">
        <v>35</v>
      </c>
      <c r="C7" s="4">
        <v>102</v>
      </c>
      <c r="D7" s="3" t="s">
        <v>36</v>
      </c>
      <c r="E7" s="3" t="s">
        <v>37</v>
      </c>
      <c r="F7" s="3" t="s">
        <v>38</v>
      </c>
      <c r="G7" s="4" t="s">
        <v>17</v>
      </c>
      <c r="H7" s="4" t="s">
        <v>18</v>
      </c>
      <c r="I7" s="6">
        <v>43844</v>
      </c>
      <c r="J7" s="7" t="s">
        <v>24</v>
      </c>
    </row>
    <row r="8" spans="1:10" ht="27" customHeight="1" x14ac:dyDescent="0.25">
      <c r="A8" s="3" t="s">
        <v>39</v>
      </c>
      <c r="B8" s="3" t="s">
        <v>40</v>
      </c>
      <c r="C8" s="4">
        <v>91</v>
      </c>
      <c r="D8" s="3" t="s">
        <v>21</v>
      </c>
      <c r="E8" s="3" t="s">
        <v>41</v>
      </c>
      <c r="F8" s="3" t="s">
        <v>42</v>
      </c>
      <c r="G8" s="4" t="s">
        <v>17</v>
      </c>
      <c r="H8" s="4" t="s">
        <v>18</v>
      </c>
      <c r="I8" s="6">
        <v>43678</v>
      </c>
      <c r="J8" s="7" t="s">
        <v>24</v>
      </c>
    </row>
    <row r="9" spans="1:10" ht="27" customHeight="1" x14ac:dyDescent="0.25">
      <c r="A9" s="3" t="s">
        <v>43</v>
      </c>
      <c r="B9" s="3" t="s">
        <v>44</v>
      </c>
      <c r="C9" s="4">
        <v>33</v>
      </c>
      <c r="D9" s="3" t="s">
        <v>21</v>
      </c>
      <c r="E9" s="3" t="s">
        <v>32</v>
      </c>
      <c r="F9" s="3" t="s">
        <v>45</v>
      </c>
      <c r="G9" s="4" t="s">
        <v>17</v>
      </c>
      <c r="H9" s="4" t="s">
        <v>18</v>
      </c>
      <c r="I9" s="6">
        <v>42809</v>
      </c>
      <c r="J9" s="7" t="s">
        <v>24</v>
      </c>
    </row>
    <row r="10" spans="1:10" ht="27" customHeight="1" x14ac:dyDescent="0.25">
      <c r="A10" s="3" t="s">
        <v>46</v>
      </c>
      <c r="B10" s="3" t="s">
        <v>47</v>
      </c>
      <c r="C10" s="4">
        <v>83</v>
      </c>
      <c r="D10" s="3" t="s">
        <v>48</v>
      </c>
      <c r="E10" s="3" t="s">
        <v>49</v>
      </c>
      <c r="F10" s="3" t="s">
        <v>50</v>
      </c>
      <c r="G10" s="4" t="s">
        <v>17</v>
      </c>
      <c r="H10" s="4" t="s">
        <v>18</v>
      </c>
      <c r="I10" s="6">
        <v>43775</v>
      </c>
      <c r="J10" s="7" t="s">
        <v>24</v>
      </c>
    </row>
    <row r="11" spans="1:10" ht="27" customHeight="1" x14ac:dyDescent="0.25">
      <c r="A11" s="3" t="s">
        <v>51</v>
      </c>
      <c r="B11" s="3" t="s">
        <v>52</v>
      </c>
      <c r="C11" s="4">
        <v>97</v>
      </c>
      <c r="D11" s="3" t="s">
        <v>53</v>
      </c>
      <c r="E11" s="3" t="s">
        <v>54</v>
      </c>
      <c r="F11" s="3" t="s">
        <v>38</v>
      </c>
      <c r="G11" s="4" t="s">
        <v>17</v>
      </c>
      <c r="H11" s="4" t="s">
        <v>18</v>
      </c>
      <c r="I11" s="6">
        <v>43724</v>
      </c>
      <c r="J11" s="7" t="s">
        <v>24</v>
      </c>
    </row>
    <row r="12" spans="1:10" ht="27" customHeight="1" x14ac:dyDescent="0.25">
      <c r="A12" s="3" t="s">
        <v>55</v>
      </c>
      <c r="B12" s="3" t="s">
        <v>56</v>
      </c>
      <c r="C12" s="4">
        <v>28</v>
      </c>
      <c r="D12" s="3" t="s">
        <v>21</v>
      </c>
      <c r="E12" s="3" t="s">
        <v>22</v>
      </c>
      <c r="F12" s="3" t="s">
        <v>23</v>
      </c>
      <c r="G12" s="4" t="s">
        <v>17</v>
      </c>
      <c r="H12" s="4" t="s">
        <v>18</v>
      </c>
      <c r="I12" s="6">
        <v>42759</v>
      </c>
      <c r="J12" s="7" t="s">
        <v>24</v>
      </c>
    </row>
    <row r="13" spans="1:10" ht="27" customHeight="1" x14ac:dyDescent="0.25">
      <c r="A13" s="3" t="s">
        <v>57</v>
      </c>
      <c r="B13" s="3" t="s">
        <v>58</v>
      </c>
      <c r="C13" s="4">
        <v>134</v>
      </c>
      <c r="D13" s="3" t="s">
        <v>59</v>
      </c>
      <c r="E13" s="3" t="s">
        <v>60</v>
      </c>
      <c r="F13" s="3" t="s">
        <v>61</v>
      </c>
      <c r="G13" s="4" t="s">
        <v>17</v>
      </c>
      <c r="H13" s="4" t="s">
        <v>18</v>
      </c>
      <c r="I13" s="6">
        <v>44567</v>
      </c>
      <c r="J13" s="7" t="s">
        <v>24</v>
      </c>
    </row>
    <row r="14" spans="1:10" ht="27" customHeight="1" x14ac:dyDescent="0.25">
      <c r="A14" s="3" t="s">
        <v>62</v>
      </c>
      <c r="B14" s="3" t="s">
        <v>63</v>
      </c>
      <c r="C14" s="4">
        <v>87</v>
      </c>
      <c r="D14" s="3" t="s">
        <v>59</v>
      </c>
      <c r="E14" s="3" t="s">
        <v>64</v>
      </c>
      <c r="F14" s="3" t="s">
        <v>65</v>
      </c>
      <c r="G14" s="4" t="s">
        <v>17</v>
      </c>
      <c r="H14" s="4" t="s">
        <v>18</v>
      </c>
      <c r="I14" s="6">
        <v>43684</v>
      </c>
      <c r="J14" s="7" t="s">
        <v>24</v>
      </c>
    </row>
    <row r="15" spans="1:10" ht="27" customHeight="1" x14ac:dyDescent="0.25">
      <c r="A15" s="3" t="s">
        <v>66</v>
      </c>
      <c r="B15" s="3" t="s">
        <v>67</v>
      </c>
      <c r="C15" s="4">
        <v>110</v>
      </c>
      <c r="D15" s="3" t="s">
        <v>68</v>
      </c>
      <c r="E15" s="3" t="s">
        <v>60</v>
      </c>
      <c r="F15" s="3" t="s">
        <v>61</v>
      </c>
      <c r="G15" s="4" t="s">
        <v>17</v>
      </c>
      <c r="H15" s="4" t="s">
        <v>18</v>
      </c>
      <c r="I15" s="6">
        <v>43926</v>
      </c>
      <c r="J15" s="7" t="s">
        <v>24</v>
      </c>
    </row>
    <row r="16" spans="1:10" ht="27" customHeight="1" x14ac:dyDescent="0.25">
      <c r="A16" s="3" t="s">
        <v>193</v>
      </c>
      <c r="B16" s="3" t="s">
        <v>194</v>
      </c>
      <c r="C16" s="4">
        <v>139</v>
      </c>
      <c r="D16" s="3" t="s">
        <v>27</v>
      </c>
      <c r="E16" s="3" t="s">
        <v>28</v>
      </c>
      <c r="F16" s="3" t="s">
        <v>16</v>
      </c>
      <c r="G16" s="4" t="s">
        <v>17</v>
      </c>
      <c r="H16" s="4" t="s">
        <v>205</v>
      </c>
      <c r="I16" s="6">
        <v>44609</v>
      </c>
      <c r="J16" s="5"/>
    </row>
    <row r="17" spans="1:10" ht="27" customHeight="1" x14ac:dyDescent="0.25">
      <c r="A17" s="3" t="s">
        <v>72</v>
      </c>
      <c r="B17" s="3" t="s">
        <v>73</v>
      </c>
      <c r="C17" s="4">
        <v>107</v>
      </c>
      <c r="D17" s="3" t="s">
        <v>59</v>
      </c>
      <c r="E17" s="3" t="s">
        <v>74</v>
      </c>
      <c r="F17" s="3" t="s">
        <v>50</v>
      </c>
      <c r="G17" s="4" t="s">
        <v>17</v>
      </c>
      <c r="H17" s="4" t="s">
        <v>18</v>
      </c>
      <c r="I17" s="6">
        <v>43986</v>
      </c>
      <c r="J17" s="7" t="s">
        <v>24</v>
      </c>
    </row>
    <row r="18" spans="1:10" ht="27" customHeight="1" x14ac:dyDescent="0.25">
      <c r="A18" s="3" t="s">
        <v>75</v>
      </c>
      <c r="B18" s="3" t="s">
        <v>76</v>
      </c>
      <c r="C18" s="4">
        <v>118</v>
      </c>
      <c r="D18" s="3" t="s">
        <v>36</v>
      </c>
      <c r="E18" s="3" t="s">
        <v>77</v>
      </c>
      <c r="F18" s="3" t="s">
        <v>50</v>
      </c>
      <c r="G18" s="4" t="s">
        <v>17</v>
      </c>
      <c r="H18" s="4" t="s">
        <v>18</v>
      </c>
      <c r="I18" s="6">
        <v>43962</v>
      </c>
      <c r="J18" s="7" t="s">
        <v>24</v>
      </c>
    </row>
    <row r="19" spans="1:10" ht="26.25" customHeight="1" x14ac:dyDescent="0.25">
      <c r="A19" s="3" t="s">
        <v>78</v>
      </c>
      <c r="B19" s="3" t="s">
        <v>79</v>
      </c>
      <c r="C19" s="4">
        <v>76</v>
      </c>
      <c r="D19" s="3" t="s">
        <v>36</v>
      </c>
      <c r="E19" s="3" t="s">
        <v>32</v>
      </c>
      <c r="F19" s="3" t="s">
        <v>45</v>
      </c>
      <c r="G19" s="4" t="s">
        <v>17</v>
      </c>
      <c r="H19" s="4" t="s">
        <v>18</v>
      </c>
      <c r="I19" s="6">
        <v>43803</v>
      </c>
      <c r="J19" s="7" t="s">
        <v>24</v>
      </c>
    </row>
    <row r="20" spans="1:10" ht="27" customHeight="1" x14ac:dyDescent="0.25">
      <c r="A20" s="3" t="s">
        <v>80</v>
      </c>
      <c r="B20" s="3" t="s">
        <v>81</v>
      </c>
      <c r="C20" s="4">
        <v>101</v>
      </c>
      <c r="D20" s="3" t="s">
        <v>36</v>
      </c>
      <c r="E20" s="3" t="s">
        <v>64</v>
      </c>
      <c r="F20" s="3" t="s">
        <v>65</v>
      </c>
      <c r="G20" s="4" t="s">
        <v>17</v>
      </c>
      <c r="H20" s="4" t="s">
        <v>18</v>
      </c>
      <c r="I20" s="6">
        <v>43843</v>
      </c>
      <c r="J20" s="7" t="s">
        <v>24</v>
      </c>
    </row>
    <row r="21" spans="1:10" ht="27" customHeight="1" x14ac:dyDescent="0.25">
      <c r="A21" s="3" t="s">
        <v>82</v>
      </c>
      <c r="B21" s="3" t="s">
        <v>83</v>
      </c>
      <c r="C21" s="4">
        <v>48</v>
      </c>
      <c r="D21" s="3" t="s">
        <v>36</v>
      </c>
      <c r="E21" s="3" t="s">
        <v>22</v>
      </c>
      <c r="F21" s="3" t="s">
        <v>23</v>
      </c>
      <c r="G21" s="4" t="s">
        <v>17</v>
      </c>
      <c r="H21" s="4" t="s">
        <v>18</v>
      </c>
      <c r="I21" s="6">
        <v>42940</v>
      </c>
      <c r="J21" s="7" t="s">
        <v>24</v>
      </c>
    </row>
    <row r="22" spans="1:10" ht="27" customHeight="1" x14ac:dyDescent="0.25">
      <c r="A22" s="3" t="s">
        <v>84</v>
      </c>
      <c r="B22" s="3" t="s">
        <v>85</v>
      </c>
      <c r="C22" s="4">
        <v>125</v>
      </c>
      <c r="D22" s="3" t="s">
        <v>86</v>
      </c>
      <c r="E22" s="3" t="s">
        <v>87</v>
      </c>
      <c r="F22" s="3" t="s">
        <v>16</v>
      </c>
      <c r="G22" s="4" t="s">
        <v>17</v>
      </c>
      <c r="H22" s="4" t="s">
        <v>88</v>
      </c>
      <c r="I22" s="6">
        <v>44124</v>
      </c>
      <c r="J22" s="7" t="s">
        <v>24</v>
      </c>
    </row>
    <row r="23" spans="1:10" ht="27" customHeight="1" x14ac:dyDescent="0.25">
      <c r="A23" s="3" t="s">
        <v>89</v>
      </c>
      <c r="B23" s="3" t="s">
        <v>90</v>
      </c>
      <c r="C23" s="4">
        <v>137</v>
      </c>
      <c r="D23" s="3" t="s">
        <v>91</v>
      </c>
      <c r="E23" s="3" t="s">
        <v>92</v>
      </c>
      <c r="F23" s="3" t="s">
        <v>50</v>
      </c>
      <c r="G23" s="4" t="s">
        <v>17</v>
      </c>
      <c r="H23" s="4" t="s">
        <v>18</v>
      </c>
      <c r="I23" s="6">
        <v>44581</v>
      </c>
      <c r="J23" s="7" t="s">
        <v>24</v>
      </c>
    </row>
    <row r="24" spans="1:10" ht="27" customHeight="1" x14ac:dyDescent="0.25">
      <c r="A24" s="3" t="s">
        <v>93</v>
      </c>
      <c r="B24" s="3" t="s">
        <v>94</v>
      </c>
      <c r="C24" s="4">
        <v>50</v>
      </c>
      <c r="D24" s="3" t="s">
        <v>36</v>
      </c>
      <c r="E24" s="8" t="s">
        <v>41</v>
      </c>
      <c r="F24" s="3" t="s">
        <v>95</v>
      </c>
      <c r="G24" s="4" t="s">
        <v>17</v>
      </c>
      <c r="H24" s="4" t="s">
        <v>18</v>
      </c>
      <c r="I24" s="6">
        <v>42954</v>
      </c>
      <c r="J24" s="7" t="s">
        <v>24</v>
      </c>
    </row>
    <row r="25" spans="1:10" ht="27" customHeight="1" x14ac:dyDescent="0.25">
      <c r="A25" s="3" t="s">
        <v>96</v>
      </c>
      <c r="B25" s="3" t="s">
        <v>97</v>
      </c>
      <c r="C25" s="4">
        <v>27</v>
      </c>
      <c r="D25" s="3" t="s">
        <v>36</v>
      </c>
      <c r="E25" s="3" t="s">
        <v>41</v>
      </c>
      <c r="F25" s="3" t="s">
        <v>95</v>
      </c>
      <c r="G25" s="4" t="s">
        <v>17</v>
      </c>
      <c r="H25" s="4" t="s">
        <v>18</v>
      </c>
      <c r="I25" s="6">
        <v>42725</v>
      </c>
      <c r="J25" s="7" t="s">
        <v>24</v>
      </c>
    </row>
    <row r="26" spans="1:10" ht="27" customHeight="1" x14ac:dyDescent="0.25">
      <c r="A26" s="3" t="s">
        <v>98</v>
      </c>
      <c r="B26" s="3" t="s">
        <v>99</v>
      </c>
      <c r="C26" s="4">
        <v>65</v>
      </c>
      <c r="D26" s="3" t="s">
        <v>14</v>
      </c>
      <c r="E26" s="3" t="s">
        <v>15</v>
      </c>
      <c r="F26" s="3" t="s">
        <v>16</v>
      </c>
      <c r="G26" s="4" t="s">
        <v>17</v>
      </c>
      <c r="H26" s="4" t="s">
        <v>18</v>
      </c>
      <c r="I26" s="6">
        <v>43323</v>
      </c>
      <c r="J26" s="7" t="s">
        <v>24</v>
      </c>
    </row>
    <row r="27" spans="1:10" ht="27" customHeight="1" x14ac:dyDescent="0.25">
      <c r="A27" s="3" t="s">
        <v>100</v>
      </c>
      <c r="B27" s="3" t="s">
        <v>101</v>
      </c>
      <c r="C27" s="4">
        <v>129</v>
      </c>
      <c r="D27" s="3" t="s">
        <v>91</v>
      </c>
      <c r="E27" s="3" t="s">
        <v>92</v>
      </c>
      <c r="F27" s="3" t="s">
        <v>50</v>
      </c>
      <c r="G27" s="4" t="s">
        <v>17</v>
      </c>
      <c r="H27" s="4" t="s">
        <v>18</v>
      </c>
      <c r="I27" s="6">
        <v>44531</v>
      </c>
      <c r="J27" s="7" t="s">
        <v>24</v>
      </c>
    </row>
    <row r="28" spans="1:10" ht="27" customHeight="1" x14ac:dyDescent="0.25">
      <c r="A28" s="3" t="s">
        <v>102</v>
      </c>
      <c r="B28" s="3" t="s">
        <v>103</v>
      </c>
      <c r="C28" s="4">
        <v>106</v>
      </c>
      <c r="D28" s="3" t="s">
        <v>36</v>
      </c>
      <c r="E28" s="3" t="s">
        <v>32</v>
      </c>
      <c r="F28" s="3" t="s">
        <v>104</v>
      </c>
      <c r="G28" s="4" t="s">
        <v>17</v>
      </c>
      <c r="H28" s="4" t="s">
        <v>18</v>
      </c>
      <c r="I28" s="6">
        <v>43986</v>
      </c>
      <c r="J28" s="7" t="s">
        <v>24</v>
      </c>
    </row>
    <row r="29" spans="1:10" ht="27" customHeight="1" x14ac:dyDescent="0.25">
      <c r="A29" s="3" t="s">
        <v>119</v>
      </c>
      <c r="B29" s="3" t="s">
        <v>120</v>
      </c>
      <c r="C29" s="4">
        <v>135</v>
      </c>
      <c r="D29" s="3" t="s">
        <v>21</v>
      </c>
      <c r="E29" s="3" t="s">
        <v>122</v>
      </c>
      <c r="F29" s="3" t="s">
        <v>112</v>
      </c>
      <c r="G29" s="4" t="s">
        <v>17</v>
      </c>
      <c r="H29" s="4" t="s">
        <v>18</v>
      </c>
      <c r="I29" s="6">
        <v>44572</v>
      </c>
      <c r="J29" s="7" t="s">
        <v>24</v>
      </c>
    </row>
    <row r="30" spans="1:10" ht="27" customHeight="1" x14ac:dyDescent="0.25">
      <c r="A30" s="3" t="s">
        <v>123</v>
      </c>
      <c r="B30" s="3" t="s">
        <v>124</v>
      </c>
      <c r="C30" s="4">
        <v>53</v>
      </c>
      <c r="D30" s="3" t="s">
        <v>53</v>
      </c>
      <c r="E30" s="3" t="s">
        <v>125</v>
      </c>
      <c r="F30" s="3" t="s">
        <v>50</v>
      </c>
      <c r="G30" s="4" t="s">
        <v>17</v>
      </c>
      <c r="H30" s="4" t="s">
        <v>18</v>
      </c>
      <c r="I30" s="6">
        <v>43034</v>
      </c>
      <c r="J30" s="7" t="s">
        <v>24</v>
      </c>
    </row>
    <row r="31" spans="1:10" ht="27" customHeight="1" x14ac:dyDescent="0.25">
      <c r="A31" s="3" t="s">
        <v>126</v>
      </c>
      <c r="B31" s="3" t="s">
        <v>127</v>
      </c>
      <c r="C31" s="4">
        <v>14</v>
      </c>
      <c r="D31" s="3" t="s">
        <v>36</v>
      </c>
      <c r="E31" s="3" t="s">
        <v>22</v>
      </c>
      <c r="F31" s="3" t="s">
        <v>23</v>
      </c>
      <c r="G31" s="4" t="s">
        <v>17</v>
      </c>
      <c r="H31" s="4" t="s">
        <v>18</v>
      </c>
      <c r="I31" s="6">
        <v>42646</v>
      </c>
      <c r="J31" s="7" t="s">
        <v>24</v>
      </c>
    </row>
    <row r="32" spans="1:10" ht="27" customHeight="1" x14ac:dyDescent="0.25">
      <c r="A32" s="3" t="s">
        <v>128</v>
      </c>
      <c r="B32" s="3" t="s">
        <v>129</v>
      </c>
      <c r="C32" s="4">
        <v>89</v>
      </c>
      <c r="D32" s="3" t="s">
        <v>14</v>
      </c>
      <c r="E32" s="3" t="s">
        <v>130</v>
      </c>
      <c r="F32" s="3" t="s">
        <v>95</v>
      </c>
      <c r="G32" s="4" t="s">
        <v>17</v>
      </c>
      <c r="H32" s="4" t="s">
        <v>18</v>
      </c>
      <c r="I32" s="6">
        <v>43715</v>
      </c>
      <c r="J32" s="7" t="s">
        <v>24</v>
      </c>
    </row>
    <row r="33" spans="1:10" ht="27" customHeight="1" x14ac:dyDescent="0.25">
      <c r="A33" s="3" t="s">
        <v>131</v>
      </c>
      <c r="B33" s="3" t="s">
        <v>132</v>
      </c>
      <c r="C33" s="4">
        <v>120</v>
      </c>
      <c r="D33" s="3" t="s">
        <v>68</v>
      </c>
      <c r="E33" s="3" t="s">
        <v>64</v>
      </c>
      <c r="F33" s="3" t="s">
        <v>133</v>
      </c>
      <c r="G33" s="4" t="s">
        <v>17</v>
      </c>
      <c r="H33" s="4" t="s">
        <v>18</v>
      </c>
      <c r="I33" s="6">
        <v>44392</v>
      </c>
      <c r="J33" s="7" t="s">
        <v>24</v>
      </c>
    </row>
    <row r="34" spans="1:10" ht="27" customHeight="1" x14ac:dyDescent="0.25">
      <c r="A34" s="3" t="s">
        <v>138</v>
      </c>
      <c r="B34" s="3" t="s">
        <v>139</v>
      </c>
      <c r="C34" s="4">
        <v>49</v>
      </c>
      <c r="D34" s="3" t="s">
        <v>36</v>
      </c>
      <c r="E34" s="3" t="s">
        <v>41</v>
      </c>
      <c r="F34" s="3" t="s">
        <v>42</v>
      </c>
      <c r="G34" s="4" t="s">
        <v>17</v>
      </c>
      <c r="H34" s="4" t="s">
        <v>18</v>
      </c>
      <c r="I34" s="6">
        <v>42948</v>
      </c>
      <c r="J34" s="7" t="s">
        <v>24</v>
      </c>
    </row>
    <row r="35" spans="1:10" ht="27" customHeight="1" x14ac:dyDescent="0.25">
      <c r="A35" s="3" t="s">
        <v>207</v>
      </c>
      <c r="B35" s="3" t="s">
        <v>208</v>
      </c>
      <c r="C35" s="4">
        <v>142</v>
      </c>
      <c r="D35" s="3" t="s">
        <v>209</v>
      </c>
      <c r="E35" s="3" t="s">
        <v>137</v>
      </c>
      <c r="F35" s="3" t="s">
        <v>16</v>
      </c>
      <c r="G35" s="4" t="s">
        <v>17</v>
      </c>
      <c r="H35" s="4" t="s">
        <v>18</v>
      </c>
      <c r="I35" s="6">
        <v>44655</v>
      </c>
      <c r="J35" s="7"/>
    </row>
    <row r="36" spans="1:10" ht="27" customHeight="1" x14ac:dyDescent="0.25">
      <c r="A36" s="3" t="s">
        <v>197</v>
      </c>
      <c r="B36" s="3" t="s">
        <v>198</v>
      </c>
      <c r="C36" s="4">
        <v>140</v>
      </c>
      <c r="D36" s="3" t="s">
        <v>199</v>
      </c>
      <c r="E36" s="3" t="s">
        <v>200</v>
      </c>
      <c r="F36" s="3" t="s">
        <v>61</v>
      </c>
      <c r="G36" s="4" t="s">
        <v>17</v>
      </c>
      <c r="H36" s="4" t="s">
        <v>18</v>
      </c>
      <c r="I36" s="6">
        <v>44623</v>
      </c>
      <c r="J36" s="7" t="s">
        <v>24</v>
      </c>
    </row>
    <row r="37" spans="1:10" ht="27" customHeight="1" x14ac:dyDescent="0.25">
      <c r="A37" s="3" t="s">
        <v>140</v>
      </c>
      <c r="B37" s="3" t="s">
        <v>141</v>
      </c>
      <c r="C37" s="4">
        <v>128</v>
      </c>
      <c r="D37" s="3" t="s">
        <v>86</v>
      </c>
      <c r="E37" s="3" t="s">
        <v>87</v>
      </c>
      <c r="F37" s="3" t="s">
        <v>61</v>
      </c>
      <c r="G37" s="4" t="s">
        <v>17</v>
      </c>
      <c r="H37" s="4" t="s">
        <v>88</v>
      </c>
      <c r="I37" s="6">
        <v>44522</v>
      </c>
      <c r="J37" s="7" t="s">
        <v>24</v>
      </c>
    </row>
    <row r="38" spans="1:10" ht="27" customHeight="1" x14ac:dyDescent="0.25">
      <c r="A38" s="3" t="s">
        <v>219</v>
      </c>
      <c r="B38" s="3" t="s">
        <v>220</v>
      </c>
      <c r="C38" s="4">
        <v>146</v>
      </c>
      <c r="D38" s="3" t="s">
        <v>27</v>
      </c>
      <c r="E38" s="3" t="s">
        <v>28</v>
      </c>
      <c r="F38" s="3" t="s">
        <v>221</v>
      </c>
      <c r="G38" s="4" t="s">
        <v>17</v>
      </c>
      <c r="H38" s="4" t="s">
        <v>222</v>
      </c>
      <c r="I38" s="6">
        <v>44346</v>
      </c>
      <c r="J38" s="7"/>
    </row>
    <row r="39" spans="1:10" ht="27" customHeight="1" x14ac:dyDescent="0.25">
      <c r="A39" s="3" t="s">
        <v>142</v>
      </c>
      <c r="B39" s="3" t="s">
        <v>143</v>
      </c>
      <c r="C39" s="4">
        <v>138</v>
      </c>
      <c r="D39" s="3" t="s">
        <v>144</v>
      </c>
      <c r="E39" s="3" t="s">
        <v>145</v>
      </c>
      <c r="F39" s="3" t="s">
        <v>104</v>
      </c>
      <c r="G39" s="4" t="s">
        <v>17</v>
      </c>
      <c r="H39" s="4" t="s">
        <v>18</v>
      </c>
      <c r="I39" s="6">
        <v>44582</v>
      </c>
      <c r="J39" s="7" t="s">
        <v>24</v>
      </c>
    </row>
    <row r="40" spans="1:10" ht="27" customHeight="1" x14ac:dyDescent="0.25">
      <c r="A40" s="3" t="s">
        <v>146</v>
      </c>
      <c r="B40" s="3" t="s">
        <v>147</v>
      </c>
      <c r="C40" s="4">
        <v>80</v>
      </c>
      <c r="D40" s="3" t="s">
        <v>14</v>
      </c>
      <c r="E40" s="3" t="s">
        <v>148</v>
      </c>
      <c r="F40" s="3" t="s">
        <v>65</v>
      </c>
      <c r="G40" s="4" t="s">
        <v>17</v>
      </c>
      <c r="H40" s="4" t="s">
        <v>18</v>
      </c>
      <c r="I40" s="6">
        <v>43713</v>
      </c>
      <c r="J40" s="7" t="s">
        <v>24</v>
      </c>
    </row>
    <row r="41" spans="1:10" ht="27" customHeight="1" x14ac:dyDescent="0.25">
      <c r="A41" s="3" t="s">
        <v>149</v>
      </c>
      <c r="B41" s="3" t="s">
        <v>150</v>
      </c>
      <c r="C41" s="4">
        <v>36</v>
      </c>
      <c r="D41" s="3" t="s">
        <v>36</v>
      </c>
      <c r="E41" s="3" t="s">
        <v>41</v>
      </c>
      <c r="F41" s="3" t="s">
        <v>95</v>
      </c>
      <c r="G41" s="4" t="s">
        <v>17</v>
      </c>
      <c r="H41" s="4" t="s">
        <v>18</v>
      </c>
      <c r="I41" s="6">
        <v>42829</v>
      </c>
      <c r="J41" s="7" t="s">
        <v>24</v>
      </c>
    </row>
    <row r="42" spans="1:10" ht="27" customHeight="1" x14ac:dyDescent="0.25">
      <c r="A42" s="3" t="s">
        <v>151</v>
      </c>
      <c r="B42" s="3" t="s">
        <v>152</v>
      </c>
      <c r="C42" s="4">
        <v>109</v>
      </c>
      <c r="D42" s="3" t="s">
        <v>36</v>
      </c>
      <c r="E42" s="3" t="s">
        <v>153</v>
      </c>
      <c r="F42" s="3" t="s">
        <v>50</v>
      </c>
      <c r="G42" s="4" t="s">
        <v>17</v>
      </c>
      <c r="H42" s="4" t="s">
        <v>18</v>
      </c>
      <c r="I42" s="6">
        <v>44078</v>
      </c>
      <c r="J42" s="7" t="s">
        <v>24</v>
      </c>
    </row>
    <row r="43" spans="1:10" ht="27" customHeight="1" x14ac:dyDescent="0.25">
      <c r="A43" s="3" t="s">
        <v>154</v>
      </c>
      <c r="B43" s="3" t="s">
        <v>155</v>
      </c>
      <c r="C43" s="4">
        <v>42</v>
      </c>
      <c r="D43" s="3" t="s">
        <v>36</v>
      </c>
      <c r="E43" s="8" t="s">
        <v>41</v>
      </c>
      <c r="F43" s="3" t="s">
        <v>95</v>
      </c>
      <c r="G43" s="4" t="s">
        <v>17</v>
      </c>
      <c r="H43" s="4" t="s">
        <v>18</v>
      </c>
      <c r="I43" s="6">
        <v>42926</v>
      </c>
      <c r="J43" s="7" t="s">
        <v>24</v>
      </c>
    </row>
    <row r="44" spans="1:10" ht="27" customHeight="1" x14ac:dyDescent="0.25">
      <c r="A44" s="3" t="s">
        <v>156</v>
      </c>
      <c r="B44" s="3" t="s">
        <v>157</v>
      </c>
      <c r="C44" s="4">
        <v>122</v>
      </c>
      <c r="D44" s="3" t="s">
        <v>53</v>
      </c>
      <c r="E44" s="3" t="s">
        <v>158</v>
      </c>
      <c r="F44" s="3" t="s">
        <v>50</v>
      </c>
      <c r="G44" s="4" t="s">
        <v>17</v>
      </c>
      <c r="H44" s="4" t="s">
        <v>18</v>
      </c>
      <c r="I44" s="6">
        <v>44397</v>
      </c>
      <c r="J44" s="7" t="s">
        <v>24</v>
      </c>
    </row>
    <row r="45" spans="1:10" ht="27" customHeight="1" x14ac:dyDescent="0.25">
      <c r="A45" s="3" t="s">
        <v>210</v>
      </c>
      <c r="B45" s="3" t="s">
        <v>211</v>
      </c>
      <c r="C45" s="4">
        <v>144</v>
      </c>
      <c r="D45" s="3" t="s">
        <v>212</v>
      </c>
      <c r="E45" s="3" t="s">
        <v>213</v>
      </c>
      <c r="F45" s="3" t="s">
        <v>214</v>
      </c>
      <c r="G45" s="4" t="s">
        <v>17</v>
      </c>
      <c r="H45" s="4" t="s">
        <v>18</v>
      </c>
      <c r="I45" s="6">
        <v>44677</v>
      </c>
      <c r="J45" s="5">
        <v>44708</v>
      </c>
    </row>
    <row r="46" spans="1:10" ht="27" customHeight="1" x14ac:dyDescent="0.25">
      <c r="A46" s="3" t="s">
        <v>159</v>
      </c>
      <c r="B46" s="3" t="s">
        <v>160</v>
      </c>
      <c r="C46" s="4">
        <v>136</v>
      </c>
      <c r="D46" s="3" t="s">
        <v>161</v>
      </c>
      <c r="E46" s="3" t="s">
        <v>223</v>
      </c>
      <c r="F46" s="3" t="s">
        <v>16</v>
      </c>
      <c r="G46" s="4" t="s">
        <v>17</v>
      </c>
      <c r="H46" s="4" t="s">
        <v>18</v>
      </c>
      <c r="I46" s="6">
        <v>44579</v>
      </c>
      <c r="J46" s="7" t="s">
        <v>24</v>
      </c>
    </row>
    <row r="47" spans="1:10" ht="27" customHeight="1" x14ac:dyDescent="0.25">
      <c r="A47" s="3" t="s">
        <v>224</v>
      </c>
      <c r="B47" s="3" t="s">
        <v>225</v>
      </c>
      <c r="C47" s="4">
        <v>145</v>
      </c>
      <c r="D47" s="3" t="s">
        <v>27</v>
      </c>
      <c r="E47" s="3" t="s">
        <v>28</v>
      </c>
      <c r="F47" s="3" t="s">
        <v>61</v>
      </c>
      <c r="G47" s="4" t="s">
        <v>17</v>
      </c>
      <c r="H47" s="4" t="s">
        <v>18</v>
      </c>
      <c r="I47" s="6">
        <v>44690</v>
      </c>
      <c r="J47" s="5" t="s">
        <v>24</v>
      </c>
    </row>
    <row r="48" spans="1:10" ht="27" customHeight="1" x14ac:dyDescent="0.25">
      <c r="A48" s="3" t="s">
        <v>164</v>
      </c>
      <c r="B48" s="3" t="s">
        <v>165</v>
      </c>
      <c r="C48" s="4">
        <v>58</v>
      </c>
      <c r="D48" s="3" t="s">
        <v>36</v>
      </c>
      <c r="E48" s="3" t="s">
        <v>32</v>
      </c>
      <c r="F48" s="3" t="s">
        <v>33</v>
      </c>
      <c r="G48" s="4" t="s">
        <v>17</v>
      </c>
      <c r="H48" s="4" t="s">
        <v>18</v>
      </c>
      <c r="I48" s="6">
        <v>44566</v>
      </c>
      <c r="J48" s="7" t="s">
        <v>24</v>
      </c>
    </row>
    <row r="49" spans="1:10" ht="27" customHeight="1" x14ac:dyDescent="0.25">
      <c r="A49" s="3" t="s">
        <v>201</v>
      </c>
      <c r="B49" s="3" t="s">
        <v>202</v>
      </c>
      <c r="C49" s="4">
        <v>141</v>
      </c>
      <c r="D49" s="3" t="s">
        <v>203</v>
      </c>
      <c r="E49" s="3" t="s">
        <v>204</v>
      </c>
      <c r="F49" s="3" t="s">
        <v>33</v>
      </c>
      <c r="G49" s="4" t="s">
        <v>17</v>
      </c>
      <c r="H49" s="4" t="s">
        <v>205</v>
      </c>
      <c r="I49" s="6">
        <v>44638</v>
      </c>
      <c r="J49" s="7" t="s">
        <v>24</v>
      </c>
    </row>
    <row r="50" spans="1:10" ht="27" customHeight="1" x14ac:dyDescent="0.25">
      <c r="A50" s="3" t="s">
        <v>166</v>
      </c>
      <c r="B50" s="3" t="s">
        <v>167</v>
      </c>
      <c r="C50" s="4">
        <v>133</v>
      </c>
      <c r="D50" s="3" t="s">
        <v>168</v>
      </c>
      <c r="E50" s="3" t="s">
        <v>169</v>
      </c>
      <c r="F50" s="3" t="s">
        <v>112</v>
      </c>
      <c r="G50" s="4" t="s">
        <v>17</v>
      </c>
      <c r="H50" s="4" t="s">
        <v>18</v>
      </c>
      <c r="I50" s="6">
        <v>44566</v>
      </c>
      <c r="J50" s="7" t="s">
        <v>24</v>
      </c>
    </row>
    <row r="51" spans="1:10" ht="27" customHeight="1" x14ac:dyDescent="0.25">
      <c r="A51" s="3" t="s">
        <v>170</v>
      </c>
      <c r="B51" s="3" t="s">
        <v>171</v>
      </c>
      <c r="C51" s="4">
        <v>43</v>
      </c>
      <c r="D51" s="3" t="s">
        <v>36</v>
      </c>
      <c r="E51" s="3" t="s">
        <v>137</v>
      </c>
      <c r="F51" s="3" t="s">
        <v>16</v>
      </c>
      <c r="G51" s="4" t="s">
        <v>17</v>
      </c>
      <c r="H51" s="4" t="s">
        <v>18</v>
      </c>
      <c r="I51" s="6">
        <v>42928</v>
      </c>
      <c r="J51" s="7" t="s">
        <v>24</v>
      </c>
    </row>
    <row r="52" spans="1:10" ht="27" customHeight="1" x14ac:dyDescent="0.25">
      <c r="A52" s="3" t="s">
        <v>172</v>
      </c>
      <c r="B52" s="3" t="s">
        <v>173</v>
      </c>
      <c r="C52" s="4">
        <v>73</v>
      </c>
      <c r="D52" s="3" t="s">
        <v>36</v>
      </c>
      <c r="E52" s="3" t="s">
        <v>32</v>
      </c>
      <c r="F52" s="3" t="s">
        <v>104</v>
      </c>
      <c r="G52" s="4" t="s">
        <v>17</v>
      </c>
      <c r="H52" s="4" t="s">
        <v>18</v>
      </c>
      <c r="I52" s="6">
        <v>43742</v>
      </c>
      <c r="J52" s="7" t="s">
        <v>24</v>
      </c>
    </row>
    <row r="53" spans="1:10" ht="15.75" customHeight="1" x14ac:dyDescent="0.25">
      <c r="A53" s="10"/>
      <c r="G53" s="11"/>
      <c r="H53" s="11"/>
      <c r="I53" s="11"/>
      <c r="J53" s="12"/>
    </row>
    <row r="54" spans="1:10" ht="42" customHeight="1" x14ac:dyDescent="0.25">
      <c r="A54" s="181" t="s">
        <v>195</v>
      </c>
      <c r="B54" s="182"/>
      <c r="C54" s="182"/>
      <c r="D54" s="182"/>
      <c r="E54" s="182"/>
      <c r="F54" s="182"/>
      <c r="G54" s="182"/>
      <c r="H54" s="183"/>
      <c r="I54" s="13"/>
      <c r="J54" s="13"/>
    </row>
    <row r="55" spans="1:10" ht="28.5" customHeight="1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 t="s">
        <v>7</v>
      </c>
      <c r="F55" s="1" t="s">
        <v>8</v>
      </c>
      <c r="G55" s="2" t="s">
        <v>175</v>
      </c>
      <c r="H55" s="17" t="s">
        <v>215</v>
      </c>
      <c r="I55" s="11"/>
      <c r="J55" s="12"/>
    </row>
    <row r="56" spans="1:10" ht="27" customHeight="1" x14ac:dyDescent="0.25">
      <c r="A56" s="3" t="s">
        <v>216</v>
      </c>
      <c r="B56" s="3" t="s">
        <v>217</v>
      </c>
      <c r="C56" s="4">
        <v>143</v>
      </c>
      <c r="D56" s="3" t="s">
        <v>178</v>
      </c>
      <c r="E56" s="3" t="s">
        <v>50</v>
      </c>
      <c r="F56" s="4" t="s">
        <v>179</v>
      </c>
      <c r="G56" s="15">
        <v>44663</v>
      </c>
      <c r="H56" s="5"/>
      <c r="I56" s="11"/>
      <c r="J56" s="12"/>
    </row>
    <row r="57" spans="1:10" ht="45.75" customHeight="1" x14ac:dyDescent="0.25">
      <c r="A57" s="3" t="s">
        <v>180</v>
      </c>
      <c r="B57" s="3" t="s">
        <v>181</v>
      </c>
      <c r="C57" s="4" t="s">
        <v>24</v>
      </c>
      <c r="D57" s="3" t="s">
        <v>182</v>
      </c>
      <c r="E57" s="3" t="s">
        <v>183</v>
      </c>
      <c r="F57" s="4" t="s">
        <v>184</v>
      </c>
      <c r="G57" s="5">
        <v>43948</v>
      </c>
      <c r="H57" s="7" t="s">
        <v>24</v>
      </c>
      <c r="I57" s="11"/>
      <c r="J57" s="12"/>
    </row>
    <row r="58" spans="1:10" ht="31.5" customHeight="1" x14ac:dyDescent="0.25">
      <c r="A58" s="3" t="s">
        <v>185</v>
      </c>
      <c r="B58" s="3" t="s">
        <v>186</v>
      </c>
      <c r="C58" s="4">
        <v>132</v>
      </c>
      <c r="D58" s="3" t="s">
        <v>187</v>
      </c>
      <c r="E58" s="3" t="s">
        <v>112</v>
      </c>
      <c r="F58" s="4" t="s">
        <v>179</v>
      </c>
      <c r="G58" s="15">
        <v>44532</v>
      </c>
      <c r="H58" s="5" t="s">
        <v>24</v>
      </c>
      <c r="I58" s="11"/>
      <c r="J58" s="12"/>
    </row>
    <row r="59" spans="1:10" ht="31.5" customHeight="1" x14ac:dyDescent="0.25">
      <c r="A59" s="3" t="s">
        <v>188</v>
      </c>
      <c r="B59" s="3" t="s">
        <v>189</v>
      </c>
      <c r="C59" s="4">
        <v>131</v>
      </c>
      <c r="D59" s="3" t="s">
        <v>190</v>
      </c>
      <c r="E59" s="3" t="s">
        <v>191</v>
      </c>
      <c r="F59" s="4" t="s">
        <v>179</v>
      </c>
      <c r="G59" s="15">
        <v>44532</v>
      </c>
      <c r="H59" s="5" t="s">
        <v>24</v>
      </c>
      <c r="I59" s="11"/>
      <c r="J59" s="12"/>
    </row>
    <row r="60" spans="1:10" ht="15.75" customHeight="1" x14ac:dyDescent="0.25">
      <c r="G60" s="11"/>
      <c r="H60" s="11"/>
      <c r="I60" s="11"/>
      <c r="J60" s="12"/>
    </row>
    <row r="61" spans="1:10" ht="15.75" customHeight="1" x14ac:dyDescent="0.25">
      <c r="G61" s="11"/>
      <c r="H61" s="11"/>
      <c r="I61" s="11"/>
      <c r="J61" s="12"/>
    </row>
    <row r="62" spans="1:10" ht="15.75" customHeight="1" x14ac:dyDescent="0.25">
      <c r="G62" s="11"/>
      <c r="H62" s="11"/>
      <c r="I62" s="11"/>
      <c r="J62" s="12"/>
    </row>
    <row r="63" spans="1:10" ht="15.75" customHeight="1" x14ac:dyDescent="0.25">
      <c r="G63" s="11"/>
      <c r="H63" s="11"/>
      <c r="I63" s="11"/>
      <c r="J63" s="12"/>
    </row>
    <row r="64" spans="1:10" ht="15.75" customHeight="1" x14ac:dyDescent="0.25">
      <c r="G64" s="11"/>
      <c r="H64" s="11"/>
      <c r="I64" s="11"/>
      <c r="J64" s="12"/>
    </row>
    <row r="65" spans="7:10" ht="15.75" customHeight="1" x14ac:dyDescent="0.25">
      <c r="G65" s="11"/>
      <c r="H65" s="11"/>
      <c r="I65" s="11"/>
      <c r="J65" s="12"/>
    </row>
    <row r="66" spans="7:10" ht="15.75" customHeight="1" x14ac:dyDescent="0.25">
      <c r="G66" s="11"/>
      <c r="H66" s="11"/>
      <c r="I66" s="11"/>
      <c r="J66" s="12"/>
    </row>
    <row r="67" spans="7:10" ht="15.75" customHeight="1" x14ac:dyDescent="0.25">
      <c r="G67" s="11"/>
      <c r="H67" s="11"/>
      <c r="I67" s="11"/>
      <c r="J67" s="12"/>
    </row>
    <row r="68" spans="7:10" ht="15.75" customHeight="1" x14ac:dyDescent="0.25">
      <c r="G68" s="11"/>
      <c r="H68" s="11"/>
      <c r="I68" s="11"/>
      <c r="J68" s="12"/>
    </row>
    <row r="69" spans="7:10" ht="15.75" customHeight="1" x14ac:dyDescent="0.25">
      <c r="G69" s="11"/>
      <c r="H69" s="11"/>
      <c r="I69" s="11"/>
      <c r="J69" s="12"/>
    </row>
    <row r="70" spans="7:10" ht="15.75" customHeight="1" x14ac:dyDescent="0.25">
      <c r="G70" s="11"/>
      <c r="H70" s="11"/>
      <c r="I70" s="11"/>
      <c r="J70" s="12"/>
    </row>
    <row r="71" spans="7:10" ht="15.75" customHeight="1" x14ac:dyDescent="0.25">
      <c r="G71" s="11"/>
      <c r="H71" s="11"/>
      <c r="I71" s="11"/>
      <c r="J71" s="12"/>
    </row>
    <row r="72" spans="7:10" ht="15.75" customHeight="1" x14ac:dyDescent="0.25">
      <c r="G72" s="11"/>
      <c r="H72" s="11"/>
      <c r="I72" s="11"/>
      <c r="J72" s="12"/>
    </row>
    <row r="73" spans="7:10" ht="15.75" customHeight="1" x14ac:dyDescent="0.25">
      <c r="G73" s="11"/>
      <c r="H73" s="11"/>
      <c r="I73" s="11"/>
      <c r="J73" s="12"/>
    </row>
    <row r="74" spans="7:10" ht="15.75" customHeight="1" x14ac:dyDescent="0.25">
      <c r="G74" s="11"/>
      <c r="H74" s="11"/>
      <c r="I74" s="11"/>
      <c r="J74" s="12"/>
    </row>
    <row r="75" spans="7:10" ht="15.75" customHeight="1" x14ac:dyDescent="0.25">
      <c r="G75" s="11"/>
      <c r="H75" s="11"/>
      <c r="I75" s="11"/>
      <c r="J75" s="12"/>
    </row>
    <row r="76" spans="7:10" ht="15.75" customHeight="1" x14ac:dyDescent="0.25">
      <c r="G76" s="11"/>
      <c r="H76" s="11"/>
      <c r="I76" s="11"/>
      <c r="J76" s="12"/>
    </row>
    <row r="77" spans="7:10" ht="15.75" customHeight="1" x14ac:dyDescent="0.25">
      <c r="G77" s="11"/>
      <c r="H77" s="11"/>
      <c r="I77" s="11"/>
      <c r="J77" s="12"/>
    </row>
    <row r="78" spans="7:10" ht="15.75" customHeight="1" x14ac:dyDescent="0.25">
      <c r="G78" s="11"/>
      <c r="H78" s="11"/>
      <c r="I78" s="11"/>
      <c r="J78" s="12"/>
    </row>
    <row r="79" spans="7:10" ht="15.75" customHeight="1" x14ac:dyDescent="0.25">
      <c r="G79" s="11"/>
      <c r="H79" s="11"/>
      <c r="I79" s="11"/>
      <c r="J79" s="12"/>
    </row>
    <row r="80" spans="7:10" ht="15.75" customHeight="1" x14ac:dyDescent="0.25">
      <c r="G80" s="11"/>
      <c r="H80" s="11"/>
      <c r="I80" s="11"/>
      <c r="J80" s="12"/>
    </row>
    <row r="81" spans="7:10" ht="15.75" customHeight="1" x14ac:dyDescent="0.25">
      <c r="G81" s="11"/>
      <c r="H81" s="11"/>
      <c r="I81" s="11"/>
      <c r="J81" s="12"/>
    </row>
    <row r="82" spans="7:10" ht="15.75" customHeight="1" x14ac:dyDescent="0.25">
      <c r="G82" s="11"/>
      <c r="H82" s="11"/>
      <c r="I82" s="11"/>
      <c r="J82" s="12"/>
    </row>
    <row r="83" spans="7:10" ht="15.75" customHeight="1" x14ac:dyDescent="0.25">
      <c r="G83" s="11"/>
      <c r="H83" s="11"/>
      <c r="I83" s="11"/>
      <c r="J83" s="12"/>
    </row>
    <row r="84" spans="7:10" ht="15.75" customHeight="1" x14ac:dyDescent="0.25">
      <c r="G84" s="11"/>
      <c r="H84" s="11"/>
      <c r="I84" s="11"/>
      <c r="J84" s="12"/>
    </row>
    <row r="85" spans="7:10" ht="15.75" customHeight="1" x14ac:dyDescent="0.25">
      <c r="G85" s="11"/>
      <c r="H85" s="11"/>
      <c r="I85" s="11"/>
      <c r="J85" s="12"/>
    </row>
    <row r="86" spans="7:10" ht="15.75" customHeight="1" x14ac:dyDescent="0.25">
      <c r="G86" s="11"/>
      <c r="H86" s="11"/>
      <c r="I86" s="11"/>
      <c r="J86" s="12"/>
    </row>
    <row r="87" spans="7:10" ht="15.75" customHeight="1" x14ac:dyDescent="0.25">
      <c r="G87" s="11"/>
      <c r="H87" s="11"/>
      <c r="I87" s="11"/>
      <c r="J87" s="12"/>
    </row>
    <row r="88" spans="7:10" ht="15.75" customHeight="1" x14ac:dyDescent="0.25">
      <c r="G88" s="11"/>
      <c r="H88" s="11"/>
      <c r="I88" s="11"/>
      <c r="J88" s="12"/>
    </row>
    <row r="89" spans="7:10" ht="15.75" customHeight="1" x14ac:dyDescent="0.25">
      <c r="G89" s="11"/>
      <c r="H89" s="11"/>
      <c r="I89" s="11"/>
      <c r="J89" s="12"/>
    </row>
    <row r="90" spans="7:10" ht="15.75" customHeight="1" x14ac:dyDescent="0.25">
      <c r="G90" s="11"/>
      <c r="H90" s="11"/>
      <c r="I90" s="11"/>
      <c r="J90" s="12"/>
    </row>
    <row r="91" spans="7:10" ht="15.75" customHeight="1" x14ac:dyDescent="0.25">
      <c r="G91" s="11"/>
      <c r="H91" s="11"/>
      <c r="I91" s="11"/>
      <c r="J91" s="12"/>
    </row>
    <row r="92" spans="7:10" ht="15.75" customHeight="1" x14ac:dyDescent="0.25">
      <c r="G92" s="11"/>
      <c r="H92" s="11"/>
      <c r="I92" s="11"/>
      <c r="J92" s="12"/>
    </row>
    <row r="93" spans="7:10" ht="15.75" customHeight="1" x14ac:dyDescent="0.25">
      <c r="G93" s="11"/>
      <c r="H93" s="11"/>
      <c r="I93" s="11"/>
      <c r="J93" s="12"/>
    </row>
    <row r="94" spans="7:10" ht="15.75" customHeight="1" x14ac:dyDescent="0.25">
      <c r="G94" s="11"/>
      <c r="H94" s="11"/>
      <c r="I94" s="11"/>
      <c r="J94" s="12"/>
    </row>
    <row r="95" spans="7:10" ht="15.75" customHeight="1" x14ac:dyDescent="0.25">
      <c r="G95" s="11"/>
      <c r="H95" s="11"/>
      <c r="I95" s="11"/>
      <c r="J95" s="12"/>
    </row>
    <row r="96" spans="7:10" ht="15.75" customHeight="1" x14ac:dyDescent="0.25">
      <c r="G96" s="11"/>
      <c r="H96" s="11"/>
      <c r="I96" s="11"/>
      <c r="J96" s="12"/>
    </row>
    <row r="97" spans="7:10" ht="15.75" customHeight="1" x14ac:dyDescent="0.25">
      <c r="G97" s="11"/>
      <c r="H97" s="11"/>
      <c r="I97" s="11"/>
      <c r="J97" s="12"/>
    </row>
    <row r="98" spans="7:10" ht="15.75" customHeight="1" x14ac:dyDescent="0.25">
      <c r="G98" s="11"/>
      <c r="H98" s="11"/>
      <c r="I98" s="11"/>
      <c r="J98" s="12"/>
    </row>
    <row r="99" spans="7:10" ht="15.75" customHeight="1" x14ac:dyDescent="0.25">
      <c r="G99" s="11"/>
      <c r="H99" s="11"/>
      <c r="I99" s="11"/>
      <c r="J99" s="12"/>
    </row>
    <row r="100" spans="7:10" ht="15.75" customHeight="1" x14ac:dyDescent="0.25">
      <c r="G100" s="11"/>
      <c r="H100" s="11"/>
      <c r="I100" s="11"/>
      <c r="J100" s="12"/>
    </row>
    <row r="101" spans="7:10" ht="15.75" customHeight="1" x14ac:dyDescent="0.25">
      <c r="G101" s="11"/>
      <c r="H101" s="11"/>
      <c r="I101" s="11"/>
      <c r="J101" s="12"/>
    </row>
    <row r="102" spans="7:10" ht="15.75" customHeight="1" x14ac:dyDescent="0.25">
      <c r="G102" s="11"/>
      <c r="H102" s="11"/>
      <c r="I102" s="11"/>
      <c r="J102" s="12"/>
    </row>
    <row r="103" spans="7:10" ht="15.75" customHeight="1" x14ac:dyDescent="0.25">
      <c r="G103" s="11"/>
      <c r="H103" s="11"/>
      <c r="I103" s="11"/>
      <c r="J103" s="12"/>
    </row>
    <row r="104" spans="7:10" ht="15.75" customHeight="1" x14ac:dyDescent="0.25">
      <c r="G104" s="11"/>
      <c r="H104" s="11"/>
      <c r="I104" s="11"/>
      <c r="J104" s="12"/>
    </row>
    <row r="105" spans="7:10" ht="15.75" customHeight="1" x14ac:dyDescent="0.25">
      <c r="G105" s="11"/>
      <c r="H105" s="11"/>
      <c r="I105" s="11"/>
      <c r="J105" s="12"/>
    </row>
    <row r="106" spans="7:10" ht="15.75" customHeight="1" x14ac:dyDescent="0.25">
      <c r="G106" s="11"/>
      <c r="H106" s="11"/>
      <c r="I106" s="11"/>
      <c r="J106" s="12"/>
    </row>
    <row r="107" spans="7:10" ht="15.75" customHeight="1" x14ac:dyDescent="0.25">
      <c r="G107" s="11"/>
      <c r="H107" s="11"/>
      <c r="I107" s="11"/>
      <c r="J107" s="12"/>
    </row>
    <row r="108" spans="7:10" ht="15.75" customHeight="1" x14ac:dyDescent="0.25">
      <c r="G108" s="11"/>
      <c r="H108" s="11"/>
      <c r="I108" s="11"/>
      <c r="J108" s="12"/>
    </row>
    <row r="109" spans="7:10" ht="15.75" customHeight="1" x14ac:dyDescent="0.25">
      <c r="G109" s="11"/>
      <c r="H109" s="11"/>
      <c r="I109" s="11"/>
      <c r="J109" s="12"/>
    </row>
    <row r="110" spans="7:10" ht="15.75" customHeight="1" x14ac:dyDescent="0.25">
      <c r="G110" s="11"/>
      <c r="H110" s="11"/>
      <c r="I110" s="11"/>
      <c r="J110" s="12"/>
    </row>
    <row r="111" spans="7:10" ht="15.75" customHeight="1" x14ac:dyDescent="0.25">
      <c r="G111" s="11"/>
      <c r="H111" s="11"/>
      <c r="I111" s="11"/>
      <c r="J111" s="12"/>
    </row>
    <row r="112" spans="7:10" ht="15.75" customHeight="1" x14ac:dyDescent="0.25">
      <c r="G112" s="11"/>
      <c r="H112" s="11"/>
      <c r="I112" s="11"/>
      <c r="J112" s="12"/>
    </row>
    <row r="113" spans="7:10" ht="15.75" customHeight="1" x14ac:dyDescent="0.25">
      <c r="G113" s="11"/>
      <c r="H113" s="11"/>
      <c r="I113" s="11"/>
      <c r="J113" s="12"/>
    </row>
    <row r="114" spans="7:10" ht="15.75" customHeight="1" x14ac:dyDescent="0.25">
      <c r="G114" s="11"/>
      <c r="H114" s="11"/>
      <c r="I114" s="11"/>
      <c r="J114" s="12"/>
    </row>
    <row r="115" spans="7:10" ht="15.75" customHeight="1" x14ac:dyDescent="0.25">
      <c r="G115" s="11"/>
      <c r="H115" s="11"/>
      <c r="I115" s="11"/>
      <c r="J115" s="12"/>
    </row>
    <row r="116" spans="7:10" ht="15.75" customHeight="1" x14ac:dyDescent="0.25">
      <c r="G116" s="11"/>
      <c r="H116" s="11"/>
      <c r="I116" s="11"/>
      <c r="J116" s="12"/>
    </row>
    <row r="117" spans="7:10" ht="15.75" customHeight="1" x14ac:dyDescent="0.25">
      <c r="G117" s="11"/>
      <c r="H117" s="11"/>
      <c r="I117" s="11"/>
      <c r="J117" s="12"/>
    </row>
    <row r="118" spans="7:10" ht="15.75" customHeight="1" x14ac:dyDescent="0.25">
      <c r="G118" s="11"/>
      <c r="H118" s="11"/>
      <c r="I118" s="11"/>
      <c r="J118" s="12"/>
    </row>
    <row r="119" spans="7:10" ht="15.75" customHeight="1" x14ac:dyDescent="0.25">
      <c r="G119" s="11"/>
      <c r="H119" s="11"/>
      <c r="I119" s="11"/>
      <c r="J119" s="12"/>
    </row>
    <row r="120" spans="7:10" ht="15.75" customHeight="1" x14ac:dyDescent="0.25">
      <c r="G120" s="11"/>
      <c r="H120" s="11"/>
      <c r="I120" s="11"/>
      <c r="J120" s="12"/>
    </row>
    <row r="121" spans="7:10" ht="15.75" customHeight="1" x14ac:dyDescent="0.25">
      <c r="G121" s="11"/>
      <c r="H121" s="11"/>
      <c r="I121" s="11"/>
      <c r="J121" s="12"/>
    </row>
    <row r="122" spans="7:10" ht="15.75" customHeight="1" x14ac:dyDescent="0.25">
      <c r="G122" s="11"/>
      <c r="H122" s="11"/>
      <c r="I122" s="11"/>
      <c r="J122" s="12"/>
    </row>
    <row r="123" spans="7:10" ht="15.75" customHeight="1" x14ac:dyDescent="0.25">
      <c r="G123" s="11"/>
      <c r="H123" s="11"/>
      <c r="I123" s="11"/>
      <c r="J123" s="12"/>
    </row>
    <row r="124" spans="7:10" ht="15.75" customHeight="1" x14ac:dyDescent="0.25">
      <c r="G124" s="11"/>
      <c r="H124" s="11"/>
      <c r="I124" s="11"/>
      <c r="J124" s="12"/>
    </row>
    <row r="125" spans="7:10" ht="15.75" customHeight="1" x14ac:dyDescent="0.25">
      <c r="G125" s="11"/>
      <c r="H125" s="11"/>
      <c r="I125" s="11"/>
      <c r="J125" s="12"/>
    </row>
    <row r="126" spans="7:10" ht="15.75" customHeight="1" x14ac:dyDescent="0.25">
      <c r="G126" s="11"/>
      <c r="H126" s="11"/>
      <c r="I126" s="11"/>
      <c r="J126" s="12"/>
    </row>
    <row r="127" spans="7:10" ht="15.75" customHeight="1" x14ac:dyDescent="0.25">
      <c r="G127" s="11"/>
      <c r="H127" s="11"/>
      <c r="I127" s="11"/>
      <c r="J127" s="12"/>
    </row>
    <row r="128" spans="7:10" ht="15.75" customHeight="1" x14ac:dyDescent="0.25">
      <c r="G128" s="11"/>
      <c r="H128" s="11"/>
      <c r="I128" s="11"/>
      <c r="J128" s="12"/>
    </row>
    <row r="129" spans="7:10" ht="15.75" customHeight="1" x14ac:dyDescent="0.25">
      <c r="G129" s="11"/>
      <c r="H129" s="11"/>
      <c r="I129" s="11"/>
      <c r="J129" s="12"/>
    </row>
    <row r="130" spans="7:10" ht="15.75" customHeight="1" x14ac:dyDescent="0.25">
      <c r="G130" s="11"/>
      <c r="H130" s="11"/>
      <c r="I130" s="11"/>
      <c r="J130" s="12"/>
    </row>
    <row r="131" spans="7:10" ht="15.75" customHeight="1" x14ac:dyDescent="0.25">
      <c r="G131" s="11"/>
      <c r="H131" s="11"/>
      <c r="I131" s="11"/>
      <c r="J131" s="12"/>
    </row>
    <row r="132" spans="7:10" ht="15.75" customHeight="1" x14ac:dyDescent="0.25">
      <c r="G132" s="11"/>
      <c r="H132" s="11"/>
      <c r="I132" s="11"/>
      <c r="J132" s="12"/>
    </row>
    <row r="133" spans="7:10" ht="15.75" customHeight="1" x14ac:dyDescent="0.25">
      <c r="G133" s="11"/>
      <c r="H133" s="11"/>
      <c r="I133" s="11"/>
      <c r="J133" s="12"/>
    </row>
    <row r="134" spans="7:10" ht="15.75" customHeight="1" x14ac:dyDescent="0.25">
      <c r="G134" s="11"/>
      <c r="H134" s="11"/>
      <c r="I134" s="11"/>
      <c r="J134" s="12"/>
    </row>
    <row r="135" spans="7:10" ht="15.75" customHeight="1" x14ac:dyDescent="0.25">
      <c r="G135" s="11"/>
      <c r="H135" s="11"/>
      <c r="I135" s="11"/>
      <c r="J135" s="12"/>
    </row>
    <row r="136" spans="7:10" ht="15.75" customHeight="1" x14ac:dyDescent="0.25">
      <c r="G136" s="11"/>
      <c r="H136" s="11"/>
      <c r="I136" s="11"/>
      <c r="J136" s="12"/>
    </row>
    <row r="137" spans="7:10" ht="15.75" customHeight="1" x14ac:dyDescent="0.25">
      <c r="G137" s="11"/>
      <c r="H137" s="11"/>
      <c r="I137" s="11"/>
      <c r="J137" s="12"/>
    </row>
    <row r="138" spans="7:10" ht="15.75" customHeight="1" x14ac:dyDescent="0.25">
      <c r="G138" s="11"/>
      <c r="H138" s="11"/>
      <c r="I138" s="11"/>
      <c r="J138" s="12"/>
    </row>
    <row r="139" spans="7:10" ht="15.75" customHeight="1" x14ac:dyDescent="0.25">
      <c r="G139" s="11"/>
      <c r="H139" s="11"/>
      <c r="I139" s="11"/>
      <c r="J139" s="12"/>
    </row>
    <row r="140" spans="7:10" ht="15.75" customHeight="1" x14ac:dyDescent="0.25">
      <c r="G140" s="11"/>
      <c r="H140" s="11"/>
      <c r="I140" s="11"/>
      <c r="J140" s="12"/>
    </row>
    <row r="141" spans="7:10" ht="15.75" customHeight="1" x14ac:dyDescent="0.25">
      <c r="G141" s="11"/>
      <c r="H141" s="11"/>
      <c r="I141" s="11"/>
      <c r="J141" s="12"/>
    </row>
    <row r="142" spans="7:10" ht="15.75" customHeight="1" x14ac:dyDescent="0.25">
      <c r="G142" s="11"/>
      <c r="H142" s="11"/>
      <c r="I142" s="11"/>
      <c r="J142" s="12"/>
    </row>
    <row r="143" spans="7:10" ht="15.75" customHeight="1" x14ac:dyDescent="0.25">
      <c r="G143" s="11"/>
      <c r="H143" s="11"/>
      <c r="I143" s="11"/>
      <c r="J143" s="12"/>
    </row>
    <row r="144" spans="7:10" ht="15.75" customHeight="1" x14ac:dyDescent="0.25">
      <c r="G144" s="11"/>
      <c r="H144" s="11"/>
      <c r="I144" s="11"/>
      <c r="J144" s="12"/>
    </row>
    <row r="145" spans="7:10" ht="15.75" customHeight="1" x14ac:dyDescent="0.25">
      <c r="G145" s="11"/>
      <c r="H145" s="11"/>
      <c r="I145" s="11"/>
      <c r="J145" s="12"/>
    </row>
    <row r="146" spans="7:10" ht="15.75" customHeight="1" x14ac:dyDescent="0.25">
      <c r="G146" s="11"/>
      <c r="H146" s="11"/>
      <c r="I146" s="11"/>
      <c r="J146" s="12"/>
    </row>
    <row r="147" spans="7:10" ht="15.75" customHeight="1" x14ac:dyDescent="0.25">
      <c r="G147" s="11"/>
      <c r="H147" s="11"/>
      <c r="I147" s="11"/>
      <c r="J147" s="12"/>
    </row>
    <row r="148" spans="7:10" ht="15.75" customHeight="1" x14ac:dyDescent="0.25">
      <c r="G148" s="11"/>
      <c r="H148" s="11"/>
      <c r="I148" s="11"/>
      <c r="J148" s="12"/>
    </row>
    <row r="149" spans="7:10" ht="15.75" customHeight="1" x14ac:dyDescent="0.25">
      <c r="G149" s="11"/>
      <c r="H149" s="11"/>
      <c r="I149" s="11"/>
      <c r="J149" s="12"/>
    </row>
    <row r="150" spans="7:10" ht="15.75" customHeight="1" x14ac:dyDescent="0.25">
      <c r="G150" s="11"/>
      <c r="H150" s="11"/>
      <c r="I150" s="11"/>
      <c r="J150" s="12"/>
    </row>
    <row r="151" spans="7:10" ht="15.75" customHeight="1" x14ac:dyDescent="0.25">
      <c r="G151" s="11"/>
      <c r="H151" s="11"/>
      <c r="I151" s="11"/>
      <c r="J151" s="12"/>
    </row>
    <row r="152" spans="7:10" ht="15.75" customHeight="1" x14ac:dyDescent="0.25">
      <c r="G152" s="11"/>
      <c r="H152" s="11"/>
      <c r="I152" s="11"/>
      <c r="J152" s="12"/>
    </row>
    <row r="153" spans="7:10" ht="15.75" customHeight="1" x14ac:dyDescent="0.25">
      <c r="G153" s="11"/>
      <c r="H153" s="11"/>
      <c r="I153" s="11"/>
      <c r="J153" s="12"/>
    </row>
    <row r="154" spans="7:10" ht="15.75" customHeight="1" x14ac:dyDescent="0.25">
      <c r="G154" s="11"/>
      <c r="H154" s="11"/>
      <c r="I154" s="11"/>
      <c r="J154" s="12"/>
    </row>
    <row r="155" spans="7:10" ht="15.75" customHeight="1" x14ac:dyDescent="0.25">
      <c r="G155" s="11"/>
      <c r="H155" s="11"/>
      <c r="I155" s="11"/>
      <c r="J155" s="12"/>
    </row>
    <row r="156" spans="7:10" ht="15.75" customHeight="1" x14ac:dyDescent="0.25">
      <c r="G156" s="11"/>
      <c r="H156" s="11"/>
      <c r="I156" s="11"/>
      <c r="J156" s="12"/>
    </row>
    <row r="157" spans="7:10" ht="15.75" customHeight="1" x14ac:dyDescent="0.25">
      <c r="G157" s="11"/>
      <c r="H157" s="11"/>
      <c r="I157" s="11"/>
      <c r="J157" s="12"/>
    </row>
    <row r="158" spans="7:10" ht="15.75" customHeight="1" x14ac:dyDescent="0.25">
      <c r="G158" s="11"/>
      <c r="H158" s="11"/>
      <c r="I158" s="11"/>
      <c r="J158" s="12"/>
    </row>
    <row r="159" spans="7:10" ht="15.75" customHeight="1" x14ac:dyDescent="0.25">
      <c r="G159" s="11"/>
      <c r="H159" s="11"/>
      <c r="I159" s="11"/>
      <c r="J159" s="12"/>
    </row>
    <row r="160" spans="7:10" ht="15.75" customHeight="1" x14ac:dyDescent="0.25">
      <c r="G160" s="11"/>
      <c r="H160" s="11"/>
      <c r="I160" s="11"/>
      <c r="J160" s="12"/>
    </row>
    <row r="161" spans="7:10" ht="15.75" customHeight="1" x14ac:dyDescent="0.25">
      <c r="G161" s="11"/>
      <c r="H161" s="11"/>
      <c r="I161" s="11"/>
      <c r="J161" s="12"/>
    </row>
    <row r="162" spans="7:10" ht="15.75" customHeight="1" x14ac:dyDescent="0.25">
      <c r="G162" s="11"/>
      <c r="H162" s="11"/>
      <c r="I162" s="11"/>
      <c r="J162" s="12"/>
    </row>
    <row r="163" spans="7:10" ht="15.75" customHeight="1" x14ac:dyDescent="0.25">
      <c r="G163" s="11"/>
      <c r="H163" s="11"/>
      <c r="I163" s="11"/>
      <c r="J163" s="12"/>
    </row>
    <row r="164" spans="7:10" ht="15.75" customHeight="1" x14ac:dyDescent="0.25">
      <c r="G164" s="11"/>
      <c r="H164" s="11"/>
      <c r="I164" s="11"/>
      <c r="J164" s="12"/>
    </row>
    <row r="165" spans="7:10" ht="15.75" customHeight="1" x14ac:dyDescent="0.25">
      <c r="G165" s="11"/>
      <c r="H165" s="11"/>
      <c r="I165" s="11"/>
      <c r="J165" s="12"/>
    </row>
    <row r="166" spans="7:10" ht="15.75" customHeight="1" x14ac:dyDescent="0.25">
      <c r="G166" s="11"/>
      <c r="H166" s="11"/>
      <c r="I166" s="11"/>
      <c r="J166" s="12"/>
    </row>
    <row r="167" spans="7:10" ht="15.75" customHeight="1" x14ac:dyDescent="0.25">
      <c r="G167" s="11"/>
      <c r="H167" s="11"/>
      <c r="I167" s="11"/>
      <c r="J167" s="12"/>
    </row>
    <row r="168" spans="7:10" ht="15.75" customHeight="1" x14ac:dyDescent="0.25">
      <c r="G168" s="11"/>
      <c r="H168" s="11"/>
      <c r="I168" s="11"/>
      <c r="J168" s="12"/>
    </row>
    <row r="169" spans="7:10" ht="15.75" customHeight="1" x14ac:dyDescent="0.25">
      <c r="G169" s="11"/>
      <c r="H169" s="11"/>
      <c r="I169" s="11"/>
      <c r="J169" s="12"/>
    </row>
    <row r="170" spans="7:10" ht="15.75" customHeight="1" x14ac:dyDescent="0.25">
      <c r="G170" s="11"/>
      <c r="H170" s="11"/>
      <c r="I170" s="11"/>
      <c r="J170" s="12"/>
    </row>
    <row r="171" spans="7:10" ht="15.75" customHeight="1" x14ac:dyDescent="0.25">
      <c r="G171" s="11"/>
      <c r="H171" s="11"/>
      <c r="I171" s="11"/>
      <c r="J171" s="12"/>
    </row>
    <row r="172" spans="7:10" ht="15.75" customHeight="1" x14ac:dyDescent="0.25">
      <c r="G172" s="11"/>
      <c r="H172" s="11"/>
      <c r="I172" s="11"/>
      <c r="J172" s="12"/>
    </row>
    <row r="173" spans="7:10" ht="15.75" customHeight="1" x14ac:dyDescent="0.25">
      <c r="G173" s="11"/>
      <c r="H173" s="11"/>
      <c r="I173" s="11"/>
      <c r="J173" s="12"/>
    </row>
    <row r="174" spans="7:10" ht="15.75" customHeight="1" x14ac:dyDescent="0.25">
      <c r="G174" s="11"/>
      <c r="H174" s="11"/>
      <c r="I174" s="11"/>
      <c r="J174" s="12"/>
    </row>
    <row r="175" spans="7:10" ht="15.75" customHeight="1" x14ac:dyDescent="0.25">
      <c r="G175" s="11"/>
      <c r="H175" s="11"/>
      <c r="I175" s="11"/>
      <c r="J175" s="12"/>
    </row>
    <row r="176" spans="7:10" ht="15.75" customHeight="1" x14ac:dyDescent="0.25">
      <c r="G176" s="11"/>
      <c r="H176" s="11"/>
      <c r="I176" s="11"/>
      <c r="J176" s="12"/>
    </row>
    <row r="177" spans="7:10" ht="15.75" customHeight="1" x14ac:dyDescent="0.25">
      <c r="G177" s="11"/>
      <c r="H177" s="11"/>
      <c r="I177" s="11"/>
      <c r="J177" s="12"/>
    </row>
    <row r="178" spans="7:10" ht="15.75" customHeight="1" x14ac:dyDescent="0.25">
      <c r="G178" s="11"/>
      <c r="H178" s="11"/>
      <c r="I178" s="11"/>
      <c r="J178" s="12"/>
    </row>
    <row r="179" spans="7:10" ht="15.75" customHeight="1" x14ac:dyDescent="0.25">
      <c r="G179" s="11"/>
      <c r="H179" s="11"/>
      <c r="I179" s="11"/>
      <c r="J179" s="12"/>
    </row>
    <row r="180" spans="7:10" ht="15.75" customHeight="1" x14ac:dyDescent="0.25">
      <c r="G180" s="11"/>
      <c r="H180" s="11"/>
      <c r="I180" s="11"/>
      <c r="J180" s="12"/>
    </row>
    <row r="181" spans="7:10" ht="15.75" customHeight="1" x14ac:dyDescent="0.25">
      <c r="G181" s="11"/>
      <c r="H181" s="11"/>
      <c r="I181" s="11"/>
      <c r="J181" s="12"/>
    </row>
    <row r="182" spans="7:10" ht="15.75" customHeight="1" x14ac:dyDescent="0.25">
      <c r="G182" s="11"/>
      <c r="H182" s="11"/>
      <c r="I182" s="11"/>
      <c r="J182" s="12"/>
    </row>
    <row r="183" spans="7:10" ht="15.75" customHeight="1" x14ac:dyDescent="0.25">
      <c r="G183" s="11"/>
      <c r="H183" s="11"/>
      <c r="I183" s="11"/>
      <c r="J183" s="12"/>
    </row>
    <row r="184" spans="7:10" ht="15.75" customHeight="1" x14ac:dyDescent="0.25">
      <c r="G184" s="11"/>
      <c r="H184" s="11"/>
      <c r="I184" s="11"/>
      <c r="J184" s="12"/>
    </row>
    <row r="185" spans="7:10" ht="15.75" customHeight="1" x14ac:dyDescent="0.25">
      <c r="G185" s="11"/>
      <c r="H185" s="11"/>
      <c r="I185" s="11"/>
      <c r="J185" s="12"/>
    </row>
    <row r="186" spans="7:10" ht="15.75" customHeight="1" x14ac:dyDescent="0.25">
      <c r="G186" s="11"/>
      <c r="H186" s="11"/>
      <c r="I186" s="11"/>
      <c r="J186" s="12"/>
    </row>
    <row r="187" spans="7:10" ht="15.75" customHeight="1" x14ac:dyDescent="0.25">
      <c r="G187" s="11"/>
      <c r="H187" s="11"/>
      <c r="I187" s="11"/>
      <c r="J187" s="12"/>
    </row>
    <row r="188" spans="7:10" ht="15.75" customHeight="1" x14ac:dyDescent="0.25">
      <c r="G188" s="11"/>
      <c r="H188" s="11"/>
      <c r="I188" s="11"/>
      <c r="J188" s="12"/>
    </row>
    <row r="189" spans="7:10" ht="15.75" customHeight="1" x14ac:dyDescent="0.25">
      <c r="G189" s="11"/>
      <c r="H189" s="11"/>
      <c r="I189" s="11"/>
      <c r="J189" s="12"/>
    </row>
    <row r="190" spans="7:10" ht="15.75" customHeight="1" x14ac:dyDescent="0.25">
      <c r="G190" s="11"/>
      <c r="H190" s="11"/>
      <c r="I190" s="11"/>
      <c r="J190" s="12"/>
    </row>
    <row r="191" spans="7:10" ht="15.75" customHeight="1" x14ac:dyDescent="0.25">
      <c r="G191" s="11"/>
      <c r="H191" s="11"/>
      <c r="I191" s="11"/>
      <c r="J191" s="12"/>
    </row>
    <row r="192" spans="7:10" ht="15.75" customHeight="1" x14ac:dyDescent="0.25">
      <c r="G192" s="11"/>
      <c r="H192" s="11"/>
      <c r="I192" s="11"/>
      <c r="J192" s="12"/>
    </row>
    <row r="193" spans="7:10" ht="15.75" customHeight="1" x14ac:dyDescent="0.25">
      <c r="G193" s="11"/>
      <c r="H193" s="11"/>
      <c r="I193" s="11"/>
      <c r="J193" s="12"/>
    </row>
    <row r="194" spans="7:10" ht="15.75" customHeight="1" x14ac:dyDescent="0.25">
      <c r="G194" s="11"/>
      <c r="H194" s="11"/>
      <c r="I194" s="11"/>
      <c r="J194" s="12"/>
    </row>
    <row r="195" spans="7:10" ht="15.75" customHeight="1" x14ac:dyDescent="0.25">
      <c r="G195" s="11"/>
      <c r="H195" s="11"/>
      <c r="I195" s="11"/>
      <c r="J195" s="12"/>
    </row>
    <row r="196" spans="7:10" ht="15.75" customHeight="1" x14ac:dyDescent="0.25">
      <c r="G196" s="11"/>
      <c r="H196" s="11"/>
      <c r="I196" s="11"/>
      <c r="J196" s="12"/>
    </row>
    <row r="197" spans="7:10" ht="15.75" customHeight="1" x14ac:dyDescent="0.25">
      <c r="G197" s="11"/>
      <c r="H197" s="11"/>
      <c r="I197" s="11"/>
      <c r="J197" s="12"/>
    </row>
    <row r="198" spans="7:10" ht="15.75" customHeight="1" x14ac:dyDescent="0.25">
      <c r="G198" s="11"/>
      <c r="H198" s="11"/>
      <c r="I198" s="11"/>
      <c r="J198" s="12"/>
    </row>
    <row r="199" spans="7:10" ht="15.75" customHeight="1" x14ac:dyDescent="0.25">
      <c r="G199" s="11"/>
      <c r="H199" s="11"/>
      <c r="I199" s="11"/>
      <c r="J199" s="12"/>
    </row>
    <row r="200" spans="7:10" ht="15.75" customHeight="1" x14ac:dyDescent="0.25">
      <c r="G200" s="11"/>
      <c r="H200" s="11"/>
      <c r="I200" s="11"/>
      <c r="J200" s="12"/>
    </row>
    <row r="201" spans="7:10" ht="15.75" customHeight="1" x14ac:dyDescent="0.25">
      <c r="G201" s="11"/>
      <c r="H201" s="11"/>
      <c r="I201" s="11"/>
      <c r="J201" s="12"/>
    </row>
    <row r="202" spans="7:10" ht="15.75" customHeight="1" x14ac:dyDescent="0.25">
      <c r="G202" s="11"/>
      <c r="H202" s="11"/>
      <c r="I202" s="11"/>
      <c r="J202" s="12"/>
    </row>
    <row r="203" spans="7:10" ht="15.75" customHeight="1" x14ac:dyDescent="0.25">
      <c r="G203" s="11"/>
      <c r="H203" s="11"/>
      <c r="I203" s="11"/>
      <c r="J203" s="12"/>
    </row>
    <row r="204" spans="7:10" ht="15.75" customHeight="1" x14ac:dyDescent="0.25">
      <c r="G204" s="11"/>
      <c r="H204" s="11"/>
      <c r="I204" s="11"/>
      <c r="J204" s="12"/>
    </row>
    <row r="205" spans="7:10" ht="15.75" customHeight="1" x14ac:dyDescent="0.25">
      <c r="G205" s="11"/>
      <c r="H205" s="11"/>
      <c r="I205" s="11"/>
      <c r="J205" s="12"/>
    </row>
    <row r="206" spans="7:10" ht="15.75" customHeight="1" x14ac:dyDescent="0.25">
      <c r="G206" s="11"/>
      <c r="H206" s="11"/>
      <c r="I206" s="11"/>
      <c r="J206" s="12"/>
    </row>
    <row r="207" spans="7:10" ht="15.75" customHeight="1" x14ac:dyDescent="0.25">
      <c r="G207" s="11"/>
      <c r="H207" s="11"/>
      <c r="I207" s="11"/>
      <c r="J207" s="12"/>
    </row>
    <row r="208" spans="7:10" ht="15.75" customHeight="1" x14ac:dyDescent="0.25">
      <c r="G208" s="11"/>
      <c r="H208" s="11"/>
      <c r="I208" s="11"/>
      <c r="J208" s="12"/>
    </row>
    <row r="209" spans="7:10" ht="15.75" customHeight="1" x14ac:dyDescent="0.25">
      <c r="G209" s="11"/>
      <c r="H209" s="11"/>
      <c r="I209" s="11"/>
      <c r="J209" s="12"/>
    </row>
    <row r="210" spans="7:10" ht="15.75" customHeight="1" x14ac:dyDescent="0.25">
      <c r="G210" s="11"/>
      <c r="H210" s="11"/>
      <c r="I210" s="11"/>
      <c r="J210" s="12"/>
    </row>
    <row r="211" spans="7:10" ht="15.75" customHeight="1" x14ac:dyDescent="0.25">
      <c r="G211" s="11"/>
      <c r="H211" s="11"/>
      <c r="I211" s="11"/>
      <c r="J211" s="12"/>
    </row>
    <row r="212" spans="7:10" ht="15.75" customHeight="1" x14ac:dyDescent="0.25">
      <c r="G212" s="11"/>
      <c r="H212" s="11"/>
      <c r="I212" s="11"/>
      <c r="J212" s="12"/>
    </row>
    <row r="213" spans="7:10" ht="15.75" customHeight="1" x14ac:dyDescent="0.25">
      <c r="G213" s="11"/>
      <c r="H213" s="11"/>
      <c r="I213" s="11"/>
      <c r="J213" s="12"/>
    </row>
    <row r="214" spans="7:10" ht="15.75" customHeight="1" x14ac:dyDescent="0.25">
      <c r="G214" s="11"/>
      <c r="H214" s="11"/>
      <c r="I214" s="11"/>
      <c r="J214" s="12"/>
    </row>
    <row r="215" spans="7:10" ht="15.75" customHeight="1" x14ac:dyDescent="0.25">
      <c r="G215" s="11"/>
      <c r="H215" s="11"/>
      <c r="I215" s="11"/>
      <c r="J215" s="12"/>
    </row>
    <row r="216" spans="7:10" ht="15.75" customHeight="1" x14ac:dyDescent="0.25">
      <c r="G216" s="11"/>
      <c r="H216" s="11"/>
      <c r="I216" s="11"/>
      <c r="J216" s="12"/>
    </row>
    <row r="217" spans="7:10" ht="15.75" customHeight="1" x14ac:dyDescent="0.25">
      <c r="G217" s="11"/>
      <c r="H217" s="11"/>
      <c r="I217" s="11"/>
      <c r="J217" s="12"/>
    </row>
    <row r="218" spans="7:10" ht="15.75" customHeight="1" x14ac:dyDescent="0.25">
      <c r="G218" s="11"/>
      <c r="H218" s="11"/>
      <c r="I218" s="11"/>
      <c r="J218" s="12"/>
    </row>
    <row r="219" spans="7:10" ht="15.75" customHeight="1" x14ac:dyDescent="0.25">
      <c r="G219" s="11"/>
      <c r="H219" s="11"/>
      <c r="I219" s="11"/>
      <c r="J219" s="12"/>
    </row>
    <row r="220" spans="7:10" ht="15.75" customHeight="1" x14ac:dyDescent="0.25">
      <c r="G220" s="11"/>
      <c r="H220" s="11"/>
      <c r="I220" s="11"/>
      <c r="J220" s="12"/>
    </row>
    <row r="221" spans="7:10" ht="15.75" customHeight="1" x14ac:dyDescent="0.25">
      <c r="G221" s="11"/>
      <c r="H221" s="11"/>
      <c r="I221" s="11"/>
      <c r="J221" s="12"/>
    </row>
    <row r="222" spans="7:10" ht="15.75" customHeight="1" x14ac:dyDescent="0.25">
      <c r="G222" s="11"/>
      <c r="H222" s="11"/>
      <c r="I222" s="11"/>
      <c r="J222" s="12"/>
    </row>
    <row r="223" spans="7:10" ht="15.75" customHeight="1" x14ac:dyDescent="0.25">
      <c r="G223" s="11"/>
      <c r="H223" s="11"/>
      <c r="I223" s="11"/>
      <c r="J223" s="12"/>
    </row>
    <row r="224" spans="7:10" ht="15.75" customHeight="1" x14ac:dyDescent="0.25">
      <c r="G224" s="11"/>
      <c r="H224" s="11"/>
      <c r="I224" s="11"/>
      <c r="J224" s="12"/>
    </row>
    <row r="225" spans="7:10" ht="15.75" customHeight="1" x14ac:dyDescent="0.25">
      <c r="G225" s="11"/>
      <c r="H225" s="11"/>
      <c r="I225" s="11"/>
      <c r="J225" s="12"/>
    </row>
    <row r="226" spans="7:10" ht="15.75" customHeight="1" x14ac:dyDescent="0.25">
      <c r="G226" s="11"/>
      <c r="H226" s="11"/>
      <c r="I226" s="11"/>
      <c r="J226" s="12"/>
    </row>
    <row r="227" spans="7:10" ht="15.75" customHeight="1" x14ac:dyDescent="0.25">
      <c r="G227" s="11"/>
      <c r="H227" s="11"/>
      <c r="I227" s="11"/>
      <c r="J227" s="12"/>
    </row>
    <row r="228" spans="7:10" ht="15.75" customHeight="1" x14ac:dyDescent="0.25">
      <c r="G228" s="11"/>
      <c r="H228" s="11"/>
      <c r="I228" s="11"/>
      <c r="J228" s="12"/>
    </row>
    <row r="229" spans="7:10" ht="15.75" customHeight="1" x14ac:dyDescent="0.25">
      <c r="G229" s="11"/>
      <c r="H229" s="11"/>
      <c r="I229" s="11"/>
      <c r="J229" s="12"/>
    </row>
    <row r="230" spans="7:10" ht="15.75" customHeight="1" x14ac:dyDescent="0.25">
      <c r="G230" s="11"/>
      <c r="H230" s="11"/>
      <c r="I230" s="11"/>
      <c r="J230" s="12"/>
    </row>
    <row r="231" spans="7:10" ht="15.75" customHeight="1" x14ac:dyDescent="0.25">
      <c r="G231" s="11"/>
      <c r="H231" s="11"/>
      <c r="I231" s="11"/>
      <c r="J231" s="12"/>
    </row>
    <row r="232" spans="7:10" ht="15.75" customHeight="1" x14ac:dyDescent="0.25">
      <c r="G232" s="11"/>
      <c r="H232" s="11"/>
      <c r="I232" s="11"/>
      <c r="J232" s="12"/>
    </row>
    <row r="233" spans="7:10" ht="15.75" customHeight="1" x14ac:dyDescent="0.25">
      <c r="G233" s="11"/>
      <c r="H233" s="11"/>
      <c r="I233" s="11"/>
      <c r="J233" s="12"/>
    </row>
    <row r="234" spans="7:10" ht="15.75" customHeight="1" x14ac:dyDescent="0.25">
      <c r="G234" s="11"/>
      <c r="H234" s="11"/>
      <c r="I234" s="11"/>
      <c r="J234" s="12"/>
    </row>
    <row r="235" spans="7:10" ht="15.75" customHeight="1" x14ac:dyDescent="0.25">
      <c r="G235" s="11"/>
      <c r="H235" s="11"/>
      <c r="I235" s="11"/>
      <c r="J235" s="12"/>
    </row>
    <row r="236" spans="7:10" ht="15.75" customHeight="1" x14ac:dyDescent="0.25">
      <c r="G236" s="11"/>
      <c r="H236" s="11"/>
      <c r="I236" s="11"/>
      <c r="J236" s="12"/>
    </row>
    <row r="237" spans="7:10" ht="15.75" customHeight="1" x14ac:dyDescent="0.25">
      <c r="G237" s="11"/>
      <c r="H237" s="11"/>
      <c r="I237" s="11"/>
      <c r="J237" s="12"/>
    </row>
    <row r="238" spans="7:10" ht="15.75" customHeight="1" x14ac:dyDescent="0.25">
      <c r="G238" s="11"/>
      <c r="H238" s="11"/>
      <c r="I238" s="11"/>
      <c r="J238" s="12"/>
    </row>
    <row r="239" spans="7:10" ht="15.75" customHeight="1" x14ac:dyDescent="0.25">
      <c r="G239" s="11"/>
      <c r="H239" s="11"/>
      <c r="I239" s="11"/>
      <c r="J239" s="12"/>
    </row>
    <row r="240" spans="7:10" ht="15.75" customHeight="1" x14ac:dyDescent="0.25">
      <c r="G240" s="11"/>
      <c r="H240" s="11"/>
      <c r="I240" s="11"/>
      <c r="J240" s="12"/>
    </row>
    <row r="241" spans="7:10" ht="15.75" customHeight="1" x14ac:dyDescent="0.25">
      <c r="G241" s="11"/>
      <c r="H241" s="11"/>
      <c r="I241" s="11"/>
      <c r="J241" s="12"/>
    </row>
    <row r="242" spans="7:10" ht="15.75" customHeight="1" x14ac:dyDescent="0.25">
      <c r="G242" s="11"/>
      <c r="H242" s="11"/>
      <c r="I242" s="11"/>
      <c r="J242" s="12"/>
    </row>
    <row r="243" spans="7:10" ht="15.75" customHeight="1" x14ac:dyDescent="0.25">
      <c r="G243" s="11"/>
      <c r="H243" s="11"/>
      <c r="I243" s="11"/>
      <c r="J243" s="12"/>
    </row>
    <row r="244" spans="7:10" ht="15.75" customHeight="1" x14ac:dyDescent="0.25">
      <c r="G244" s="11"/>
      <c r="H244" s="11"/>
      <c r="I244" s="11"/>
      <c r="J244" s="12"/>
    </row>
    <row r="245" spans="7:10" ht="15.75" customHeight="1" x14ac:dyDescent="0.25">
      <c r="G245" s="11"/>
      <c r="H245" s="11"/>
      <c r="I245" s="11"/>
      <c r="J245" s="12"/>
    </row>
    <row r="246" spans="7:10" ht="15.75" customHeight="1" x14ac:dyDescent="0.25">
      <c r="G246" s="11"/>
      <c r="H246" s="11"/>
      <c r="I246" s="11"/>
      <c r="J246" s="12"/>
    </row>
    <row r="247" spans="7:10" ht="15.75" customHeight="1" x14ac:dyDescent="0.25">
      <c r="G247" s="11"/>
      <c r="H247" s="11"/>
      <c r="I247" s="11"/>
      <c r="J247" s="12"/>
    </row>
    <row r="248" spans="7:10" ht="15.75" customHeight="1" x14ac:dyDescent="0.25">
      <c r="G248" s="11"/>
      <c r="H248" s="11"/>
      <c r="I248" s="11"/>
      <c r="J248" s="12"/>
    </row>
    <row r="249" spans="7:10" ht="15.75" customHeight="1" x14ac:dyDescent="0.25">
      <c r="G249" s="11"/>
      <c r="H249" s="11"/>
      <c r="I249" s="11"/>
      <c r="J249" s="12"/>
    </row>
    <row r="250" spans="7:10" ht="15.75" customHeight="1" x14ac:dyDescent="0.25">
      <c r="G250" s="11"/>
      <c r="H250" s="11"/>
      <c r="I250" s="11"/>
      <c r="J250" s="12"/>
    </row>
    <row r="251" spans="7:10" ht="15.75" customHeight="1" x14ac:dyDescent="0.25">
      <c r="G251" s="11"/>
      <c r="H251" s="11"/>
      <c r="I251" s="11"/>
      <c r="J251" s="12"/>
    </row>
    <row r="252" spans="7:10" ht="15.75" customHeight="1" x14ac:dyDescent="0.25">
      <c r="G252" s="11"/>
      <c r="H252" s="11"/>
      <c r="I252" s="11"/>
      <c r="J252" s="12"/>
    </row>
    <row r="253" spans="7:10" ht="15.75" customHeight="1" x14ac:dyDescent="0.25">
      <c r="G253" s="11"/>
      <c r="H253" s="11"/>
      <c r="I253" s="11"/>
      <c r="J253" s="12"/>
    </row>
    <row r="254" spans="7:10" ht="15.75" customHeight="1" x14ac:dyDescent="0.25">
      <c r="G254" s="11"/>
      <c r="H254" s="11"/>
      <c r="I254" s="11"/>
      <c r="J254" s="12"/>
    </row>
    <row r="255" spans="7:10" ht="15.75" customHeight="1" x14ac:dyDescent="0.25">
      <c r="G255" s="11"/>
      <c r="H255" s="11"/>
      <c r="I255" s="11"/>
      <c r="J255" s="12"/>
    </row>
    <row r="256" spans="7:10" ht="15.75" customHeight="1" x14ac:dyDescent="0.25">
      <c r="G256" s="11"/>
      <c r="H256" s="11"/>
      <c r="I256" s="11"/>
      <c r="J256" s="12"/>
    </row>
    <row r="257" spans="7:10" ht="15.75" customHeight="1" x14ac:dyDescent="0.25">
      <c r="G257" s="11"/>
      <c r="H257" s="11"/>
      <c r="I257" s="11"/>
      <c r="J257" s="12"/>
    </row>
    <row r="258" spans="7:10" ht="15.75" customHeight="1" x14ac:dyDescent="0.25">
      <c r="G258" s="11"/>
      <c r="H258" s="11"/>
      <c r="I258" s="11"/>
      <c r="J258" s="12"/>
    </row>
    <row r="259" spans="7:10" ht="15.75" customHeight="1" x14ac:dyDescent="0.25">
      <c r="G259" s="11"/>
      <c r="H259" s="11"/>
      <c r="I259" s="11"/>
      <c r="J259" s="12"/>
    </row>
    <row r="260" spans="7:10" ht="15.75" customHeight="1" x14ac:dyDescent="0.25">
      <c r="G260" s="11"/>
      <c r="H260" s="11"/>
      <c r="I260" s="11"/>
      <c r="J260" s="12"/>
    </row>
    <row r="261" spans="7:10" ht="15.75" customHeight="1" x14ac:dyDescent="0.25">
      <c r="G261" s="11"/>
      <c r="H261" s="11"/>
      <c r="I261" s="11"/>
      <c r="J261" s="12"/>
    </row>
    <row r="262" spans="7:10" ht="15.75" customHeight="1" x14ac:dyDescent="0.25">
      <c r="G262" s="11"/>
      <c r="H262" s="11"/>
      <c r="I262" s="11"/>
      <c r="J262" s="12"/>
    </row>
    <row r="263" spans="7:10" ht="15.75" customHeight="1" x14ac:dyDescent="0.25">
      <c r="G263" s="11"/>
      <c r="H263" s="11"/>
      <c r="I263" s="11"/>
      <c r="J263" s="12"/>
    </row>
    <row r="264" spans="7:10" ht="15.75" customHeight="1" x14ac:dyDescent="0.25">
      <c r="G264" s="11"/>
      <c r="H264" s="11"/>
      <c r="I264" s="11"/>
      <c r="J264" s="12"/>
    </row>
    <row r="265" spans="7:10" ht="15.75" customHeight="1" x14ac:dyDescent="0.25">
      <c r="G265" s="11"/>
      <c r="H265" s="11"/>
      <c r="I265" s="11"/>
      <c r="J265" s="12"/>
    </row>
    <row r="266" spans="7:10" ht="15.75" customHeight="1" x14ac:dyDescent="0.25">
      <c r="G266" s="11"/>
      <c r="H266" s="11"/>
      <c r="I266" s="11"/>
      <c r="J266" s="12"/>
    </row>
    <row r="267" spans="7:10" ht="15.75" customHeight="1" x14ac:dyDescent="0.25">
      <c r="G267" s="11"/>
      <c r="H267" s="11"/>
      <c r="I267" s="11"/>
      <c r="J267" s="12"/>
    </row>
    <row r="268" spans="7:10" ht="15.75" customHeight="1" x14ac:dyDescent="0.25">
      <c r="G268" s="11"/>
      <c r="H268" s="11"/>
      <c r="I268" s="11"/>
      <c r="J268" s="12"/>
    </row>
    <row r="269" spans="7:10" ht="15.75" customHeight="1" x14ac:dyDescent="0.25">
      <c r="G269" s="11"/>
      <c r="H269" s="11"/>
      <c r="I269" s="11"/>
      <c r="J269" s="12"/>
    </row>
    <row r="270" spans="7:10" ht="15.75" customHeight="1" x14ac:dyDescent="0.25">
      <c r="G270" s="11"/>
      <c r="H270" s="11"/>
      <c r="I270" s="11"/>
      <c r="J270" s="12"/>
    </row>
    <row r="271" spans="7:10" ht="15.75" customHeight="1" x14ac:dyDescent="0.25">
      <c r="G271" s="11"/>
      <c r="H271" s="11"/>
      <c r="I271" s="11"/>
      <c r="J271" s="12"/>
    </row>
    <row r="272" spans="7:10" ht="15.75" customHeight="1" x14ac:dyDescent="0.25">
      <c r="G272" s="11"/>
      <c r="H272" s="11"/>
      <c r="I272" s="11"/>
      <c r="J272" s="12"/>
    </row>
    <row r="273" spans="7:10" ht="15.75" customHeight="1" x14ac:dyDescent="0.25">
      <c r="G273" s="11"/>
      <c r="H273" s="11"/>
      <c r="I273" s="11"/>
      <c r="J273" s="12"/>
    </row>
    <row r="274" spans="7:10" ht="15.75" customHeight="1" x14ac:dyDescent="0.25">
      <c r="G274" s="11"/>
      <c r="H274" s="11"/>
      <c r="I274" s="11"/>
      <c r="J274" s="12"/>
    </row>
    <row r="275" spans="7:10" ht="15.75" customHeight="1" x14ac:dyDescent="0.25">
      <c r="G275" s="11"/>
      <c r="H275" s="11"/>
      <c r="I275" s="11"/>
      <c r="J275" s="12"/>
    </row>
    <row r="276" spans="7:10" ht="15.75" customHeight="1" x14ac:dyDescent="0.25">
      <c r="G276" s="11"/>
      <c r="H276" s="11"/>
      <c r="I276" s="11"/>
      <c r="J276" s="12"/>
    </row>
    <row r="277" spans="7:10" ht="15.75" customHeight="1" x14ac:dyDescent="0.25">
      <c r="G277" s="11"/>
      <c r="H277" s="11"/>
      <c r="I277" s="11"/>
      <c r="J277" s="12"/>
    </row>
    <row r="278" spans="7:10" ht="15.75" customHeight="1" x14ac:dyDescent="0.25">
      <c r="G278" s="11"/>
      <c r="H278" s="11"/>
      <c r="I278" s="11"/>
      <c r="J278" s="12"/>
    </row>
    <row r="279" spans="7:10" ht="15.75" customHeight="1" x14ac:dyDescent="0.25">
      <c r="G279" s="11"/>
      <c r="H279" s="11"/>
      <c r="I279" s="11"/>
      <c r="J279" s="12"/>
    </row>
    <row r="280" spans="7:10" ht="15.75" customHeight="1" x14ac:dyDescent="0.25">
      <c r="G280" s="11"/>
      <c r="H280" s="11"/>
      <c r="I280" s="11"/>
      <c r="J280" s="12"/>
    </row>
    <row r="281" spans="7:10" ht="15.75" customHeight="1" x14ac:dyDescent="0.25">
      <c r="G281" s="11"/>
      <c r="H281" s="11"/>
      <c r="I281" s="11"/>
      <c r="J281" s="12"/>
    </row>
    <row r="282" spans="7:10" ht="15.75" customHeight="1" x14ac:dyDescent="0.25">
      <c r="G282" s="11"/>
      <c r="H282" s="11"/>
      <c r="I282" s="11"/>
      <c r="J282" s="12"/>
    </row>
    <row r="283" spans="7:10" ht="15.75" customHeight="1" x14ac:dyDescent="0.25">
      <c r="G283" s="11"/>
      <c r="H283" s="11"/>
      <c r="I283" s="11"/>
      <c r="J283" s="12"/>
    </row>
    <row r="284" spans="7:10" ht="15.75" customHeight="1" x14ac:dyDescent="0.25">
      <c r="G284" s="11"/>
      <c r="H284" s="11"/>
      <c r="I284" s="11"/>
      <c r="J284" s="12"/>
    </row>
    <row r="285" spans="7:10" ht="15.75" customHeight="1" x14ac:dyDescent="0.25">
      <c r="G285" s="11"/>
      <c r="H285" s="11"/>
      <c r="I285" s="11"/>
      <c r="J285" s="12"/>
    </row>
    <row r="286" spans="7:10" ht="15.75" customHeight="1" x14ac:dyDescent="0.25">
      <c r="G286" s="11"/>
      <c r="H286" s="11"/>
      <c r="I286" s="11"/>
      <c r="J286" s="12"/>
    </row>
    <row r="287" spans="7:10" ht="15.75" customHeight="1" x14ac:dyDescent="0.25">
      <c r="G287" s="11"/>
      <c r="H287" s="11"/>
      <c r="I287" s="11"/>
      <c r="J287" s="12"/>
    </row>
    <row r="288" spans="7:10" ht="15.75" customHeight="1" x14ac:dyDescent="0.25">
      <c r="G288" s="11"/>
      <c r="H288" s="11"/>
      <c r="I288" s="11"/>
      <c r="J288" s="12"/>
    </row>
    <row r="289" spans="7:10" ht="15.75" customHeight="1" x14ac:dyDescent="0.25">
      <c r="G289" s="11"/>
      <c r="H289" s="11"/>
      <c r="I289" s="11"/>
      <c r="J289" s="12"/>
    </row>
    <row r="290" spans="7:10" ht="15.75" customHeight="1" x14ac:dyDescent="0.25">
      <c r="G290" s="11"/>
      <c r="H290" s="11"/>
      <c r="I290" s="11"/>
      <c r="J290" s="12"/>
    </row>
    <row r="291" spans="7:10" ht="15.75" customHeight="1" x14ac:dyDescent="0.25">
      <c r="G291" s="11"/>
      <c r="H291" s="11"/>
      <c r="I291" s="11"/>
      <c r="J291" s="12"/>
    </row>
    <row r="292" spans="7:10" ht="15.75" customHeight="1" x14ac:dyDescent="0.25">
      <c r="G292" s="11"/>
      <c r="H292" s="11"/>
      <c r="I292" s="11"/>
      <c r="J292" s="12"/>
    </row>
    <row r="293" spans="7:10" ht="15.75" customHeight="1" x14ac:dyDescent="0.25">
      <c r="G293" s="11"/>
      <c r="H293" s="11"/>
      <c r="I293" s="11"/>
      <c r="J293" s="12"/>
    </row>
    <row r="294" spans="7:10" ht="15.75" customHeight="1" x14ac:dyDescent="0.25">
      <c r="G294" s="11"/>
      <c r="H294" s="11"/>
      <c r="I294" s="11"/>
      <c r="J294" s="12"/>
    </row>
    <row r="295" spans="7:10" ht="15.75" customHeight="1" x14ac:dyDescent="0.25">
      <c r="G295" s="11"/>
      <c r="H295" s="11"/>
      <c r="I295" s="11"/>
      <c r="J295" s="12"/>
    </row>
    <row r="296" spans="7:10" ht="15.75" customHeight="1" x14ac:dyDescent="0.25">
      <c r="G296" s="11"/>
      <c r="H296" s="11"/>
      <c r="I296" s="11"/>
      <c r="J296" s="12"/>
    </row>
    <row r="297" spans="7:10" ht="15.75" customHeight="1" x14ac:dyDescent="0.25">
      <c r="G297" s="11"/>
      <c r="H297" s="11"/>
      <c r="I297" s="11"/>
      <c r="J297" s="12"/>
    </row>
    <row r="298" spans="7:10" ht="15.75" customHeight="1" x14ac:dyDescent="0.25">
      <c r="G298" s="11"/>
      <c r="H298" s="11"/>
      <c r="I298" s="11"/>
      <c r="J298" s="12"/>
    </row>
    <row r="299" spans="7:10" ht="15.75" customHeight="1" x14ac:dyDescent="0.25">
      <c r="G299" s="11"/>
      <c r="H299" s="11"/>
      <c r="I299" s="11"/>
      <c r="J299" s="12"/>
    </row>
    <row r="300" spans="7:10" ht="15.75" customHeight="1" x14ac:dyDescent="0.25">
      <c r="G300" s="11"/>
      <c r="H300" s="11"/>
      <c r="I300" s="11"/>
      <c r="J300" s="12"/>
    </row>
    <row r="301" spans="7:10" ht="15.75" customHeight="1" x14ac:dyDescent="0.25">
      <c r="G301" s="11"/>
      <c r="H301" s="11"/>
      <c r="I301" s="11"/>
      <c r="J301" s="12"/>
    </row>
    <row r="302" spans="7:10" ht="15.75" customHeight="1" x14ac:dyDescent="0.25">
      <c r="G302" s="11"/>
      <c r="H302" s="11"/>
      <c r="I302" s="11"/>
      <c r="J302" s="12"/>
    </row>
    <row r="303" spans="7:10" ht="15.75" customHeight="1" x14ac:dyDescent="0.25">
      <c r="G303" s="11"/>
      <c r="H303" s="11"/>
      <c r="I303" s="11"/>
      <c r="J303" s="12"/>
    </row>
    <row r="304" spans="7:10" ht="15.75" customHeight="1" x14ac:dyDescent="0.25">
      <c r="G304" s="11"/>
      <c r="H304" s="11"/>
      <c r="I304" s="11"/>
      <c r="J304" s="12"/>
    </row>
    <row r="305" spans="7:10" ht="15.75" customHeight="1" x14ac:dyDescent="0.25">
      <c r="G305" s="11"/>
      <c r="H305" s="11"/>
      <c r="I305" s="11"/>
      <c r="J305" s="12"/>
    </row>
    <row r="306" spans="7:10" ht="15.75" customHeight="1" x14ac:dyDescent="0.25">
      <c r="G306" s="11"/>
      <c r="H306" s="11"/>
      <c r="I306" s="11"/>
      <c r="J306" s="12"/>
    </row>
    <row r="307" spans="7:10" ht="15.75" customHeight="1" x14ac:dyDescent="0.25">
      <c r="G307" s="11"/>
      <c r="H307" s="11"/>
      <c r="I307" s="11"/>
      <c r="J307" s="12"/>
    </row>
    <row r="308" spans="7:10" ht="15.75" customHeight="1" x14ac:dyDescent="0.25">
      <c r="G308" s="11"/>
      <c r="H308" s="11"/>
      <c r="I308" s="11"/>
      <c r="J308" s="12"/>
    </row>
    <row r="309" spans="7:10" ht="15.75" customHeight="1" x14ac:dyDescent="0.25">
      <c r="G309" s="11"/>
      <c r="H309" s="11"/>
      <c r="I309" s="11"/>
      <c r="J309" s="12"/>
    </row>
    <row r="310" spans="7:10" ht="15.75" customHeight="1" x14ac:dyDescent="0.25">
      <c r="G310" s="11"/>
      <c r="H310" s="11"/>
      <c r="I310" s="11"/>
      <c r="J310" s="12"/>
    </row>
    <row r="311" spans="7:10" ht="15.75" customHeight="1" x14ac:dyDescent="0.25">
      <c r="G311" s="11"/>
      <c r="H311" s="11"/>
      <c r="I311" s="11"/>
      <c r="J311" s="12"/>
    </row>
    <row r="312" spans="7:10" ht="15.75" customHeight="1" x14ac:dyDescent="0.25">
      <c r="G312" s="11"/>
      <c r="H312" s="11"/>
      <c r="I312" s="11"/>
      <c r="J312" s="12"/>
    </row>
    <row r="313" spans="7:10" ht="15.75" customHeight="1" x14ac:dyDescent="0.25">
      <c r="G313" s="11"/>
      <c r="H313" s="11"/>
      <c r="I313" s="11"/>
      <c r="J313" s="12"/>
    </row>
    <row r="314" spans="7:10" ht="15.75" customHeight="1" x14ac:dyDescent="0.25">
      <c r="G314" s="11"/>
      <c r="H314" s="11"/>
      <c r="I314" s="11"/>
      <c r="J314" s="12"/>
    </row>
    <row r="315" spans="7:10" ht="15.75" customHeight="1" x14ac:dyDescent="0.25">
      <c r="G315" s="11"/>
      <c r="H315" s="11"/>
      <c r="I315" s="11"/>
      <c r="J315" s="12"/>
    </row>
    <row r="316" spans="7:10" ht="15.75" customHeight="1" x14ac:dyDescent="0.25">
      <c r="G316" s="11"/>
      <c r="H316" s="11"/>
      <c r="I316" s="11"/>
      <c r="J316" s="12"/>
    </row>
    <row r="317" spans="7:10" ht="15.75" customHeight="1" x14ac:dyDescent="0.25">
      <c r="G317" s="11"/>
      <c r="H317" s="11"/>
      <c r="I317" s="11"/>
      <c r="J317" s="12"/>
    </row>
    <row r="318" spans="7:10" ht="15.75" customHeight="1" x14ac:dyDescent="0.25">
      <c r="G318" s="11"/>
      <c r="H318" s="11"/>
      <c r="I318" s="11"/>
      <c r="J318" s="12"/>
    </row>
    <row r="319" spans="7:10" ht="15.75" customHeight="1" x14ac:dyDescent="0.25">
      <c r="G319" s="11"/>
      <c r="H319" s="11"/>
      <c r="I319" s="11"/>
      <c r="J319" s="12"/>
    </row>
    <row r="320" spans="7:10" ht="15.75" customHeight="1" x14ac:dyDescent="0.25">
      <c r="G320" s="11"/>
      <c r="H320" s="11"/>
      <c r="I320" s="11"/>
      <c r="J320" s="12"/>
    </row>
    <row r="321" spans="7:10" ht="15.75" customHeight="1" x14ac:dyDescent="0.25">
      <c r="G321" s="11"/>
      <c r="H321" s="11"/>
      <c r="I321" s="11"/>
      <c r="J321" s="12"/>
    </row>
    <row r="322" spans="7:10" ht="15.75" customHeight="1" x14ac:dyDescent="0.25">
      <c r="G322" s="11"/>
      <c r="H322" s="11"/>
      <c r="I322" s="11"/>
      <c r="J322" s="12"/>
    </row>
    <row r="323" spans="7:10" ht="15.75" customHeight="1" x14ac:dyDescent="0.25">
      <c r="G323" s="11"/>
      <c r="H323" s="11"/>
      <c r="I323" s="11"/>
      <c r="J323" s="12"/>
    </row>
    <row r="324" spans="7:10" ht="15.75" customHeight="1" x14ac:dyDescent="0.25">
      <c r="G324" s="11"/>
      <c r="H324" s="11"/>
      <c r="I324" s="11"/>
      <c r="J324" s="12"/>
    </row>
    <row r="325" spans="7:10" ht="15.75" customHeight="1" x14ac:dyDescent="0.25">
      <c r="G325" s="11"/>
      <c r="H325" s="11"/>
      <c r="I325" s="11"/>
      <c r="J325" s="12"/>
    </row>
    <row r="326" spans="7:10" ht="15.75" customHeight="1" x14ac:dyDescent="0.25">
      <c r="G326" s="11"/>
      <c r="H326" s="11"/>
      <c r="I326" s="11"/>
      <c r="J326" s="12"/>
    </row>
    <row r="327" spans="7:10" ht="15.75" customHeight="1" x14ac:dyDescent="0.25">
      <c r="G327" s="11"/>
      <c r="H327" s="11"/>
      <c r="I327" s="11"/>
      <c r="J327" s="12"/>
    </row>
    <row r="328" spans="7:10" ht="15.75" customHeight="1" x14ac:dyDescent="0.25">
      <c r="G328" s="11"/>
      <c r="H328" s="11"/>
      <c r="I328" s="11"/>
      <c r="J328" s="12"/>
    </row>
    <row r="329" spans="7:10" ht="15.75" customHeight="1" x14ac:dyDescent="0.25">
      <c r="G329" s="11"/>
      <c r="H329" s="11"/>
      <c r="I329" s="11"/>
      <c r="J329" s="12"/>
    </row>
    <row r="330" spans="7:10" ht="15.75" customHeight="1" x14ac:dyDescent="0.25">
      <c r="G330" s="11"/>
      <c r="H330" s="11"/>
      <c r="I330" s="11"/>
      <c r="J330" s="12"/>
    </row>
    <row r="331" spans="7:10" ht="15.75" customHeight="1" x14ac:dyDescent="0.25">
      <c r="G331" s="11"/>
      <c r="H331" s="11"/>
      <c r="I331" s="11"/>
      <c r="J331" s="12"/>
    </row>
    <row r="332" spans="7:10" ht="15.75" customHeight="1" x14ac:dyDescent="0.25">
      <c r="G332" s="11"/>
      <c r="H332" s="11"/>
      <c r="I332" s="11"/>
      <c r="J332" s="12"/>
    </row>
    <row r="333" spans="7:10" ht="15.75" customHeight="1" x14ac:dyDescent="0.25">
      <c r="G333" s="11"/>
      <c r="H333" s="11"/>
      <c r="I333" s="11"/>
      <c r="J333" s="12"/>
    </row>
    <row r="334" spans="7:10" ht="15.75" customHeight="1" x14ac:dyDescent="0.25">
      <c r="G334" s="11"/>
      <c r="H334" s="11"/>
      <c r="I334" s="11"/>
      <c r="J334" s="12"/>
    </row>
    <row r="335" spans="7:10" ht="15.75" customHeight="1" x14ac:dyDescent="0.25">
      <c r="G335" s="11"/>
      <c r="H335" s="11"/>
      <c r="I335" s="11"/>
      <c r="J335" s="12"/>
    </row>
    <row r="336" spans="7:10" ht="15.75" customHeight="1" x14ac:dyDescent="0.25">
      <c r="G336" s="11"/>
      <c r="H336" s="11"/>
      <c r="I336" s="11"/>
      <c r="J336" s="12"/>
    </row>
    <row r="337" spans="7:10" ht="15.75" customHeight="1" x14ac:dyDescent="0.25">
      <c r="G337" s="11"/>
      <c r="H337" s="11"/>
      <c r="I337" s="11"/>
      <c r="J337" s="12"/>
    </row>
    <row r="338" spans="7:10" ht="15.75" customHeight="1" x14ac:dyDescent="0.25">
      <c r="G338" s="11"/>
      <c r="H338" s="11"/>
      <c r="I338" s="11"/>
      <c r="J338" s="12"/>
    </row>
    <row r="339" spans="7:10" ht="15.75" customHeight="1" x14ac:dyDescent="0.25">
      <c r="G339" s="11"/>
      <c r="H339" s="11"/>
      <c r="I339" s="11"/>
      <c r="J339" s="12"/>
    </row>
    <row r="340" spans="7:10" ht="15.75" customHeight="1" x14ac:dyDescent="0.25">
      <c r="G340" s="11"/>
      <c r="H340" s="11"/>
      <c r="I340" s="11"/>
      <c r="J340" s="12"/>
    </row>
    <row r="341" spans="7:10" ht="15.75" customHeight="1" x14ac:dyDescent="0.25">
      <c r="G341" s="11"/>
      <c r="H341" s="11"/>
      <c r="I341" s="11"/>
      <c r="J341" s="12"/>
    </row>
    <row r="342" spans="7:10" ht="15.75" customHeight="1" x14ac:dyDescent="0.25">
      <c r="G342" s="11"/>
      <c r="H342" s="11"/>
      <c r="I342" s="11"/>
      <c r="J342" s="12"/>
    </row>
    <row r="343" spans="7:10" ht="15.75" customHeight="1" x14ac:dyDescent="0.25">
      <c r="G343" s="11"/>
      <c r="H343" s="11"/>
      <c r="I343" s="11"/>
      <c r="J343" s="12"/>
    </row>
    <row r="344" spans="7:10" ht="15.75" customHeight="1" x14ac:dyDescent="0.25">
      <c r="G344" s="11"/>
      <c r="H344" s="11"/>
      <c r="I344" s="11"/>
      <c r="J344" s="12"/>
    </row>
    <row r="345" spans="7:10" ht="15.75" customHeight="1" x14ac:dyDescent="0.25">
      <c r="G345" s="11"/>
      <c r="H345" s="11"/>
      <c r="I345" s="11"/>
      <c r="J345" s="12"/>
    </row>
    <row r="346" spans="7:10" ht="15.75" customHeight="1" x14ac:dyDescent="0.25">
      <c r="G346" s="11"/>
      <c r="H346" s="11"/>
      <c r="I346" s="11"/>
      <c r="J346" s="12"/>
    </row>
    <row r="347" spans="7:10" ht="15.75" customHeight="1" x14ac:dyDescent="0.25">
      <c r="G347" s="11"/>
      <c r="H347" s="11"/>
      <c r="I347" s="11"/>
      <c r="J347" s="12"/>
    </row>
    <row r="348" spans="7:10" ht="15.75" customHeight="1" x14ac:dyDescent="0.25">
      <c r="G348" s="11"/>
      <c r="H348" s="11"/>
      <c r="I348" s="11"/>
      <c r="J348" s="12"/>
    </row>
    <row r="349" spans="7:10" ht="15.75" customHeight="1" x14ac:dyDescent="0.25">
      <c r="G349" s="11"/>
      <c r="H349" s="11"/>
      <c r="I349" s="11"/>
      <c r="J349" s="12"/>
    </row>
    <row r="350" spans="7:10" ht="15.75" customHeight="1" x14ac:dyDescent="0.25">
      <c r="G350" s="11"/>
      <c r="H350" s="11"/>
      <c r="I350" s="11"/>
      <c r="J350" s="12"/>
    </row>
    <row r="351" spans="7:10" ht="15.75" customHeight="1" x14ac:dyDescent="0.25">
      <c r="G351" s="11"/>
      <c r="H351" s="11"/>
      <c r="I351" s="11"/>
      <c r="J351" s="12"/>
    </row>
    <row r="352" spans="7:10" ht="15.75" customHeight="1" x14ac:dyDescent="0.25">
      <c r="G352" s="11"/>
      <c r="H352" s="11"/>
      <c r="I352" s="11"/>
      <c r="J352" s="12"/>
    </row>
    <row r="353" spans="7:10" ht="15.75" customHeight="1" x14ac:dyDescent="0.25">
      <c r="G353" s="11"/>
      <c r="H353" s="11"/>
      <c r="I353" s="11"/>
      <c r="J353" s="12"/>
    </row>
    <row r="354" spans="7:10" ht="15.75" customHeight="1" x14ac:dyDescent="0.25">
      <c r="G354" s="11"/>
      <c r="H354" s="11"/>
      <c r="I354" s="11"/>
      <c r="J354" s="12"/>
    </row>
    <row r="355" spans="7:10" ht="15.75" customHeight="1" x14ac:dyDescent="0.25">
      <c r="G355" s="11"/>
      <c r="H355" s="11"/>
      <c r="I355" s="11"/>
      <c r="J355" s="12"/>
    </row>
    <row r="356" spans="7:10" ht="15.75" customHeight="1" x14ac:dyDescent="0.25">
      <c r="G356" s="11"/>
      <c r="H356" s="11"/>
      <c r="I356" s="11"/>
      <c r="J356" s="12"/>
    </row>
    <row r="357" spans="7:10" ht="15.75" customHeight="1" x14ac:dyDescent="0.25">
      <c r="G357" s="11"/>
      <c r="H357" s="11"/>
      <c r="I357" s="11"/>
      <c r="J357" s="12"/>
    </row>
    <row r="358" spans="7:10" ht="15.75" customHeight="1" x14ac:dyDescent="0.25">
      <c r="G358" s="11"/>
      <c r="H358" s="11"/>
      <c r="I358" s="11"/>
      <c r="J358" s="12"/>
    </row>
    <row r="359" spans="7:10" ht="15.75" customHeight="1" x14ac:dyDescent="0.25">
      <c r="G359" s="11"/>
      <c r="H359" s="11"/>
      <c r="I359" s="11"/>
      <c r="J359" s="12"/>
    </row>
    <row r="360" spans="7:10" ht="15.75" customHeight="1" x14ac:dyDescent="0.25">
      <c r="G360" s="11"/>
      <c r="H360" s="11"/>
      <c r="I360" s="11"/>
      <c r="J360" s="12"/>
    </row>
    <row r="361" spans="7:10" ht="15.75" customHeight="1" x14ac:dyDescent="0.25">
      <c r="G361" s="11"/>
      <c r="H361" s="11"/>
      <c r="I361" s="11"/>
      <c r="J361" s="12"/>
    </row>
    <row r="362" spans="7:10" ht="15.75" customHeight="1" x14ac:dyDescent="0.25">
      <c r="G362" s="11"/>
      <c r="H362" s="11"/>
      <c r="I362" s="11"/>
      <c r="J362" s="12"/>
    </row>
    <row r="363" spans="7:10" ht="15.75" customHeight="1" x14ac:dyDescent="0.25">
      <c r="G363" s="11"/>
      <c r="H363" s="11"/>
      <c r="I363" s="11"/>
      <c r="J363" s="12"/>
    </row>
    <row r="364" spans="7:10" ht="15.75" customHeight="1" x14ac:dyDescent="0.25">
      <c r="G364" s="11"/>
      <c r="H364" s="11"/>
      <c r="I364" s="11"/>
      <c r="J364" s="12"/>
    </row>
    <row r="365" spans="7:10" ht="15.75" customHeight="1" x14ac:dyDescent="0.25">
      <c r="G365" s="11"/>
      <c r="H365" s="11"/>
      <c r="I365" s="11"/>
      <c r="J365" s="12"/>
    </row>
    <row r="366" spans="7:10" ht="15.75" customHeight="1" x14ac:dyDescent="0.25">
      <c r="G366" s="11"/>
      <c r="H366" s="11"/>
      <c r="I366" s="11"/>
      <c r="J366" s="12"/>
    </row>
    <row r="367" spans="7:10" ht="15.75" customHeight="1" x14ac:dyDescent="0.25">
      <c r="G367" s="11"/>
      <c r="H367" s="11"/>
      <c r="I367" s="11"/>
      <c r="J367" s="12"/>
    </row>
    <row r="368" spans="7:10" ht="15.75" customHeight="1" x14ac:dyDescent="0.25">
      <c r="G368" s="11"/>
      <c r="H368" s="11"/>
      <c r="I368" s="11"/>
      <c r="J368" s="12"/>
    </row>
    <row r="369" spans="7:10" ht="15.75" customHeight="1" x14ac:dyDescent="0.25">
      <c r="G369" s="11"/>
      <c r="H369" s="11"/>
      <c r="I369" s="11"/>
      <c r="J369" s="12"/>
    </row>
    <row r="370" spans="7:10" ht="15.75" customHeight="1" x14ac:dyDescent="0.25">
      <c r="G370" s="11"/>
      <c r="H370" s="11"/>
      <c r="I370" s="11"/>
      <c r="J370" s="12"/>
    </row>
    <row r="371" spans="7:10" ht="15.75" customHeight="1" x14ac:dyDescent="0.25">
      <c r="G371" s="11"/>
      <c r="H371" s="11"/>
      <c r="I371" s="11"/>
      <c r="J371" s="12"/>
    </row>
    <row r="372" spans="7:10" ht="15.75" customHeight="1" x14ac:dyDescent="0.25">
      <c r="G372" s="11"/>
      <c r="H372" s="11"/>
      <c r="I372" s="11"/>
      <c r="J372" s="12"/>
    </row>
    <row r="373" spans="7:10" ht="15.75" customHeight="1" x14ac:dyDescent="0.25">
      <c r="G373" s="11"/>
      <c r="H373" s="11"/>
      <c r="I373" s="11"/>
      <c r="J373" s="12"/>
    </row>
    <row r="374" spans="7:10" ht="15.75" customHeight="1" x14ac:dyDescent="0.25">
      <c r="G374" s="11"/>
      <c r="H374" s="11"/>
      <c r="I374" s="11"/>
      <c r="J374" s="12"/>
    </row>
    <row r="375" spans="7:10" ht="15.75" customHeight="1" x14ac:dyDescent="0.25">
      <c r="G375" s="11"/>
      <c r="H375" s="11"/>
      <c r="I375" s="11"/>
      <c r="J375" s="12"/>
    </row>
    <row r="376" spans="7:10" ht="15.75" customHeight="1" x14ac:dyDescent="0.25">
      <c r="G376" s="11"/>
      <c r="H376" s="11"/>
      <c r="I376" s="11"/>
      <c r="J376" s="12"/>
    </row>
    <row r="377" spans="7:10" ht="15.75" customHeight="1" x14ac:dyDescent="0.25">
      <c r="G377" s="11"/>
      <c r="H377" s="11"/>
      <c r="I377" s="11"/>
      <c r="J377" s="12"/>
    </row>
    <row r="378" spans="7:10" ht="15.75" customHeight="1" x14ac:dyDescent="0.25">
      <c r="G378" s="11"/>
      <c r="H378" s="11"/>
      <c r="I378" s="11"/>
      <c r="J378" s="12"/>
    </row>
    <row r="379" spans="7:10" ht="15.75" customHeight="1" x14ac:dyDescent="0.25">
      <c r="G379" s="11"/>
      <c r="H379" s="11"/>
      <c r="I379" s="11"/>
      <c r="J379" s="12"/>
    </row>
    <row r="380" spans="7:10" ht="15.75" customHeight="1" x14ac:dyDescent="0.25">
      <c r="G380" s="11"/>
      <c r="H380" s="11"/>
      <c r="I380" s="11"/>
      <c r="J380" s="12"/>
    </row>
    <row r="381" spans="7:10" ht="15.75" customHeight="1" x14ac:dyDescent="0.25">
      <c r="G381" s="11"/>
      <c r="H381" s="11"/>
      <c r="I381" s="11"/>
      <c r="J381" s="12"/>
    </row>
    <row r="382" spans="7:10" ht="15.75" customHeight="1" x14ac:dyDescent="0.25">
      <c r="G382" s="11"/>
      <c r="H382" s="11"/>
      <c r="I382" s="11"/>
      <c r="J382" s="12"/>
    </row>
    <row r="383" spans="7:10" ht="15.75" customHeight="1" x14ac:dyDescent="0.25">
      <c r="G383" s="11"/>
      <c r="H383" s="11"/>
      <c r="I383" s="11"/>
      <c r="J383" s="12"/>
    </row>
    <row r="384" spans="7:10" ht="15.75" customHeight="1" x14ac:dyDescent="0.25">
      <c r="G384" s="11"/>
      <c r="H384" s="11"/>
      <c r="I384" s="11"/>
      <c r="J384" s="12"/>
    </row>
    <row r="385" spans="7:10" ht="15.75" customHeight="1" x14ac:dyDescent="0.25">
      <c r="G385" s="11"/>
      <c r="H385" s="11"/>
      <c r="I385" s="11"/>
      <c r="J385" s="12"/>
    </row>
    <row r="386" spans="7:10" ht="15.75" customHeight="1" x14ac:dyDescent="0.25">
      <c r="G386" s="11"/>
      <c r="H386" s="11"/>
      <c r="I386" s="11"/>
      <c r="J386" s="12"/>
    </row>
    <row r="387" spans="7:10" ht="15.75" customHeight="1" x14ac:dyDescent="0.25">
      <c r="G387" s="11"/>
      <c r="H387" s="11"/>
      <c r="I387" s="11"/>
      <c r="J387" s="12"/>
    </row>
    <row r="388" spans="7:10" ht="15.75" customHeight="1" x14ac:dyDescent="0.25">
      <c r="G388" s="11"/>
      <c r="H388" s="11"/>
      <c r="I388" s="11"/>
      <c r="J388" s="12"/>
    </row>
    <row r="389" spans="7:10" ht="15.75" customHeight="1" x14ac:dyDescent="0.25">
      <c r="G389" s="11"/>
      <c r="H389" s="11"/>
      <c r="I389" s="11"/>
      <c r="J389" s="12"/>
    </row>
    <row r="390" spans="7:10" ht="15.75" customHeight="1" x14ac:dyDescent="0.25">
      <c r="G390" s="11"/>
      <c r="H390" s="11"/>
      <c r="I390" s="11"/>
      <c r="J390" s="12"/>
    </row>
    <row r="391" spans="7:10" ht="15.75" customHeight="1" x14ac:dyDescent="0.25">
      <c r="G391" s="11"/>
      <c r="H391" s="11"/>
      <c r="I391" s="11"/>
      <c r="J391" s="12"/>
    </row>
    <row r="392" spans="7:10" ht="15.75" customHeight="1" x14ac:dyDescent="0.25">
      <c r="G392" s="11"/>
      <c r="H392" s="11"/>
      <c r="I392" s="11"/>
      <c r="J392" s="12"/>
    </row>
    <row r="393" spans="7:10" ht="15.75" customHeight="1" x14ac:dyDescent="0.25">
      <c r="G393" s="11"/>
      <c r="H393" s="11"/>
      <c r="I393" s="11"/>
      <c r="J393" s="12"/>
    </row>
    <row r="394" spans="7:10" ht="15.75" customHeight="1" x14ac:dyDescent="0.25">
      <c r="G394" s="11"/>
      <c r="H394" s="11"/>
      <c r="I394" s="11"/>
      <c r="J394" s="12"/>
    </row>
    <row r="395" spans="7:10" ht="15.75" customHeight="1" x14ac:dyDescent="0.25">
      <c r="G395" s="11"/>
      <c r="H395" s="11"/>
      <c r="I395" s="11"/>
      <c r="J395" s="12"/>
    </row>
    <row r="396" spans="7:10" ht="15.75" customHeight="1" x14ac:dyDescent="0.25">
      <c r="G396" s="11"/>
      <c r="H396" s="11"/>
      <c r="I396" s="11"/>
      <c r="J396" s="12"/>
    </row>
    <row r="397" spans="7:10" ht="15.75" customHeight="1" x14ac:dyDescent="0.25">
      <c r="G397" s="11"/>
      <c r="H397" s="11"/>
      <c r="I397" s="11"/>
      <c r="J397" s="12"/>
    </row>
    <row r="398" spans="7:10" ht="15.75" customHeight="1" x14ac:dyDescent="0.25">
      <c r="G398" s="11"/>
      <c r="H398" s="11"/>
      <c r="I398" s="11"/>
      <c r="J398" s="12"/>
    </row>
    <row r="399" spans="7:10" ht="15.75" customHeight="1" x14ac:dyDescent="0.25">
      <c r="G399" s="11"/>
      <c r="H399" s="11"/>
      <c r="I399" s="11"/>
      <c r="J399" s="12"/>
    </row>
    <row r="400" spans="7:10" ht="15.75" customHeight="1" x14ac:dyDescent="0.25">
      <c r="G400" s="11"/>
      <c r="H400" s="11"/>
      <c r="I400" s="11"/>
      <c r="J400" s="12"/>
    </row>
    <row r="401" spans="7:10" ht="15.75" customHeight="1" x14ac:dyDescent="0.25">
      <c r="G401" s="11"/>
      <c r="H401" s="11"/>
      <c r="I401" s="11"/>
      <c r="J401" s="12"/>
    </row>
    <row r="402" spans="7:10" ht="15.75" customHeight="1" x14ac:dyDescent="0.25">
      <c r="G402" s="11"/>
      <c r="H402" s="11"/>
      <c r="I402" s="11"/>
      <c r="J402" s="12"/>
    </row>
    <row r="403" spans="7:10" ht="15.75" customHeight="1" x14ac:dyDescent="0.25">
      <c r="G403" s="11"/>
      <c r="H403" s="11"/>
      <c r="I403" s="11"/>
      <c r="J403" s="12"/>
    </row>
    <row r="404" spans="7:10" ht="15.75" customHeight="1" x14ac:dyDescent="0.25">
      <c r="G404" s="11"/>
      <c r="H404" s="11"/>
      <c r="I404" s="11"/>
      <c r="J404" s="12"/>
    </row>
    <row r="405" spans="7:10" ht="15.75" customHeight="1" x14ac:dyDescent="0.25">
      <c r="G405" s="11"/>
      <c r="H405" s="11"/>
      <c r="I405" s="11"/>
      <c r="J405" s="12"/>
    </row>
    <row r="406" spans="7:10" ht="15.75" customHeight="1" x14ac:dyDescent="0.25">
      <c r="G406" s="11"/>
      <c r="H406" s="11"/>
      <c r="I406" s="11"/>
      <c r="J406" s="12"/>
    </row>
    <row r="407" spans="7:10" ht="15.75" customHeight="1" x14ac:dyDescent="0.25">
      <c r="G407" s="11"/>
      <c r="H407" s="11"/>
      <c r="I407" s="11"/>
      <c r="J407" s="12"/>
    </row>
    <row r="408" spans="7:10" ht="15.75" customHeight="1" x14ac:dyDescent="0.25">
      <c r="G408" s="11"/>
      <c r="H408" s="11"/>
      <c r="I408" s="11"/>
      <c r="J408" s="12"/>
    </row>
    <row r="409" spans="7:10" ht="15.75" customHeight="1" x14ac:dyDescent="0.25">
      <c r="G409" s="11"/>
      <c r="H409" s="11"/>
      <c r="I409" s="11"/>
      <c r="J409" s="12"/>
    </row>
    <row r="410" spans="7:10" ht="15.75" customHeight="1" x14ac:dyDescent="0.25">
      <c r="G410" s="11"/>
      <c r="H410" s="11"/>
      <c r="I410" s="11"/>
      <c r="J410" s="12"/>
    </row>
    <row r="411" spans="7:10" ht="15.75" customHeight="1" x14ac:dyDescent="0.25">
      <c r="G411" s="11"/>
      <c r="H411" s="11"/>
      <c r="I411" s="11"/>
      <c r="J411" s="12"/>
    </row>
    <row r="412" spans="7:10" ht="15.75" customHeight="1" x14ac:dyDescent="0.25">
      <c r="G412" s="11"/>
      <c r="H412" s="11"/>
      <c r="I412" s="11"/>
      <c r="J412" s="12"/>
    </row>
    <row r="413" spans="7:10" ht="15.75" customHeight="1" x14ac:dyDescent="0.25">
      <c r="G413" s="11"/>
      <c r="H413" s="11"/>
      <c r="I413" s="11"/>
      <c r="J413" s="12"/>
    </row>
    <row r="414" spans="7:10" ht="15.75" customHeight="1" x14ac:dyDescent="0.25">
      <c r="G414" s="11"/>
      <c r="H414" s="11"/>
      <c r="I414" s="11"/>
      <c r="J414" s="12"/>
    </row>
    <row r="415" spans="7:10" ht="15.75" customHeight="1" x14ac:dyDescent="0.25">
      <c r="G415" s="11"/>
      <c r="H415" s="11"/>
      <c r="I415" s="11"/>
      <c r="J415" s="12"/>
    </row>
    <row r="416" spans="7:10" ht="15.75" customHeight="1" x14ac:dyDescent="0.25">
      <c r="G416" s="11"/>
      <c r="H416" s="11"/>
      <c r="I416" s="11"/>
      <c r="J416" s="12"/>
    </row>
    <row r="417" spans="7:10" ht="15.75" customHeight="1" x14ac:dyDescent="0.25">
      <c r="G417" s="11"/>
      <c r="H417" s="11"/>
      <c r="I417" s="11"/>
      <c r="J417" s="12"/>
    </row>
    <row r="418" spans="7:10" ht="15.75" customHeight="1" x14ac:dyDescent="0.25">
      <c r="G418" s="11"/>
      <c r="H418" s="11"/>
      <c r="I418" s="11"/>
      <c r="J418" s="12"/>
    </row>
    <row r="419" spans="7:10" ht="15.75" customHeight="1" x14ac:dyDescent="0.25">
      <c r="G419" s="11"/>
      <c r="H419" s="11"/>
      <c r="I419" s="11"/>
      <c r="J419" s="12"/>
    </row>
    <row r="420" spans="7:10" ht="15.75" customHeight="1" x14ac:dyDescent="0.25">
      <c r="G420" s="11"/>
      <c r="H420" s="11"/>
      <c r="I420" s="11"/>
      <c r="J420" s="12"/>
    </row>
    <row r="421" spans="7:10" ht="15.75" customHeight="1" x14ac:dyDescent="0.25">
      <c r="G421" s="11"/>
      <c r="H421" s="11"/>
      <c r="I421" s="11"/>
      <c r="J421" s="12"/>
    </row>
    <row r="422" spans="7:10" ht="15.75" customHeight="1" x14ac:dyDescent="0.25">
      <c r="G422" s="11"/>
      <c r="H422" s="11"/>
      <c r="I422" s="11"/>
      <c r="J422" s="12"/>
    </row>
    <row r="423" spans="7:10" ht="15.75" customHeight="1" x14ac:dyDescent="0.25">
      <c r="G423" s="11"/>
      <c r="H423" s="11"/>
      <c r="I423" s="11"/>
      <c r="J423" s="12"/>
    </row>
    <row r="424" spans="7:10" ht="15.75" customHeight="1" x14ac:dyDescent="0.25">
      <c r="G424" s="11"/>
      <c r="H424" s="11"/>
      <c r="I424" s="11"/>
      <c r="J424" s="12"/>
    </row>
    <row r="425" spans="7:10" ht="15.75" customHeight="1" x14ac:dyDescent="0.25">
      <c r="G425" s="11"/>
      <c r="H425" s="11"/>
      <c r="I425" s="11"/>
      <c r="J425" s="12"/>
    </row>
    <row r="426" spans="7:10" ht="15.75" customHeight="1" x14ac:dyDescent="0.25">
      <c r="G426" s="11"/>
      <c r="H426" s="11"/>
      <c r="I426" s="11"/>
      <c r="J426" s="12"/>
    </row>
    <row r="427" spans="7:10" ht="15.75" customHeight="1" x14ac:dyDescent="0.25">
      <c r="G427" s="11"/>
      <c r="H427" s="11"/>
      <c r="I427" s="11"/>
      <c r="J427" s="12"/>
    </row>
    <row r="428" spans="7:10" ht="15.75" customHeight="1" x14ac:dyDescent="0.25">
      <c r="G428" s="11"/>
      <c r="H428" s="11"/>
      <c r="I428" s="11"/>
      <c r="J428" s="12"/>
    </row>
    <row r="429" spans="7:10" ht="15.75" customHeight="1" x14ac:dyDescent="0.25">
      <c r="G429" s="11"/>
      <c r="H429" s="11"/>
      <c r="I429" s="11"/>
      <c r="J429" s="12"/>
    </row>
    <row r="430" spans="7:10" ht="15.75" customHeight="1" x14ac:dyDescent="0.25">
      <c r="G430" s="11"/>
      <c r="H430" s="11"/>
      <c r="I430" s="11"/>
      <c r="J430" s="12"/>
    </row>
    <row r="431" spans="7:10" ht="15.75" customHeight="1" x14ac:dyDescent="0.25">
      <c r="G431" s="11"/>
      <c r="H431" s="11"/>
      <c r="I431" s="11"/>
      <c r="J431" s="12"/>
    </row>
    <row r="432" spans="7:10" ht="15.75" customHeight="1" x14ac:dyDescent="0.25">
      <c r="G432" s="11"/>
      <c r="H432" s="11"/>
      <c r="I432" s="11"/>
      <c r="J432" s="12"/>
    </row>
    <row r="433" spans="7:10" ht="15.75" customHeight="1" x14ac:dyDescent="0.25">
      <c r="G433" s="11"/>
      <c r="H433" s="11"/>
      <c r="I433" s="11"/>
      <c r="J433" s="12"/>
    </row>
    <row r="434" spans="7:10" ht="15.75" customHeight="1" x14ac:dyDescent="0.25">
      <c r="G434" s="11"/>
      <c r="H434" s="11"/>
      <c r="I434" s="11"/>
      <c r="J434" s="12"/>
    </row>
    <row r="435" spans="7:10" ht="15.75" customHeight="1" x14ac:dyDescent="0.25">
      <c r="G435" s="11"/>
      <c r="H435" s="11"/>
      <c r="I435" s="11"/>
      <c r="J435" s="12"/>
    </row>
    <row r="436" spans="7:10" ht="15.75" customHeight="1" x14ac:dyDescent="0.25">
      <c r="G436" s="11"/>
      <c r="H436" s="11"/>
      <c r="I436" s="11"/>
      <c r="J436" s="12"/>
    </row>
    <row r="437" spans="7:10" ht="15.75" customHeight="1" x14ac:dyDescent="0.25">
      <c r="G437" s="11"/>
      <c r="H437" s="11"/>
      <c r="I437" s="11"/>
      <c r="J437" s="12"/>
    </row>
    <row r="438" spans="7:10" ht="15.75" customHeight="1" x14ac:dyDescent="0.25">
      <c r="G438" s="11"/>
      <c r="H438" s="11"/>
      <c r="I438" s="11"/>
      <c r="J438" s="12"/>
    </row>
    <row r="439" spans="7:10" ht="15.75" customHeight="1" x14ac:dyDescent="0.25">
      <c r="G439" s="11"/>
      <c r="H439" s="11"/>
      <c r="I439" s="11"/>
      <c r="J439" s="12"/>
    </row>
    <row r="440" spans="7:10" ht="15.75" customHeight="1" x14ac:dyDescent="0.25">
      <c r="G440" s="11"/>
      <c r="H440" s="11"/>
      <c r="I440" s="11"/>
      <c r="J440" s="12"/>
    </row>
    <row r="441" spans="7:10" ht="15.75" customHeight="1" x14ac:dyDescent="0.25">
      <c r="G441" s="11"/>
      <c r="H441" s="11"/>
      <c r="I441" s="11"/>
      <c r="J441" s="12"/>
    </row>
    <row r="442" spans="7:10" ht="15.75" customHeight="1" x14ac:dyDescent="0.25">
      <c r="G442" s="11"/>
      <c r="H442" s="11"/>
      <c r="I442" s="11"/>
      <c r="J442" s="12"/>
    </row>
    <row r="443" spans="7:10" ht="15.75" customHeight="1" x14ac:dyDescent="0.25">
      <c r="G443" s="11"/>
      <c r="H443" s="11"/>
      <c r="I443" s="11"/>
      <c r="J443" s="12"/>
    </row>
    <row r="444" spans="7:10" ht="15.75" customHeight="1" x14ac:dyDescent="0.25">
      <c r="G444" s="11"/>
      <c r="H444" s="11"/>
      <c r="I444" s="11"/>
      <c r="J444" s="12"/>
    </row>
    <row r="445" spans="7:10" ht="15.75" customHeight="1" x14ac:dyDescent="0.25">
      <c r="G445" s="11"/>
      <c r="H445" s="11"/>
      <c r="I445" s="11"/>
      <c r="J445" s="12"/>
    </row>
    <row r="446" spans="7:10" ht="15.75" customHeight="1" x14ac:dyDescent="0.25">
      <c r="G446" s="11"/>
      <c r="H446" s="11"/>
      <c r="I446" s="11"/>
      <c r="J446" s="12"/>
    </row>
    <row r="447" spans="7:10" ht="15.75" customHeight="1" x14ac:dyDescent="0.25">
      <c r="G447" s="11"/>
      <c r="H447" s="11"/>
      <c r="I447" s="11"/>
      <c r="J447" s="12"/>
    </row>
    <row r="448" spans="7:10" ht="15.75" customHeight="1" x14ac:dyDescent="0.25">
      <c r="G448" s="11"/>
      <c r="H448" s="11"/>
      <c r="I448" s="11"/>
      <c r="J448" s="12"/>
    </row>
    <row r="449" spans="7:10" ht="15.75" customHeight="1" x14ac:dyDescent="0.25">
      <c r="G449" s="11"/>
      <c r="H449" s="11"/>
      <c r="I449" s="11"/>
      <c r="J449" s="12"/>
    </row>
    <row r="450" spans="7:10" ht="15.75" customHeight="1" x14ac:dyDescent="0.25">
      <c r="G450" s="11"/>
      <c r="H450" s="11"/>
      <c r="I450" s="11"/>
      <c r="J450" s="12"/>
    </row>
    <row r="451" spans="7:10" ht="15.75" customHeight="1" x14ac:dyDescent="0.25">
      <c r="G451" s="11"/>
      <c r="H451" s="11"/>
      <c r="I451" s="11"/>
      <c r="J451" s="12"/>
    </row>
    <row r="452" spans="7:10" ht="15.75" customHeight="1" x14ac:dyDescent="0.25">
      <c r="G452" s="11"/>
      <c r="H452" s="11"/>
      <c r="I452" s="11"/>
      <c r="J452" s="12"/>
    </row>
    <row r="453" spans="7:10" ht="15.75" customHeight="1" x14ac:dyDescent="0.25">
      <c r="G453" s="11"/>
      <c r="H453" s="11"/>
      <c r="I453" s="11"/>
      <c r="J453" s="12"/>
    </row>
    <row r="454" spans="7:10" ht="15.75" customHeight="1" x14ac:dyDescent="0.25">
      <c r="G454" s="11"/>
      <c r="H454" s="11"/>
      <c r="I454" s="11"/>
      <c r="J454" s="12"/>
    </row>
    <row r="455" spans="7:10" ht="15.75" customHeight="1" x14ac:dyDescent="0.25">
      <c r="G455" s="11"/>
      <c r="H455" s="11"/>
      <c r="I455" s="11"/>
      <c r="J455" s="12"/>
    </row>
    <row r="456" spans="7:10" ht="15.75" customHeight="1" x14ac:dyDescent="0.25">
      <c r="G456" s="11"/>
      <c r="H456" s="11"/>
      <c r="I456" s="11"/>
      <c r="J456" s="12"/>
    </row>
    <row r="457" spans="7:10" ht="15.75" customHeight="1" x14ac:dyDescent="0.25">
      <c r="G457" s="11"/>
      <c r="H457" s="11"/>
      <c r="I457" s="11"/>
      <c r="J457" s="12"/>
    </row>
    <row r="458" spans="7:10" ht="15.75" customHeight="1" x14ac:dyDescent="0.25">
      <c r="G458" s="11"/>
      <c r="H458" s="11"/>
      <c r="I458" s="11"/>
      <c r="J458" s="12"/>
    </row>
    <row r="459" spans="7:10" ht="15.75" customHeight="1" x14ac:dyDescent="0.25">
      <c r="G459" s="11"/>
      <c r="H459" s="11"/>
      <c r="I459" s="11"/>
      <c r="J459" s="12"/>
    </row>
    <row r="460" spans="7:10" ht="15.75" customHeight="1" x14ac:dyDescent="0.25">
      <c r="G460" s="11"/>
      <c r="H460" s="11"/>
      <c r="I460" s="11"/>
      <c r="J460" s="12"/>
    </row>
    <row r="461" spans="7:10" ht="15.75" customHeight="1" x14ac:dyDescent="0.25">
      <c r="G461" s="11"/>
      <c r="H461" s="11"/>
      <c r="I461" s="11"/>
      <c r="J461" s="12"/>
    </row>
    <row r="462" spans="7:10" ht="15.75" customHeight="1" x14ac:dyDescent="0.25">
      <c r="G462" s="11"/>
      <c r="H462" s="11"/>
      <c r="I462" s="11"/>
      <c r="J462" s="12"/>
    </row>
    <row r="463" spans="7:10" ht="15.75" customHeight="1" x14ac:dyDescent="0.25">
      <c r="G463" s="11"/>
      <c r="H463" s="11"/>
      <c r="I463" s="11"/>
      <c r="J463" s="12"/>
    </row>
    <row r="464" spans="7:10" ht="15.75" customHeight="1" x14ac:dyDescent="0.25">
      <c r="G464" s="11"/>
      <c r="H464" s="11"/>
      <c r="I464" s="11"/>
      <c r="J464" s="12"/>
    </row>
    <row r="465" spans="7:10" ht="15.75" customHeight="1" x14ac:dyDescent="0.25">
      <c r="G465" s="11"/>
      <c r="H465" s="11"/>
      <c r="I465" s="11"/>
      <c r="J465" s="12"/>
    </row>
    <row r="466" spans="7:10" ht="15.75" customHeight="1" x14ac:dyDescent="0.25">
      <c r="G466" s="11"/>
      <c r="H466" s="11"/>
      <c r="I466" s="11"/>
      <c r="J466" s="12"/>
    </row>
    <row r="467" spans="7:10" ht="15.75" customHeight="1" x14ac:dyDescent="0.25">
      <c r="G467" s="11"/>
      <c r="H467" s="11"/>
      <c r="I467" s="11"/>
      <c r="J467" s="12"/>
    </row>
    <row r="468" spans="7:10" ht="15.75" customHeight="1" x14ac:dyDescent="0.25">
      <c r="G468" s="11"/>
      <c r="H468" s="11"/>
      <c r="I468" s="11"/>
      <c r="J468" s="12"/>
    </row>
    <row r="469" spans="7:10" ht="15.75" customHeight="1" x14ac:dyDescent="0.25">
      <c r="G469" s="11"/>
      <c r="H469" s="11"/>
      <c r="I469" s="11"/>
      <c r="J469" s="12"/>
    </row>
    <row r="470" spans="7:10" ht="15.75" customHeight="1" x14ac:dyDescent="0.25">
      <c r="G470" s="11"/>
      <c r="H470" s="11"/>
      <c r="I470" s="11"/>
      <c r="J470" s="12"/>
    </row>
    <row r="471" spans="7:10" ht="15.75" customHeight="1" x14ac:dyDescent="0.25">
      <c r="G471" s="11"/>
      <c r="H471" s="11"/>
      <c r="I471" s="11"/>
      <c r="J471" s="12"/>
    </row>
    <row r="472" spans="7:10" ht="15.75" customHeight="1" x14ac:dyDescent="0.25">
      <c r="G472" s="11"/>
      <c r="H472" s="11"/>
      <c r="I472" s="11"/>
      <c r="J472" s="12"/>
    </row>
    <row r="473" spans="7:10" ht="15.75" customHeight="1" x14ac:dyDescent="0.25">
      <c r="G473" s="11"/>
      <c r="H473" s="11"/>
      <c r="I473" s="11"/>
      <c r="J473" s="12"/>
    </row>
    <row r="474" spans="7:10" ht="15.75" customHeight="1" x14ac:dyDescent="0.25">
      <c r="G474" s="11"/>
      <c r="H474" s="11"/>
      <c r="I474" s="11"/>
      <c r="J474" s="12"/>
    </row>
    <row r="475" spans="7:10" ht="15.75" customHeight="1" x14ac:dyDescent="0.25">
      <c r="G475" s="11"/>
      <c r="H475" s="11"/>
      <c r="I475" s="11"/>
      <c r="J475" s="12"/>
    </row>
    <row r="476" spans="7:10" ht="15.75" customHeight="1" x14ac:dyDescent="0.25">
      <c r="G476" s="11"/>
      <c r="H476" s="11"/>
      <c r="I476" s="11"/>
      <c r="J476" s="12"/>
    </row>
    <row r="477" spans="7:10" ht="15.75" customHeight="1" x14ac:dyDescent="0.25">
      <c r="G477" s="11"/>
      <c r="H477" s="11"/>
      <c r="I477" s="11"/>
      <c r="J477" s="12"/>
    </row>
    <row r="478" spans="7:10" ht="15.75" customHeight="1" x14ac:dyDescent="0.25">
      <c r="G478" s="11"/>
      <c r="H478" s="11"/>
      <c r="I478" s="11"/>
      <c r="J478" s="12"/>
    </row>
    <row r="479" spans="7:10" ht="15.75" customHeight="1" x14ac:dyDescent="0.25">
      <c r="G479" s="11"/>
      <c r="H479" s="11"/>
      <c r="I479" s="11"/>
      <c r="J479" s="12"/>
    </row>
    <row r="480" spans="7:10" ht="15.75" customHeight="1" x14ac:dyDescent="0.25">
      <c r="G480" s="11"/>
      <c r="H480" s="11"/>
      <c r="I480" s="11"/>
      <c r="J480" s="12"/>
    </row>
    <row r="481" spans="7:10" ht="15.75" customHeight="1" x14ac:dyDescent="0.25">
      <c r="G481" s="11"/>
      <c r="H481" s="11"/>
      <c r="I481" s="11"/>
      <c r="J481" s="12"/>
    </row>
    <row r="482" spans="7:10" ht="15.75" customHeight="1" x14ac:dyDescent="0.25">
      <c r="G482" s="11"/>
      <c r="H482" s="11"/>
      <c r="I482" s="11"/>
      <c r="J482" s="12"/>
    </row>
    <row r="483" spans="7:10" ht="15.75" customHeight="1" x14ac:dyDescent="0.25">
      <c r="G483" s="11"/>
      <c r="H483" s="11"/>
      <c r="I483" s="11"/>
      <c r="J483" s="12"/>
    </row>
    <row r="484" spans="7:10" ht="15.75" customHeight="1" x14ac:dyDescent="0.25">
      <c r="G484" s="11"/>
      <c r="H484" s="11"/>
      <c r="I484" s="11"/>
      <c r="J484" s="12"/>
    </row>
    <row r="485" spans="7:10" ht="15.75" customHeight="1" x14ac:dyDescent="0.25">
      <c r="G485" s="11"/>
      <c r="H485" s="11"/>
      <c r="I485" s="11"/>
      <c r="J485" s="12"/>
    </row>
    <row r="486" spans="7:10" ht="15.75" customHeight="1" x14ac:dyDescent="0.25">
      <c r="G486" s="11"/>
      <c r="H486" s="11"/>
      <c r="I486" s="11"/>
      <c r="J486" s="12"/>
    </row>
    <row r="487" spans="7:10" ht="15.75" customHeight="1" x14ac:dyDescent="0.25">
      <c r="G487" s="11"/>
      <c r="H487" s="11"/>
      <c r="I487" s="11"/>
      <c r="J487" s="12"/>
    </row>
    <row r="488" spans="7:10" ht="15.75" customHeight="1" x14ac:dyDescent="0.25">
      <c r="G488" s="11"/>
      <c r="H488" s="11"/>
      <c r="I488" s="11"/>
      <c r="J488" s="12"/>
    </row>
    <row r="489" spans="7:10" ht="15.75" customHeight="1" x14ac:dyDescent="0.25">
      <c r="G489" s="11"/>
      <c r="H489" s="11"/>
      <c r="I489" s="11"/>
      <c r="J489" s="12"/>
    </row>
    <row r="490" spans="7:10" ht="15.75" customHeight="1" x14ac:dyDescent="0.25">
      <c r="G490" s="11"/>
      <c r="H490" s="11"/>
      <c r="I490" s="11"/>
      <c r="J490" s="12"/>
    </row>
    <row r="491" spans="7:10" ht="15.75" customHeight="1" x14ac:dyDescent="0.25">
      <c r="G491" s="11"/>
      <c r="H491" s="11"/>
      <c r="I491" s="11"/>
      <c r="J491" s="12"/>
    </row>
    <row r="492" spans="7:10" ht="15.75" customHeight="1" x14ac:dyDescent="0.25">
      <c r="G492" s="11"/>
      <c r="H492" s="11"/>
      <c r="I492" s="11"/>
      <c r="J492" s="12"/>
    </row>
    <row r="493" spans="7:10" ht="15.75" customHeight="1" x14ac:dyDescent="0.25">
      <c r="G493" s="11"/>
      <c r="H493" s="11"/>
      <c r="I493" s="11"/>
      <c r="J493" s="12"/>
    </row>
    <row r="494" spans="7:10" ht="15.75" customHeight="1" x14ac:dyDescent="0.25">
      <c r="G494" s="11"/>
      <c r="H494" s="11"/>
      <c r="I494" s="11"/>
      <c r="J494" s="12"/>
    </row>
    <row r="495" spans="7:10" ht="15.75" customHeight="1" x14ac:dyDescent="0.25">
      <c r="G495" s="11"/>
      <c r="H495" s="11"/>
      <c r="I495" s="11"/>
      <c r="J495" s="12"/>
    </row>
    <row r="496" spans="7:10" ht="15.75" customHeight="1" x14ac:dyDescent="0.25">
      <c r="G496" s="11"/>
      <c r="H496" s="11"/>
      <c r="I496" s="11"/>
      <c r="J496" s="12"/>
    </row>
    <row r="497" spans="7:10" ht="15.75" customHeight="1" x14ac:dyDescent="0.25">
      <c r="G497" s="11"/>
      <c r="H497" s="11"/>
      <c r="I497" s="11"/>
      <c r="J497" s="12"/>
    </row>
    <row r="498" spans="7:10" ht="15.75" customHeight="1" x14ac:dyDescent="0.25">
      <c r="G498" s="11"/>
      <c r="H498" s="11"/>
      <c r="I498" s="11"/>
      <c r="J498" s="12"/>
    </row>
    <row r="499" spans="7:10" ht="15.75" customHeight="1" x14ac:dyDescent="0.25">
      <c r="G499" s="11"/>
      <c r="H499" s="11"/>
      <c r="I499" s="11"/>
      <c r="J499" s="12"/>
    </row>
    <row r="500" spans="7:10" ht="15.75" customHeight="1" x14ac:dyDescent="0.25">
      <c r="G500" s="11"/>
      <c r="H500" s="11"/>
      <c r="I500" s="11"/>
      <c r="J500" s="12"/>
    </row>
    <row r="501" spans="7:10" ht="15.75" customHeight="1" x14ac:dyDescent="0.25">
      <c r="G501" s="11"/>
      <c r="H501" s="11"/>
      <c r="I501" s="11"/>
      <c r="J501" s="12"/>
    </row>
    <row r="502" spans="7:10" ht="15.75" customHeight="1" x14ac:dyDescent="0.25">
      <c r="G502" s="11"/>
      <c r="H502" s="11"/>
      <c r="I502" s="11"/>
      <c r="J502" s="12"/>
    </row>
    <row r="503" spans="7:10" ht="15.75" customHeight="1" x14ac:dyDescent="0.25">
      <c r="G503" s="11"/>
      <c r="H503" s="11"/>
      <c r="I503" s="11"/>
      <c r="J503" s="12"/>
    </row>
    <row r="504" spans="7:10" ht="15.75" customHeight="1" x14ac:dyDescent="0.25">
      <c r="G504" s="11"/>
      <c r="H504" s="11"/>
      <c r="I504" s="11"/>
      <c r="J504" s="12"/>
    </row>
    <row r="505" spans="7:10" ht="15.75" customHeight="1" x14ac:dyDescent="0.25">
      <c r="G505" s="11"/>
      <c r="H505" s="11"/>
      <c r="I505" s="11"/>
      <c r="J505" s="12"/>
    </row>
    <row r="506" spans="7:10" ht="15.75" customHeight="1" x14ac:dyDescent="0.25">
      <c r="G506" s="11"/>
      <c r="H506" s="11"/>
      <c r="I506" s="11"/>
      <c r="J506" s="12"/>
    </row>
    <row r="507" spans="7:10" ht="15.75" customHeight="1" x14ac:dyDescent="0.25">
      <c r="G507" s="11"/>
      <c r="H507" s="11"/>
      <c r="I507" s="11"/>
      <c r="J507" s="12"/>
    </row>
    <row r="508" spans="7:10" ht="15.75" customHeight="1" x14ac:dyDescent="0.25">
      <c r="G508" s="11"/>
      <c r="H508" s="11"/>
      <c r="I508" s="11"/>
      <c r="J508" s="12"/>
    </row>
    <row r="509" spans="7:10" ht="15.75" customHeight="1" x14ac:dyDescent="0.25">
      <c r="G509" s="11"/>
      <c r="H509" s="11"/>
      <c r="I509" s="11"/>
      <c r="J509" s="12"/>
    </row>
    <row r="510" spans="7:10" ht="15.75" customHeight="1" x14ac:dyDescent="0.25">
      <c r="G510" s="11"/>
      <c r="H510" s="11"/>
      <c r="I510" s="11"/>
      <c r="J510" s="12"/>
    </row>
    <row r="511" spans="7:10" ht="15.75" customHeight="1" x14ac:dyDescent="0.25">
      <c r="G511" s="11"/>
      <c r="H511" s="11"/>
      <c r="I511" s="11"/>
      <c r="J511" s="12"/>
    </row>
    <row r="512" spans="7:10" ht="15.75" customHeight="1" x14ac:dyDescent="0.25">
      <c r="G512" s="11"/>
      <c r="H512" s="11"/>
      <c r="I512" s="11"/>
      <c r="J512" s="12"/>
    </row>
    <row r="513" spans="7:10" ht="15.75" customHeight="1" x14ac:dyDescent="0.25">
      <c r="G513" s="11"/>
      <c r="H513" s="11"/>
      <c r="I513" s="11"/>
      <c r="J513" s="12"/>
    </row>
    <row r="514" spans="7:10" ht="15.75" customHeight="1" x14ac:dyDescent="0.25">
      <c r="G514" s="11"/>
      <c r="H514" s="11"/>
      <c r="I514" s="11"/>
      <c r="J514" s="12"/>
    </row>
    <row r="515" spans="7:10" ht="15.75" customHeight="1" x14ac:dyDescent="0.25">
      <c r="G515" s="11"/>
      <c r="H515" s="11"/>
      <c r="I515" s="11"/>
      <c r="J515" s="12"/>
    </row>
    <row r="516" spans="7:10" ht="15.75" customHeight="1" x14ac:dyDescent="0.25">
      <c r="G516" s="11"/>
      <c r="H516" s="11"/>
      <c r="I516" s="11"/>
      <c r="J516" s="12"/>
    </row>
    <row r="517" spans="7:10" ht="15.75" customHeight="1" x14ac:dyDescent="0.25">
      <c r="G517" s="11"/>
      <c r="H517" s="11"/>
      <c r="I517" s="11"/>
      <c r="J517" s="12"/>
    </row>
    <row r="518" spans="7:10" ht="15.75" customHeight="1" x14ac:dyDescent="0.25">
      <c r="G518" s="11"/>
      <c r="H518" s="11"/>
      <c r="I518" s="11"/>
      <c r="J518" s="12"/>
    </row>
    <row r="519" spans="7:10" ht="15.75" customHeight="1" x14ac:dyDescent="0.25">
      <c r="G519" s="11"/>
      <c r="H519" s="11"/>
      <c r="I519" s="11"/>
      <c r="J519" s="12"/>
    </row>
    <row r="520" spans="7:10" ht="15.75" customHeight="1" x14ac:dyDescent="0.25">
      <c r="G520" s="11"/>
      <c r="H520" s="11"/>
      <c r="I520" s="11"/>
      <c r="J520" s="12"/>
    </row>
    <row r="521" spans="7:10" ht="15.75" customHeight="1" x14ac:dyDescent="0.25">
      <c r="G521" s="11"/>
      <c r="H521" s="11"/>
      <c r="I521" s="11"/>
      <c r="J521" s="12"/>
    </row>
    <row r="522" spans="7:10" ht="15.75" customHeight="1" x14ac:dyDescent="0.25">
      <c r="G522" s="11"/>
      <c r="H522" s="11"/>
      <c r="I522" s="11"/>
      <c r="J522" s="12"/>
    </row>
    <row r="523" spans="7:10" ht="15.75" customHeight="1" x14ac:dyDescent="0.25">
      <c r="G523" s="11"/>
      <c r="H523" s="11"/>
      <c r="I523" s="11"/>
      <c r="J523" s="12"/>
    </row>
    <row r="524" spans="7:10" ht="15.75" customHeight="1" x14ac:dyDescent="0.25">
      <c r="G524" s="11"/>
      <c r="H524" s="11"/>
      <c r="I524" s="11"/>
      <c r="J524" s="12"/>
    </row>
    <row r="525" spans="7:10" ht="15.75" customHeight="1" x14ac:dyDescent="0.25">
      <c r="G525" s="11"/>
      <c r="H525" s="11"/>
      <c r="I525" s="11"/>
      <c r="J525" s="12"/>
    </row>
    <row r="526" spans="7:10" ht="15.75" customHeight="1" x14ac:dyDescent="0.25">
      <c r="G526" s="11"/>
      <c r="H526" s="11"/>
      <c r="I526" s="11"/>
      <c r="J526" s="12"/>
    </row>
    <row r="527" spans="7:10" ht="15.75" customHeight="1" x14ac:dyDescent="0.25">
      <c r="G527" s="11"/>
      <c r="H527" s="11"/>
      <c r="I527" s="11"/>
      <c r="J527" s="12"/>
    </row>
    <row r="528" spans="7:10" ht="15.75" customHeight="1" x14ac:dyDescent="0.25">
      <c r="G528" s="11"/>
      <c r="H528" s="11"/>
      <c r="I528" s="11"/>
      <c r="J528" s="12"/>
    </row>
    <row r="529" spans="7:10" ht="15.75" customHeight="1" x14ac:dyDescent="0.25">
      <c r="G529" s="11"/>
      <c r="H529" s="11"/>
      <c r="I529" s="11"/>
      <c r="J529" s="12"/>
    </row>
    <row r="530" spans="7:10" ht="15.75" customHeight="1" x14ac:dyDescent="0.25">
      <c r="G530" s="11"/>
      <c r="H530" s="11"/>
      <c r="I530" s="11"/>
      <c r="J530" s="12"/>
    </row>
    <row r="531" spans="7:10" ht="15.75" customHeight="1" x14ac:dyDescent="0.25">
      <c r="G531" s="11"/>
      <c r="H531" s="11"/>
      <c r="I531" s="11"/>
      <c r="J531" s="12"/>
    </row>
    <row r="532" spans="7:10" ht="15.75" customHeight="1" x14ac:dyDescent="0.25">
      <c r="G532" s="11"/>
      <c r="H532" s="11"/>
      <c r="I532" s="11"/>
      <c r="J532" s="12"/>
    </row>
    <row r="533" spans="7:10" ht="15.75" customHeight="1" x14ac:dyDescent="0.25">
      <c r="G533" s="11"/>
      <c r="H533" s="11"/>
      <c r="I533" s="11"/>
      <c r="J533" s="12"/>
    </row>
    <row r="534" spans="7:10" ht="15.75" customHeight="1" x14ac:dyDescent="0.25">
      <c r="G534" s="11"/>
      <c r="H534" s="11"/>
      <c r="I534" s="11"/>
      <c r="J534" s="12"/>
    </row>
    <row r="535" spans="7:10" ht="15.75" customHeight="1" x14ac:dyDescent="0.25">
      <c r="G535" s="11"/>
      <c r="H535" s="11"/>
      <c r="I535" s="11"/>
      <c r="J535" s="12"/>
    </row>
    <row r="536" spans="7:10" ht="15.75" customHeight="1" x14ac:dyDescent="0.25">
      <c r="G536" s="11"/>
      <c r="H536" s="11"/>
      <c r="I536" s="11"/>
      <c r="J536" s="12"/>
    </row>
    <row r="537" spans="7:10" ht="15.75" customHeight="1" x14ac:dyDescent="0.25">
      <c r="G537" s="11"/>
      <c r="H537" s="11"/>
      <c r="I537" s="11"/>
      <c r="J537" s="12"/>
    </row>
    <row r="538" spans="7:10" ht="15.75" customHeight="1" x14ac:dyDescent="0.25">
      <c r="G538" s="11"/>
      <c r="H538" s="11"/>
      <c r="I538" s="11"/>
      <c r="J538" s="12"/>
    </row>
    <row r="539" spans="7:10" ht="15.75" customHeight="1" x14ac:dyDescent="0.25">
      <c r="G539" s="11"/>
      <c r="H539" s="11"/>
      <c r="I539" s="11"/>
      <c r="J539" s="12"/>
    </row>
    <row r="540" spans="7:10" ht="15.75" customHeight="1" x14ac:dyDescent="0.25">
      <c r="G540" s="11"/>
      <c r="H540" s="11"/>
      <c r="I540" s="11"/>
      <c r="J540" s="12"/>
    </row>
    <row r="541" spans="7:10" ht="15.75" customHeight="1" x14ac:dyDescent="0.25">
      <c r="G541" s="11"/>
      <c r="H541" s="11"/>
      <c r="I541" s="11"/>
      <c r="J541" s="12"/>
    </row>
    <row r="542" spans="7:10" ht="15.75" customHeight="1" x14ac:dyDescent="0.25">
      <c r="G542" s="11"/>
      <c r="H542" s="11"/>
      <c r="I542" s="11"/>
      <c r="J542" s="12"/>
    </row>
    <row r="543" spans="7:10" ht="15.75" customHeight="1" x14ac:dyDescent="0.25">
      <c r="G543" s="11"/>
      <c r="H543" s="11"/>
      <c r="I543" s="11"/>
      <c r="J543" s="12"/>
    </row>
    <row r="544" spans="7:10" ht="15.75" customHeight="1" x14ac:dyDescent="0.25">
      <c r="G544" s="11"/>
      <c r="H544" s="11"/>
      <c r="I544" s="11"/>
      <c r="J544" s="12"/>
    </row>
    <row r="545" spans="7:10" ht="15.75" customHeight="1" x14ac:dyDescent="0.25">
      <c r="G545" s="11"/>
      <c r="H545" s="11"/>
      <c r="I545" s="11"/>
      <c r="J545" s="12"/>
    </row>
    <row r="546" spans="7:10" ht="15.75" customHeight="1" x14ac:dyDescent="0.25">
      <c r="G546" s="11"/>
      <c r="H546" s="11"/>
      <c r="I546" s="11"/>
      <c r="J546" s="12"/>
    </row>
    <row r="547" spans="7:10" ht="15.75" customHeight="1" x14ac:dyDescent="0.25">
      <c r="G547" s="11"/>
      <c r="H547" s="11"/>
      <c r="I547" s="11"/>
      <c r="J547" s="12"/>
    </row>
    <row r="548" spans="7:10" ht="15.75" customHeight="1" x14ac:dyDescent="0.25">
      <c r="G548" s="11"/>
      <c r="H548" s="11"/>
      <c r="I548" s="11"/>
      <c r="J548" s="12"/>
    </row>
    <row r="549" spans="7:10" ht="15.75" customHeight="1" x14ac:dyDescent="0.25">
      <c r="G549" s="11"/>
      <c r="H549" s="11"/>
      <c r="I549" s="11"/>
      <c r="J549" s="12"/>
    </row>
    <row r="550" spans="7:10" ht="15.75" customHeight="1" x14ac:dyDescent="0.25">
      <c r="G550" s="11"/>
      <c r="H550" s="11"/>
      <c r="I550" s="11"/>
      <c r="J550" s="12"/>
    </row>
    <row r="551" spans="7:10" ht="15.75" customHeight="1" x14ac:dyDescent="0.25">
      <c r="G551" s="11"/>
      <c r="H551" s="11"/>
      <c r="I551" s="11"/>
      <c r="J551" s="12"/>
    </row>
    <row r="552" spans="7:10" ht="15.75" customHeight="1" x14ac:dyDescent="0.25">
      <c r="G552" s="11"/>
      <c r="H552" s="11"/>
      <c r="I552" s="11"/>
      <c r="J552" s="12"/>
    </row>
    <row r="553" spans="7:10" ht="15.75" customHeight="1" x14ac:dyDescent="0.25">
      <c r="G553" s="11"/>
      <c r="H553" s="11"/>
      <c r="I553" s="11"/>
      <c r="J553" s="12"/>
    </row>
    <row r="554" spans="7:10" ht="15.75" customHeight="1" x14ac:dyDescent="0.25">
      <c r="G554" s="11"/>
      <c r="H554" s="11"/>
      <c r="I554" s="11"/>
      <c r="J554" s="12"/>
    </row>
    <row r="555" spans="7:10" ht="15.75" customHeight="1" x14ac:dyDescent="0.25">
      <c r="G555" s="11"/>
      <c r="H555" s="11"/>
      <c r="I555" s="11"/>
      <c r="J555" s="12"/>
    </row>
    <row r="556" spans="7:10" ht="15.75" customHeight="1" x14ac:dyDescent="0.25">
      <c r="G556" s="11"/>
      <c r="H556" s="11"/>
      <c r="I556" s="11"/>
      <c r="J556" s="12"/>
    </row>
    <row r="557" spans="7:10" ht="15.75" customHeight="1" x14ac:dyDescent="0.25">
      <c r="G557" s="11"/>
      <c r="H557" s="11"/>
      <c r="I557" s="11"/>
      <c r="J557" s="12"/>
    </row>
    <row r="558" spans="7:10" ht="15.75" customHeight="1" x14ac:dyDescent="0.25">
      <c r="G558" s="11"/>
      <c r="H558" s="11"/>
      <c r="I558" s="11"/>
      <c r="J558" s="12"/>
    </row>
    <row r="559" spans="7:10" ht="15.75" customHeight="1" x14ac:dyDescent="0.25">
      <c r="G559" s="11"/>
      <c r="H559" s="11"/>
      <c r="I559" s="11"/>
      <c r="J559" s="12"/>
    </row>
    <row r="560" spans="7:10" ht="15.75" customHeight="1" x14ac:dyDescent="0.25">
      <c r="G560" s="11"/>
      <c r="H560" s="11"/>
      <c r="I560" s="11"/>
      <c r="J560" s="12"/>
    </row>
    <row r="561" spans="7:10" ht="15.75" customHeight="1" x14ac:dyDescent="0.25">
      <c r="G561" s="11"/>
      <c r="H561" s="11"/>
      <c r="I561" s="11"/>
      <c r="J561" s="12"/>
    </row>
    <row r="562" spans="7:10" ht="15.75" customHeight="1" x14ac:dyDescent="0.25">
      <c r="G562" s="11"/>
      <c r="H562" s="11"/>
      <c r="I562" s="11"/>
      <c r="J562" s="12"/>
    </row>
    <row r="563" spans="7:10" ht="15.75" customHeight="1" x14ac:dyDescent="0.25">
      <c r="G563" s="11"/>
      <c r="H563" s="11"/>
      <c r="I563" s="11"/>
      <c r="J563" s="12"/>
    </row>
    <row r="564" spans="7:10" ht="15.75" customHeight="1" x14ac:dyDescent="0.25">
      <c r="G564" s="11"/>
      <c r="H564" s="11"/>
      <c r="I564" s="11"/>
      <c r="J564" s="12"/>
    </row>
    <row r="565" spans="7:10" ht="15.75" customHeight="1" x14ac:dyDescent="0.25">
      <c r="G565" s="11"/>
      <c r="H565" s="11"/>
      <c r="I565" s="11"/>
      <c r="J565" s="12"/>
    </row>
    <row r="566" spans="7:10" ht="15.75" customHeight="1" x14ac:dyDescent="0.25">
      <c r="G566" s="11"/>
      <c r="H566" s="11"/>
      <c r="I566" s="11"/>
      <c r="J566" s="12"/>
    </row>
    <row r="567" spans="7:10" ht="15.75" customHeight="1" x14ac:dyDescent="0.25">
      <c r="G567" s="11"/>
      <c r="H567" s="11"/>
      <c r="I567" s="11"/>
      <c r="J567" s="12"/>
    </row>
    <row r="568" spans="7:10" ht="15.75" customHeight="1" x14ac:dyDescent="0.25">
      <c r="G568" s="11"/>
      <c r="H568" s="11"/>
      <c r="I568" s="11"/>
      <c r="J568" s="12"/>
    </row>
    <row r="569" spans="7:10" ht="15.75" customHeight="1" x14ac:dyDescent="0.25">
      <c r="G569" s="11"/>
      <c r="H569" s="11"/>
      <c r="I569" s="11"/>
      <c r="J569" s="12"/>
    </row>
    <row r="570" spans="7:10" ht="15.75" customHeight="1" x14ac:dyDescent="0.25">
      <c r="G570" s="11"/>
      <c r="H570" s="11"/>
      <c r="I570" s="11"/>
      <c r="J570" s="12"/>
    </row>
    <row r="571" spans="7:10" ht="15.75" customHeight="1" x14ac:dyDescent="0.25">
      <c r="G571" s="11"/>
      <c r="H571" s="11"/>
      <c r="I571" s="11"/>
      <c r="J571" s="12"/>
    </row>
    <row r="572" spans="7:10" ht="15.75" customHeight="1" x14ac:dyDescent="0.25">
      <c r="G572" s="11"/>
      <c r="H572" s="11"/>
      <c r="I572" s="11"/>
      <c r="J572" s="12"/>
    </row>
    <row r="573" spans="7:10" ht="15.75" customHeight="1" x14ac:dyDescent="0.25">
      <c r="G573" s="11"/>
      <c r="H573" s="11"/>
      <c r="I573" s="11"/>
      <c r="J573" s="12"/>
    </row>
    <row r="574" spans="7:10" ht="15.75" customHeight="1" x14ac:dyDescent="0.25">
      <c r="G574" s="11"/>
      <c r="H574" s="11"/>
      <c r="I574" s="11"/>
      <c r="J574" s="12"/>
    </row>
    <row r="575" spans="7:10" ht="15.75" customHeight="1" x14ac:dyDescent="0.25">
      <c r="G575" s="11"/>
      <c r="H575" s="11"/>
      <c r="I575" s="11"/>
      <c r="J575" s="12"/>
    </row>
    <row r="576" spans="7:10" ht="15.75" customHeight="1" x14ac:dyDescent="0.25">
      <c r="G576" s="11"/>
      <c r="H576" s="11"/>
      <c r="I576" s="11"/>
      <c r="J576" s="12"/>
    </row>
    <row r="577" spans="7:10" ht="15.75" customHeight="1" x14ac:dyDescent="0.25">
      <c r="G577" s="11"/>
      <c r="H577" s="11"/>
      <c r="I577" s="11"/>
      <c r="J577" s="12"/>
    </row>
    <row r="578" spans="7:10" ht="15.75" customHeight="1" x14ac:dyDescent="0.25">
      <c r="G578" s="11"/>
      <c r="H578" s="11"/>
      <c r="I578" s="11"/>
      <c r="J578" s="12"/>
    </row>
    <row r="579" spans="7:10" ht="15.75" customHeight="1" x14ac:dyDescent="0.25">
      <c r="G579" s="11"/>
      <c r="H579" s="11"/>
      <c r="I579" s="11"/>
      <c r="J579" s="12"/>
    </row>
    <row r="580" spans="7:10" ht="15.75" customHeight="1" x14ac:dyDescent="0.25">
      <c r="G580" s="11"/>
      <c r="H580" s="11"/>
      <c r="I580" s="11"/>
      <c r="J580" s="12"/>
    </row>
    <row r="581" spans="7:10" ht="15.75" customHeight="1" x14ac:dyDescent="0.25">
      <c r="G581" s="11"/>
      <c r="H581" s="11"/>
      <c r="I581" s="11"/>
      <c r="J581" s="12"/>
    </row>
    <row r="582" spans="7:10" ht="15.75" customHeight="1" x14ac:dyDescent="0.25">
      <c r="G582" s="11"/>
      <c r="H582" s="11"/>
      <c r="I582" s="11"/>
      <c r="J582" s="12"/>
    </row>
    <row r="583" spans="7:10" ht="15.75" customHeight="1" x14ac:dyDescent="0.25">
      <c r="G583" s="11"/>
      <c r="H583" s="11"/>
      <c r="I583" s="11"/>
      <c r="J583" s="12"/>
    </row>
    <row r="584" spans="7:10" ht="15.75" customHeight="1" x14ac:dyDescent="0.25">
      <c r="G584" s="11"/>
      <c r="H584" s="11"/>
      <c r="I584" s="11"/>
      <c r="J584" s="12"/>
    </row>
    <row r="585" spans="7:10" ht="15.75" customHeight="1" x14ac:dyDescent="0.25">
      <c r="G585" s="11"/>
      <c r="H585" s="11"/>
      <c r="I585" s="11"/>
      <c r="J585" s="12"/>
    </row>
    <row r="586" spans="7:10" ht="15.75" customHeight="1" x14ac:dyDescent="0.25">
      <c r="G586" s="11"/>
      <c r="H586" s="11"/>
      <c r="I586" s="11"/>
      <c r="J586" s="12"/>
    </row>
    <row r="587" spans="7:10" ht="15.75" customHeight="1" x14ac:dyDescent="0.25">
      <c r="G587" s="11"/>
      <c r="H587" s="11"/>
      <c r="I587" s="11"/>
      <c r="J587" s="12"/>
    </row>
    <row r="588" spans="7:10" ht="15.75" customHeight="1" x14ac:dyDescent="0.25">
      <c r="G588" s="11"/>
      <c r="H588" s="11"/>
      <c r="I588" s="11"/>
      <c r="J588" s="12"/>
    </row>
    <row r="589" spans="7:10" ht="15.75" customHeight="1" x14ac:dyDescent="0.25">
      <c r="G589" s="11"/>
      <c r="H589" s="11"/>
      <c r="I589" s="11"/>
      <c r="J589" s="12"/>
    </row>
    <row r="590" spans="7:10" ht="15.75" customHeight="1" x14ac:dyDescent="0.25">
      <c r="G590" s="11"/>
      <c r="H590" s="11"/>
      <c r="I590" s="11"/>
      <c r="J590" s="12"/>
    </row>
    <row r="591" spans="7:10" ht="15.75" customHeight="1" x14ac:dyDescent="0.25">
      <c r="G591" s="11"/>
      <c r="H591" s="11"/>
      <c r="I591" s="11"/>
      <c r="J591" s="12"/>
    </row>
    <row r="592" spans="7:10" ht="15.75" customHeight="1" x14ac:dyDescent="0.25">
      <c r="G592" s="11"/>
      <c r="H592" s="11"/>
      <c r="I592" s="11"/>
      <c r="J592" s="12"/>
    </row>
    <row r="593" spans="7:10" ht="15.75" customHeight="1" x14ac:dyDescent="0.25">
      <c r="G593" s="11"/>
      <c r="H593" s="11"/>
      <c r="I593" s="11"/>
      <c r="J593" s="12"/>
    </row>
    <row r="594" spans="7:10" ht="15.75" customHeight="1" x14ac:dyDescent="0.25">
      <c r="G594" s="11"/>
      <c r="H594" s="11"/>
      <c r="I594" s="11"/>
      <c r="J594" s="12"/>
    </row>
    <row r="595" spans="7:10" ht="15.75" customHeight="1" x14ac:dyDescent="0.25">
      <c r="G595" s="11"/>
      <c r="H595" s="11"/>
      <c r="I595" s="11"/>
      <c r="J595" s="12"/>
    </row>
    <row r="596" spans="7:10" ht="15.75" customHeight="1" x14ac:dyDescent="0.25">
      <c r="G596" s="11"/>
      <c r="H596" s="11"/>
      <c r="I596" s="11"/>
      <c r="J596" s="12"/>
    </row>
    <row r="597" spans="7:10" ht="15.75" customHeight="1" x14ac:dyDescent="0.25">
      <c r="G597" s="11"/>
      <c r="H597" s="11"/>
      <c r="I597" s="11"/>
      <c r="J597" s="12"/>
    </row>
    <row r="598" spans="7:10" ht="15.75" customHeight="1" x14ac:dyDescent="0.25">
      <c r="G598" s="11"/>
      <c r="H598" s="11"/>
      <c r="I598" s="11"/>
      <c r="J598" s="12"/>
    </row>
    <row r="599" spans="7:10" ht="15.75" customHeight="1" x14ac:dyDescent="0.25">
      <c r="G599" s="11"/>
      <c r="H599" s="11"/>
      <c r="I599" s="11"/>
      <c r="J599" s="12"/>
    </row>
    <row r="600" spans="7:10" ht="15.75" customHeight="1" x14ac:dyDescent="0.25">
      <c r="G600" s="11"/>
      <c r="H600" s="11"/>
      <c r="I600" s="11"/>
      <c r="J600" s="12"/>
    </row>
    <row r="601" spans="7:10" ht="15.75" customHeight="1" x14ac:dyDescent="0.25">
      <c r="G601" s="11"/>
      <c r="H601" s="11"/>
      <c r="I601" s="11"/>
      <c r="J601" s="12"/>
    </row>
    <row r="602" spans="7:10" ht="15.75" customHeight="1" x14ac:dyDescent="0.25">
      <c r="G602" s="11"/>
      <c r="H602" s="11"/>
      <c r="I602" s="11"/>
      <c r="J602" s="12"/>
    </row>
    <row r="603" spans="7:10" ht="15.75" customHeight="1" x14ac:dyDescent="0.25">
      <c r="G603" s="11"/>
      <c r="H603" s="11"/>
      <c r="I603" s="11"/>
      <c r="J603" s="12"/>
    </row>
    <row r="604" spans="7:10" ht="15.75" customHeight="1" x14ac:dyDescent="0.25">
      <c r="G604" s="11"/>
      <c r="H604" s="11"/>
      <c r="I604" s="11"/>
      <c r="J604" s="12"/>
    </row>
    <row r="605" spans="7:10" ht="15.75" customHeight="1" x14ac:dyDescent="0.25">
      <c r="G605" s="11"/>
      <c r="H605" s="11"/>
      <c r="I605" s="11"/>
      <c r="J605" s="12"/>
    </row>
    <row r="606" spans="7:10" ht="15.75" customHeight="1" x14ac:dyDescent="0.25">
      <c r="G606" s="11"/>
      <c r="H606" s="11"/>
      <c r="I606" s="11"/>
      <c r="J606" s="12"/>
    </row>
    <row r="607" spans="7:10" ht="15.75" customHeight="1" x14ac:dyDescent="0.25">
      <c r="G607" s="11"/>
      <c r="H607" s="11"/>
      <c r="I607" s="11"/>
      <c r="J607" s="12"/>
    </row>
    <row r="608" spans="7:10" ht="15.75" customHeight="1" x14ac:dyDescent="0.25">
      <c r="G608" s="11"/>
      <c r="H608" s="11"/>
      <c r="I608" s="11"/>
      <c r="J608" s="12"/>
    </row>
    <row r="609" spans="7:10" ht="15.75" customHeight="1" x14ac:dyDescent="0.25">
      <c r="G609" s="11"/>
      <c r="H609" s="11"/>
      <c r="I609" s="11"/>
      <c r="J609" s="12"/>
    </row>
    <row r="610" spans="7:10" ht="15.75" customHeight="1" x14ac:dyDescent="0.25">
      <c r="G610" s="11"/>
      <c r="H610" s="11"/>
      <c r="I610" s="11"/>
      <c r="J610" s="12"/>
    </row>
    <row r="611" spans="7:10" ht="15.75" customHeight="1" x14ac:dyDescent="0.25">
      <c r="G611" s="11"/>
      <c r="H611" s="11"/>
      <c r="I611" s="11"/>
      <c r="J611" s="12"/>
    </row>
    <row r="612" spans="7:10" ht="15.75" customHeight="1" x14ac:dyDescent="0.25">
      <c r="G612" s="11"/>
      <c r="H612" s="11"/>
      <c r="I612" s="11"/>
      <c r="J612" s="12"/>
    </row>
    <row r="613" spans="7:10" ht="15.75" customHeight="1" x14ac:dyDescent="0.25">
      <c r="G613" s="11"/>
      <c r="H613" s="11"/>
      <c r="I613" s="11"/>
      <c r="J613" s="12"/>
    </row>
    <row r="614" spans="7:10" ht="15.75" customHeight="1" x14ac:dyDescent="0.25">
      <c r="G614" s="11"/>
      <c r="H614" s="11"/>
      <c r="I614" s="11"/>
      <c r="J614" s="12"/>
    </row>
    <row r="615" spans="7:10" ht="15.75" customHeight="1" x14ac:dyDescent="0.25">
      <c r="G615" s="11"/>
      <c r="H615" s="11"/>
      <c r="I615" s="11"/>
      <c r="J615" s="12"/>
    </row>
    <row r="616" spans="7:10" ht="15.75" customHeight="1" x14ac:dyDescent="0.25">
      <c r="G616" s="11"/>
      <c r="H616" s="11"/>
      <c r="I616" s="11"/>
      <c r="J616" s="12"/>
    </row>
    <row r="617" spans="7:10" ht="15.75" customHeight="1" x14ac:dyDescent="0.25">
      <c r="G617" s="11"/>
      <c r="H617" s="11"/>
      <c r="I617" s="11"/>
      <c r="J617" s="12"/>
    </row>
    <row r="618" spans="7:10" ht="15.75" customHeight="1" x14ac:dyDescent="0.25">
      <c r="G618" s="11"/>
      <c r="H618" s="11"/>
      <c r="I618" s="11"/>
      <c r="J618" s="12"/>
    </row>
    <row r="619" spans="7:10" ht="15.75" customHeight="1" x14ac:dyDescent="0.25">
      <c r="G619" s="11"/>
      <c r="H619" s="11"/>
      <c r="I619" s="11"/>
      <c r="J619" s="12"/>
    </row>
    <row r="620" spans="7:10" ht="15.75" customHeight="1" x14ac:dyDescent="0.25">
      <c r="G620" s="11"/>
      <c r="H620" s="11"/>
      <c r="I620" s="11"/>
      <c r="J620" s="12"/>
    </row>
    <row r="621" spans="7:10" ht="15.75" customHeight="1" x14ac:dyDescent="0.25">
      <c r="G621" s="11"/>
      <c r="H621" s="11"/>
      <c r="I621" s="11"/>
      <c r="J621" s="12"/>
    </row>
    <row r="622" spans="7:10" ht="15.75" customHeight="1" x14ac:dyDescent="0.25">
      <c r="G622" s="11"/>
      <c r="H622" s="11"/>
      <c r="I622" s="11"/>
      <c r="J622" s="12"/>
    </row>
    <row r="623" spans="7:10" ht="15.75" customHeight="1" x14ac:dyDescent="0.25">
      <c r="G623" s="11"/>
      <c r="H623" s="11"/>
      <c r="I623" s="11"/>
      <c r="J623" s="12"/>
    </row>
    <row r="624" spans="7:10" ht="15.75" customHeight="1" x14ac:dyDescent="0.25">
      <c r="G624" s="11"/>
      <c r="H624" s="11"/>
      <c r="I624" s="11"/>
      <c r="J624" s="12"/>
    </row>
    <row r="625" spans="7:10" ht="15.75" customHeight="1" x14ac:dyDescent="0.25">
      <c r="G625" s="11"/>
      <c r="H625" s="11"/>
      <c r="I625" s="11"/>
      <c r="J625" s="12"/>
    </row>
    <row r="626" spans="7:10" ht="15.75" customHeight="1" x14ac:dyDescent="0.25">
      <c r="G626" s="11"/>
      <c r="H626" s="11"/>
      <c r="I626" s="11"/>
      <c r="J626" s="12"/>
    </row>
    <row r="627" spans="7:10" ht="15.75" customHeight="1" x14ac:dyDescent="0.25">
      <c r="G627" s="11"/>
      <c r="H627" s="11"/>
      <c r="I627" s="11"/>
      <c r="J627" s="12"/>
    </row>
    <row r="628" spans="7:10" ht="15.75" customHeight="1" x14ac:dyDescent="0.25">
      <c r="G628" s="11"/>
      <c r="H628" s="11"/>
      <c r="I628" s="11"/>
      <c r="J628" s="12"/>
    </row>
    <row r="629" spans="7:10" ht="15.75" customHeight="1" x14ac:dyDescent="0.25">
      <c r="G629" s="11"/>
      <c r="H629" s="11"/>
      <c r="I629" s="11"/>
      <c r="J629" s="12"/>
    </row>
    <row r="630" spans="7:10" ht="15.75" customHeight="1" x14ac:dyDescent="0.25">
      <c r="G630" s="11"/>
      <c r="H630" s="11"/>
      <c r="I630" s="11"/>
      <c r="J630" s="12"/>
    </row>
    <row r="631" spans="7:10" ht="15.75" customHeight="1" x14ac:dyDescent="0.25">
      <c r="G631" s="11"/>
      <c r="H631" s="11"/>
      <c r="I631" s="11"/>
      <c r="J631" s="12"/>
    </row>
    <row r="632" spans="7:10" ht="15.75" customHeight="1" x14ac:dyDescent="0.25">
      <c r="G632" s="11"/>
      <c r="H632" s="11"/>
      <c r="I632" s="11"/>
      <c r="J632" s="12"/>
    </row>
    <row r="633" spans="7:10" ht="15.75" customHeight="1" x14ac:dyDescent="0.25">
      <c r="G633" s="11"/>
      <c r="H633" s="11"/>
      <c r="I633" s="11"/>
      <c r="J633" s="12"/>
    </row>
    <row r="634" spans="7:10" ht="15.75" customHeight="1" x14ac:dyDescent="0.25">
      <c r="G634" s="11"/>
      <c r="H634" s="11"/>
      <c r="I634" s="11"/>
      <c r="J634" s="12"/>
    </row>
    <row r="635" spans="7:10" ht="15.75" customHeight="1" x14ac:dyDescent="0.25">
      <c r="G635" s="11"/>
      <c r="H635" s="11"/>
      <c r="I635" s="11"/>
      <c r="J635" s="12"/>
    </row>
    <row r="636" spans="7:10" ht="15.75" customHeight="1" x14ac:dyDescent="0.25">
      <c r="G636" s="11"/>
      <c r="H636" s="11"/>
      <c r="I636" s="11"/>
      <c r="J636" s="12"/>
    </row>
    <row r="637" spans="7:10" ht="15.75" customHeight="1" x14ac:dyDescent="0.25">
      <c r="G637" s="11"/>
      <c r="H637" s="11"/>
      <c r="I637" s="11"/>
      <c r="J637" s="12"/>
    </row>
    <row r="638" spans="7:10" ht="15.75" customHeight="1" x14ac:dyDescent="0.25">
      <c r="G638" s="11"/>
      <c r="H638" s="11"/>
      <c r="I638" s="11"/>
      <c r="J638" s="12"/>
    </row>
    <row r="639" spans="7:10" ht="15.75" customHeight="1" x14ac:dyDescent="0.25">
      <c r="G639" s="11"/>
      <c r="H639" s="11"/>
      <c r="I639" s="11"/>
      <c r="J639" s="12"/>
    </row>
    <row r="640" spans="7:10" ht="15.75" customHeight="1" x14ac:dyDescent="0.25">
      <c r="G640" s="11"/>
      <c r="H640" s="11"/>
      <c r="I640" s="11"/>
      <c r="J640" s="12"/>
    </row>
    <row r="641" spans="7:10" ht="15.75" customHeight="1" x14ac:dyDescent="0.25">
      <c r="G641" s="11"/>
      <c r="H641" s="11"/>
      <c r="I641" s="11"/>
      <c r="J641" s="12"/>
    </row>
    <row r="642" spans="7:10" ht="15.75" customHeight="1" x14ac:dyDescent="0.25">
      <c r="G642" s="11"/>
      <c r="H642" s="11"/>
      <c r="I642" s="11"/>
      <c r="J642" s="12"/>
    </row>
    <row r="643" spans="7:10" ht="15.75" customHeight="1" x14ac:dyDescent="0.25">
      <c r="G643" s="11"/>
      <c r="H643" s="11"/>
      <c r="I643" s="11"/>
      <c r="J643" s="12"/>
    </row>
    <row r="644" spans="7:10" ht="15.75" customHeight="1" x14ac:dyDescent="0.25">
      <c r="G644" s="11"/>
      <c r="H644" s="11"/>
      <c r="I644" s="11"/>
      <c r="J644" s="12"/>
    </row>
    <row r="645" spans="7:10" ht="15.75" customHeight="1" x14ac:dyDescent="0.25">
      <c r="G645" s="11"/>
      <c r="H645" s="11"/>
      <c r="I645" s="11"/>
      <c r="J645" s="12"/>
    </row>
    <row r="646" spans="7:10" ht="15.75" customHeight="1" x14ac:dyDescent="0.25">
      <c r="G646" s="11"/>
      <c r="H646" s="11"/>
      <c r="I646" s="11"/>
      <c r="J646" s="12"/>
    </row>
    <row r="647" spans="7:10" ht="15.75" customHeight="1" x14ac:dyDescent="0.25">
      <c r="G647" s="11"/>
      <c r="H647" s="11"/>
      <c r="I647" s="11"/>
      <c r="J647" s="12"/>
    </row>
    <row r="648" spans="7:10" ht="15.75" customHeight="1" x14ac:dyDescent="0.25">
      <c r="G648" s="11"/>
      <c r="H648" s="11"/>
      <c r="I648" s="11"/>
      <c r="J648" s="12"/>
    </row>
    <row r="649" spans="7:10" ht="15.75" customHeight="1" x14ac:dyDescent="0.25">
      <c r="G649" s="11"/>
      <c r="H649" s="11"/>
      <c r="I649" s="11"/>
      <c r="J649" s="12"/>
    </row>
    <row r="650" spans="7:10" ht="15.75" customHeight="1" x14ac:dyDescent="0.25">
      <c r="G650" s="11"/>
      <c r="H650" s="11"/>
      <c r="I650" s="11"/>
      <c r="J650" s="12"/>
    </row>
    <row r="651" spans="7:10" ht="15.75" customHeight="1" x14ac:dyDescent="0.25">
      <c r="G651" s="11"/>
      <c r="H651" s="11"/>
      <c r="I651" s="11"/>
      <c r="J651" s="12"/>
    </row>
    <row r="652" spans="7:10" ht="15.75" customHeight="1" x14ac:dyDescent="0.25">
      <c r="G652" s="11"/>
      <c r="H652" s="11"/>
      <c r="I652" s="11"/>
      <c r="J652" s="12"/>
    </row>
    <row r="653" spans="7:10" ht="15.75" customHeight="1" x14ac:dyDescent="0.25">
      <c r="G653" s="11"/>
      <c r="H653" s="11"/>
      <c r="I653" s="11"/>
      <c r="J653" s="12"/>
    </row>
    <row r="654" spans="7:10" ht="15.75" customHeight="1" x14ac:dyDescent="0.25">
      <c r="G654" s="11"/>
      <c r="H654" s="11"/>
      <c r="I654" s="11"/>
      <c r="J654" s="12"/>
    </row>
    <row r="655" spans="7:10" ht="15.75" customHeight="1" x14ac:dyDescent="0.25">
      <c r="G655" s="11"/>
      <c r="H655" s="11"/>
      <c r="I655" s="11"/>
      <c r="J655" s="12"/>
    </row>
    <row r="656" spans="7:10" ht="15.75" customHeight="1" x14ac:dyDescent="0.25">
      <c r="G656" s="11"/>
      <c r="H656" s="11"/>
      <c r="I656" s="11"/>
      <c r="J656" s="12"/>
    </row>
    <row r="657" spans="7:10" ht="15.75" customHeight="1" x14ac:dyDescent="0.25">
      <c r="G657" s="11"/>
      <c r="H657" s="11"/>
      <c r="I657" s="11"/>
      <c r="J657" s="12"/>
    </row>
    <row r="658" spans="7:10" ht="15.75" customHeight="1" x14ac:dyDescent="0.25">
      <c r="G658" s="11"/>
      <c r="H658" s="11"/>
      <c r="I658" s="11"/>
      <c r="J658" s="12"/>
    </row>
    <row r="659" spans="7:10" ht="15.75" customHeight="1" x14ac:dyDescent="0.25">
      <c r="G659" s="11"/>
      <c r="H659" s="11"/>
      <c r="I659" s="11"/>
      <c r="J659" s="12"/>
    </row>
    <row r="660" spans="7:10" ht="15.75" customHeight="1" x14ac:dyDescent="0.25">
      <c r="G660" s="11"/>
      <c r="H660" s="11"/>
      <c r="I660" s="11"/>
      <c r="J660" s="12"/>
    </row>
    <row r="661" spans="7:10" ht="15.75" customHeight="1" x14ac:dyDescent="0.25">
      <c r="G661" s="11"/>
      <c r="H661" s="11"/>
      <c r="I661" s="11"/>
      <c r="J661" s="12"/>
    </row>
    <row r="662" spans="7:10" ht="15.75" customHeight="1" x14ac:dyDescent="0.25">
      <c r="G662" s="11"/>
      <c r="H662" s="11"/>
      <c r="I662" s="11"/>
      <c r="J662" s="12"/>
    </row>
    <row r="663" spans="7:10" ht="15.75" customHeight="1" x14ac:dyDescent="0.25">
      <c r="G663" s="11"/>
      <c r="H663" s="11"/>
      <c r="I663" s="11"/>
      <c r="J663" s="12"/>
    </row>
    <row r="664" spans="7:10" ht="15.75" customHeight="1" x14ac:dyDescent="0.25">
      <c r="G664" s="11"/>
      <c r="H664" s="11"/>
      <c r="I664" s="11"/>
      <c r="J664" s="12"/>
    </row>
    <row r="665" spans="7:10" ht="15.75" customHeight="1" x14ac:dyDescent="0.25">
      <c r="G665" s="11"/>
      <c r="H665" s="11"/>
      <c r="I665" s="11"/>
      <c r="J665" s="12"/>
    </row>
    <row r="666" spans="7:10" ht="15.75" customHeight="1" x14ac:dyDescent="0.25">
      <c r="G666" s="11"/>
      <c r="H666" s="11"/>
      <c r="I666" s="11"/>
      <c r="J666" s="12"/>
    </row>
    <row r="667" spans="7:10" ht="15.75" customHeight="1" x14ac:dyDescent="0.25">
      <c r="G667" s="11"/>
      <c r="H667" s="11"/>
      <c r="I667" s="11"/>
      <c r="J667" s="12"/>
    </row>
    <row r="668" spans="7:10" ht="15.75" customHeight="1" x14ac:dyDescent="0.25">
      <c r="G668" s="11"/>
      <c r="H668" s="11"/>
      <c r="I668" s="11"/>
      <c r="J668" s="12"/>
    </row>
    <row r="669" spans="7:10" ht="15.75" customHeight="1" x14ac:dyDescent="0.25">
      <c r="G669" s="11"/>
      <c r="H669" s="11"/>
      <c r="I669" s="11"/>
      <c r="J669" s="12"/>
    </row>
    <row r="670" spans="7:10" ht="15.75" customHeight="1" x14ac:dyDescent="0.25">
      <c r="G670" s="11"/>
      <c r="H670" s="11"/>
      <c r="I670" s="11"/>
      <c r="J670" s="12"/>
    </row>
    <row r="671" spans="7:10" ht="15.75" customHeight="1" x14ac:dyDescent="0.25">
      <c r="G671" s="11"/>
      <c r="H671" s="11"/>
      <c r="I671" s="11"/>
      <c r="J671" s="12"/>
    </row>
    <row r="672" spans="7:10" ht="15.75" customHeight="1" x14ac:dyDescent="0.25">
      <c r="G672" s="11"/>
      <c r="H672" s="11"/>
      <c r="I672" s="11"/>
      <c r="J672" s="12"/>
    </row>
    <row r="673" spans="7:10" ht="15.75" customHeight="1" x14ac:dyDescent="0.25">
      <c r="G673" s="11"/>
      <c r="H673" s="11"/>
      <c r="I673" s="11"/>
      <c r="J673" s="12"/>
    </row>
    <row r="674" spans="7:10" ht="15.75" customHeight="1" x14ac:dyDescent="0.25">
      <c r="G674" s="11"/>
      <c r="H674" s="11"/>
      <c r="I674" s="11"/>
      <c r="J674" s="12"/>
    </row>
    <row r="675" spans="7:10" ht="15.75" customHeight="1" x14ac:dyDescent="0.25">
      <c r="G675" s="11"/>
      <c r="H675" s="11"/>
      <c r="I675" s="11"/>
      <c r="J675" s="12"/>
    </row>
    <row r="676" spans="7:10" ht="15.75" customHeight="1" x14ac:dyDescent="0.25">
      <c r="G676" s="11"/>
      <c r="H676" s="11"/>
      <c r="I676" s="11"/>
      <c r="J676" s="12"/>
    </row>
    <row r="677" spans="7:10" ht="15.75" customHeight="1" x14ac:dyDescent="0.25">
      <c r="G677" s="11"/>
      <c r="H677" s="11"/>
      <c r="I677" s="11"/>
      <c r="J677" s="12"/>
    </row>
    <row r="678" spans="7:10" ht="15.75" customHeight="1" x14ac:dyDescent="0.25">
      <c r="G678" s="11"/>
      <c r="H678" s="11"/>
      <c r="I678" s="11"/>
      <c r="J678" s="12"/>
    </row>
    <row r="679" spans="7:10" ht="15.75" customHeight="1" x14ac:dyDescent="0.25">
      <c r="G679" s="11"/>
      <c r="H679" s="11"/>
      <c r="I679" s="11"/>
      <c r="J679" s="12"/>
    </row>
    <row r="680" spans="7:10" ht="15.75" customHeight="1" x14ac:dyDescent="0.25">
      <c r="G680" s="11"/>
      <c r="H680" s="11"/>
      <c r="I680" s="11"/>
      <c r="J680" s="12"/>
    </row>
    <row r="681" spans="7:10" ht="15.75" customHeight="1" x14ac:dyDescent="0.25">
      <c r="G681" s="11"/>
      <c r="H681" s="11"/>
      <c r="I681" s="11"/>
      <c r="J681" s="12"/>
    </row>
    <row r="682" spans="7:10" ht="15.75" customHeight="1" x14ac:dyDescent="0.25">
      <c r="G682" s="11"/>
      <c r="H682" s="11"/>
      <c r="I682" s="11"/>
      <c r="J682" s="12"/>
    </row>
    <row r="683" spans="7:10" ht="15.75" customHeight="1" x14ac:dyDescent="0.25">
      <c r="G683" s="11"/>
      <c r="H683" s="11"/>
      <c r="I683" s="11"/>
      <c r="J683" s="12"/>
    </row>
    <row r="684" spans="7:10" ht="15.75" customHeight="1" x14ac:dyDescent="0.25">
      <c r="G684" s="11"/>
      <c r="H684" s="11"/>
      <c r="I684" s="11"/>
      <c r="J684" s="12"/>
    </row>
    <row r="685" spans="7:10" ht="15.75" customHeight="1" x14ac:dyDescent="0.25">
      <c r="G685" s="11"/>
      <c r="H685" s="11"/>
      <c r="I685" s="11"/>
      <c r="J685" s="12"/>
    </row>
    <row r="686" spans="7:10" ht="15.75" customHeight="1" x14ac:dyDescent="0.25">
      <c r="G686" s="11"/>
      <c r="H686" s="11"/>
      <c r="I686" s="11"/>
      <c r="J686" s="12"/>
    </row>
    <row r="687" spans="7:10" ht="15.75" customHeight="1" x14ac:dyDescent="0.25">
      <c r="G687" s="11"/>
      <c r="H687" s="11"/>
      <c r="I687" s="11"/>
      <c r="J687" s="12"/>
    </row>
    <row r="688" spans="7:10" ht="15.75" customHeight="1" x14ac:dyDescent="0.25">
      <c r="G688" s="11"/>
      <c r="H688" s="11"/>
      <c r="I688" s="11"/>
      <c r="J688" s="12"/>
    </row>
    <row r="689" spans="7:10" ht="15.75" customHeight="1" x14ac:dyDescent="0.25">
      <c r="G689" s="11"/>
      <c r="H689" s="11"/>
      <c r="I689" s="11"/>
      <c r="J689" s="12"/>
    </row>
    <row r="690" spans="7:10" ht="15.75" customHeight="1" x14ac:dyDescent="0.25">
      <c r="G690" s="11"/>
      <c r="H690" s="11"/>
      <c r="I690" s="11"/>
      <c r="J690" s="12"/>
    </row>
    <row r="691" spans="7:10" ht="15.75" customHeight="1" x14ac:dyDescent="0.25">
      <c r="G691" s="11"/>
      <c r="H691" s="11"/>
      <c r="I691" s="11"/>
      <c r="J691" s="12"/>
    </row>
    <row r="692" spans="7:10" ht="15.75" customHeight="1" x14ac:dyDescent="0.25">
      <c r="G692" s="11"/>
      <c r="H692" s="11"/>
      <c r="I692" s="11"/>
      <c r="J692" s="12"/>
    </row>
    <row r="693" spans="7:10" ht="15.75" customHeight="1" x14ac:dyDescent="0.25">
      <c r="G693" s="11"/>
      <c r="H693" s="11"/>
      <c r="I693" s="11"/>
      <c r="J693" s="12"/>
    </row>
    <row r="694" spans="7:10" ht="15.75" customHeight="1" x14ac:dyDescent="0.25">
      <c r="G694" s="11"/>
      <c r="H694" s="11"/>
      <c r="I694" s="11"/>
      <c r="J694" s="12"/>
    </row>
    <row r="695" spans="7:10" ht="15.75" customHeight="1" x14ac:dyDescent="0.25">
      <c r="G695" s="11"/>
      <c r="H695" s="11"/>
      <c r="I695" s="11"/>
      <c r="J695" s="12"/>
    </row>
    <row r="696" spans="7:10" ht="15.75" customHeight="1" x14ac:dyDescent="0.25">
      <c r="G696" s="11"/>
      <c r="H696" s="11"/>
      <c r="I696" s="11"/>
      <c r="J696" s="12"/>
    </row>
    <row r="697" spans="7:10" ht="15.75" customHeight="1" x14ac:dyDescent="0.25">
      <c r="G697" s="11"/>
      <c r="H697" s="11"/>
      <c r="I697" s="11"/>
      <c r="J697" s="12"/>
    </row>
    <row r="698" spans="7:10" ht="15.75" customHeight="1" x14ac:dyDescent="0.25">
      <c r="G698" s="11"/>
      <c r="H698" s="11"/>
      <c r="I698" s="11"/>
      <c r="J698" s="12"/>
    </row>
    <row r="699" spans="7:10" ht="15.75" customHeight="1" x14ac:dyDescent="0.25">
      <c r="G699" s="11"/>
      <c r="H699" s="11"/>
      <c r="I699" s="11"/>
      <c r="J699" s="12"/>
    </row>
    <row r="700" spans="7:10" ht="15.75" customHeight="1" x14ac:dyDescent="0.25">
      <c r="G700" s="11"/>
      <c r="H700" s="11"/>
      <c r="I700" s="11"/>
      <c r="J700" s="12"/>
    </row>
    <row r="701" spans="7:10" ht="15.75" customHeight="1" x14ac:dyDescent="0.25">
      <c r="G701" s="11"/>
      <c r="H701" s="11"/>
      <c r="I701" s="11"/>
      <c r="J701" s="12"/>
    </row>
    <row r="702" spans="7:10" ht="15.75" customHeight="1" x14ac:dyDescent="0.25">
      <c r="G702" s="11"/>
      <c r="H702" s="11"/>
      <c r="I702" s="11"/>
      <c r="J702" s="12"/>
    </row>
    <row r="703" spans="7:10" ht="15.75" customHeight="1" x14ac:dyDescent="0.25">
      <c r="G703" s="11"/>
      <c r="H703" s="11"/>
      <c r="I703" s="11"/>
      <c r="J703" s="12"/>
    </row>
    <row r="704" spans="7:10" ht="15.75" customHeight="1" x14ac:dyDescent="0.25">
      <c r="G704" s="11"/>
      <c r="H704" s="11"/>
      <c r="I704" s="11"/>
      <c r="J704" s="12"/>
    </row>
    <row r="705" spans="7:10" ht="15.75" customHeight="1" x14ac:dyDescent="0.25">
      <c r="G705" s="11"/>
      <c r="H705" s="11"/>
      <c r="I705" s="11"/>
      <c r="J705" s="12"/>
    </row>
    <row r="706" spans="7:10" ht="15.75" customHeight="1" x14ac:dyDescent="0.25">
      <c r="G706" s="11"/>
      <c r="H706" s="11"/>
      <c r="I706" s="11"/>
      <c r="J706" s="12"/>
    </row>
    <row r="707" spans="7:10" ht="15.75" customHeight="1" x14ac:dyDescent="0.25">
      <c r="G707" s="11"/>
      <c r="H707" s="11"/>
      <c r="I707" s="11"/>
      <c r="J707" s="12"/>
    </row>
    <row r="708" spans="7:10" ht="15.75" customHeight="1" x14ac:dyDescent="0.25">
      <c r="G708" s="11"/>
      <c r="H708" s="11"/>
      <c r="I708" s="11"/>
      <c r="J708" s="12"/>
    </row>
    <row r="709" spans="7:10" ht="15.75" customHeight="1" x14ac:dyDescent="0.25">
      <c r="G709" s="11"/>
      <c r="H709" s="11"/>
      <c r="I709" s="11"/>
      <c r="J709" s="12"/>
    </row>
    <row r="710" spans="7:10" ht="15.75" customHeight="1" x14ac:dyDescent="0.25">
      <c r="G710" s="11"/>
      <c r="H710" s="11"/>
      <c r="I710" s="11"/>
      <c r="J710" s="12"/>
    </row>
    <row r="711" spans="7:10" ht="15.75" customHeight="1" x14ac:dyDescent="0.25">
      <c r="G711" s="11"/>
      <c r="H711" s="11"/>
      <c r="I711" s="11"/>
      <c r="J711" s="12"/>
    </row>
    <row r="712" spans="7:10" ht="15.75" customHeight="1" x14ac:dyDescent="0.25">
      <c r="G712" s="11"/>
      <c r="H712" s="11"/>
      <c r="I712" s="11"/>
      <c r="J712" s="12"/>
    </row>
    <row r="713" spans="7:10" ht="15.75" customHeight="1" x14ac:dyDescent="0.25">
      <c r="G713" s="11"/>
      <c r="H713" s="11"/>
      <c r="I713" s="11"/>
      <c r="J713" s="12"/>
    </row>
    <row r="714" spans="7:10" ht="15.75" customHeight="1" x14ac:dyDescent="0.25">
      <c r="G714" s="11"/>
      <c r="H714" s="11"/>
      <c r="I714" s="11"/>
      <c r="J714" s="12"/>
    </row>
    <row r="715" spans="7:10" ht="15.75" customHeight="1" x14ac:dyDescent="0.25">
      <c r="G715" s="11"/>
      <c r="H715" s="11"/>
      <c r="I715" s="11"/>
      <c r="J715" s="12"/>
    </row>
    <row r="716" spans="7:10" ht="15.75" customHeight="1" x14ac:dyDescent="0.25">
      <c r="G716" s="11"/>
      <c r="H716" s="11"/>
      <c r="I716" s="11"/>
      <c r="J716" s="12"/>
    </row>
    <row r="717" spans="7:10" ht="15.75" customHeight="1" x14ac:dyDescent="0.25">
      <c r="G717" s="11"/>
      <c r="H717" s="11"/>
      <c r="I717" s="11"/>
      <c r="J717" s="12"/>
    </row>
    <row r="718" spans="7:10" ht="15.75" customHeight="1" x14ac:dyDescent="0.25">
      <c r="G718" s="11"/>
      <c r="H718" s="11"/>
      <c r="I718" s="11"/>
      <c r="J718" s="12"/>
    </row>
    <row r="719" spans="7:10" ht="15.75" customHeight="1" x14ac:dyDescent="0.25">
      <c r="G719" s="11"/>
      <c r="H719" s="11"/>
      <c r="I719" s="11"/>
      <c r="J719" s="12"/>
    </row>
    <row r="720" spans="7:10" ht="15.75" customHeight="1" x14ac:dyDescent="0.25">
      <c r="G720" s="11"/>
      <c r="H720" s="11"/>
      <c r="I720" s="11"/>
      <c r="J720" s="12"/>
    </row>
    <row r="721" spans="7:10" ht="15.75" customHeight="1" x14ac:dyDescent="0.25">
      <c r="G721" s="11"/>
      <c r="H721" s="11"/>
      <c r="I721" s="11"/>
      <c r="J721" s="12"/>
    </row>
    <row r="722" spans="7:10" ht="15.75" customHeight="1" x14ac:dyDescent="0.25">
      <c r="G722" s="11"/>
      <c r="H722" s="11"/>
      <c r="I722" s="11"/>
      <c r="J722" s="12"/>
    </row>
    <row r="723" spans="7:10" ht="15.75" customHeight="1" x14ac:dyDescent="0.25">
      <c r="G723" s="11"/>
      <c r="H723" s="11"/>
      <c r="I723" s="11"/>
      <c r="J723" s="12"/>
    </row>
    <row r="724" spans="7:10" ht="15.75" customHeight="1" x14ac:dyDescent="0.25">
      <c r="G724" s="11"/>
      <c r="H724" s="11"/>
      <c r="I724" s="11"/>
      <c r="J724" s="12"/>
    </row>
    <row r="725" spans="7:10" ht="15.75" customHeight="1" x14ac:dyDescent="0.25">
      <c r="G725" s="11"/>
      <c r="H725" s="11"/>
      <c r="I725" s="11"/>
      <c r="J725" s="12"/>
    </row>
    <row r="726" spans="7:10" ht="15.75" customHeight="1" x14ac:dyDescent="0.25">
      <c r="G726" s="11"/>
      <c r="H726" s="11"/>
      <c r="I726" s="11"/>
      <c r="J726" s="12"/>
    </row>
    <row r="727" spans="7:10" ht="15.75" customHeight="1" x14ac:dyDescent="0.25">
      <c r="G727" s="11"/>
      <c r="H727" s="11"/>
      <c r="I727" s="11"/>
      <c r="J727" s="12"/>
    </row>
    <row r="728" spans="7:10" ht="15.75" customHeight="1" x14ac:dyDescent="0.25">
      <c r="G728" s="11"/>
      <c r="H728" s="11"/>
      <c r="I728" s="11"/>
      <c r="J728" s="12"/>
    </row>
    <row r="729" spans="7:10" ht="15.75" customHeight="1" x14ac:dyDescent="0.25">
      <c r="G729" s="11"/>
      <c r="H729" s="11"/>
      <c r="I729" s="11"/>
      <c r="J729" s="12"/>
    </row>
    <row r="730" spans="7:10" ht="15.75" customHeight="1" x14ac:dyDescent="0.25">
      <c r="G730" s="11"/>
      <c r="H730" s="11"/>
      <c r="I730" s="11"/>
      <c r="J730" s="12"/>
    </row>
    <row r="731" spans="7:10" ht="15.75" customHeight="1" x14ac:dyDescent="0.25">
      <c r="G731" s="11"/>
      <c r="H731" s="11"/>
      <c r="I731" s="11"/>
      <c r="J731" s="12"/>
    </row>
    <row r="732" spans="7:10" ht="15.75" customHeight="1" x14ac:dyDescent="0.25">
      <c r="G732" s="11"/>
      <c r="H732" s="11"/>
      <c r="I732" s="11"/>
      <c r="J732" s="12"/>
    </row>
    <row r="733" spans="7:10" ht="15.75" customHeight="1" x14ac:dyDescent="0.25">
      <c r="G733" s="11"/>
      <c r="H733" s="11"/>
      <c r="I733" s="11"/>
      <c r="J733" s="12"/>
    </row>
    <row r="734" spans="7:10" ht="15.75" customHeight="1" x14ac:dyDescent="0.25">
      <c r="G734" s="11"/>
      <c r="H734" s="11"/>
      <c r="I734" s="11"/>
      <c r="J734" s="12"/>
    </row>
    <row r="735" spans="7:10" ht="15.75" customHeight="1" x14ac:dyDescent="0.25">
      <c r="G735" s="11"/>
      <c r="H735" s="11"/>
      <c r="I735" s="11"/>
      <c r="J735" s="12"/>
    </row>
    <row r="736" spans="7:10" ht="15.75" customHeight="1" x14ac:dyDescent="0.25">
      <c r="G736" s="11"/>
      <c r="H736" s="11"/>
      <c r="I736" s="11"/>
      <c r="J736" s="12"/>
    </row>
    <row r="737" spans="7:10" ht="15.75" customHeight="1" x14ac:dyDescent="0.25">
      <c r="G737" s="11"/>
      <c r="H737" s="11"/>
      <c r="I737" s="11"/>
      <c r="J737" s="12"/>
    </row>
    <row r="738" spans="7:10" ht="15.75" customHeight="1" x14ac:dyDescent="0.25">
      <c r="G738" s="11"/>
      <c r="H738" s="11"/>
      <c r="I738" s="11"/>
      <c r="J738" s="12"/>
    </row>
    <row r="739" spans="7:10" ht="15.75" customHeight="1" x14ac:dyDescent="0.25">
      <c r="G739" s="11"/>
      <c r="H739" s="11"/>
      <c r="I739" s="11"/>
      <c r="J739" s="12"/>
    </row>
    <row r="740" spans="7:10" ht="15.75" customHeight="1" x14ac:dyDescent="0.25">
      <c r="G740" s="11"/>
      <c r="H740" s="11"/>
      <c r="I740" s="11"/>
      <c r="J740" s="12"/>
    </row>
    <row r="741" spans="7:10" ht="15.75" customHeight="1" x14ac:dyDescent="0.25">
      <c r="G741" s="11"/>
      <c r="H741" s="11"/>
      <c r="I741" s="11"/>
      <c r="J741" s="12"/>
    </row>
    <row r="742" spans="7:10" ht="15.75" customHeight="1" x14ac:dyDescent="0.25">
      <c r="G742" s="11"/>
      <c r="H742" s="11"/>
      <c r="I742" s="11"/>
      <c r="J742" s="12"/>
    </row>
    <row r="743" spans="7:10" ht="15.75" customHeight="1" x14ac:dyDescent="0.25">
      <c r="G743" s="11"/>
      <c r="H743" s="11"/>
      <c r="I743" s="11"/>
      <c r="J743" s="12"/>
    </row>
    <row r="744" spans="7:10" ht="15.75" customHeight="1" x14ac:dyDescent="0.25">
      <c r="G744" s="11"/>
      <c r="H744" s="11"/>
      <c r="I744" s="11"/>
      <c r="J744" s="12"/>
    </row>
    <row r="745" spans="7:10" ht="15.75" customHeight="1" x14ac:dyDescent="0.25">
      <c r="G745" s="11"/>
      <c r="H745" s="11"/>
      <c r="I745" s="11"/>
      <c r="J745" s="12"/>
    </row>
    <row r="746" spans="7:10" ht="15.75" customHeight="1" x14ac:dyDescent="0.25">
      <c r="G746" s="11"/>
      <c r="H746" s="11"/>
      <c r="I746" s="11"/>
      <c r="J746" s="12"/>
    </row>
    <row r="747" spans="7:10" ht="15.75" customHeight="1" x14ac:dyDescent="0.25">
      <c r="G747" s="11"/>
      <c r="H747" s="11"/>
      <c r="I747" s="11"/>
      <c r="J747" s="12"/>
    </row>
    <row r="748" spans="7:10" ht="15.75" customHeight="1" x14ac:dyDescent="0.25">
      <c r="G748" s="11"/>
      <c r="H748" s="11"/>
      <c r="I748" s="11"/>
      <c r="J748" s="12"/>
    </row>
    <row r="749" spans="7:10" ht="15.75" customHeight="1" x14ac:dyDescent="0.25">
      <c r="G749" s="11"/>
      <c r="H749" s="11"/>
      <c r="I749" s="11"/>
      <c r="J749" s="12"/>
    </row>
    <row r="750" spans="7:10" ht="15.75" customHeight="1" x14ac:dyDescent="0.25">
      <c r="G750" s="11"/>
      <c r="H750" s="11"/>
      <c r="I750" s="11"/>
      <c r="J750" s="12"/>
    </row>
    <row r="751" spans="7:10" ht="15.75" customHeight="1" x14ac:dyDescent="0.25">
      <c r="G751" s="11"/>
      <c r="H751" s="11"/>
      <c r="I751" s="11"/>
      <c r="J751" s="12"/>
    </row>
    <row r="752" spans="7:10" ht="15.75" customHeight="1" x14ac:dyDescent="0.25">
      <c r="G752" s="11"/>
      <c r="H752" s="11"/>
      <c r="I752" s="11"/>
      <c r="J752" s="12"/>
    </row>
    <row r="753" spans="7:10" ht="15.75" customHeight="1" x14ac:dyDescent="0.25">
      <c r="G753" s="11"/>
      <c r="H753" s="11"/>
      <c r="I753" s="11"/>
      <c r="J753" s="12"/>
    </row>
    <row r="754" spans="7:10" ht="15.75" customHeight="1" x14ac:dyDescent="0.25">
      <c r="G754" s="11"/>
      <c r="H754" s="11"/>
      <c r="I754" s="11"/>
      <c r="J754" s="12"/>
    </row>
    <row r="755" spans="7:10" ht="15.75" customHeight="1" x14ac:dyDescent="0.25">
      <c r="G755" s="11"/>
      <c r="H755" s="11"/>
      <c r="I755" s="11"/>
      <c r="J755" s="12"/>
    </row>
    <row r="756" spans="7:10" ht="15.75" customHeight="1" x14ac:dyDescent="0.25">
      <c r="G756" s="11"/>
      <c r="H756" s="11"/>
      <c r="I756" s="11"/>
      <c r="J756" s="12"/>
    </row>
    <row r="757" spans="7:10" ht="15.75" customHeight="1" x14ac:dyDescent="0.25">
      <c r="G757" s="11"/>
      <c r="H757" s="11"/>
      <c r="I757" s="11"/>
      <c r="J757" s="12"/>
    </row>
    <row r="758" spans="7:10" ht="15.75" customHeight="1" x14ac:dyDescent="0.25">
      <c r="G758" s="11"/>
      <c r="H758" s="11"/>
      <c r="I758" s="11"/>
      <c r="J758" s="12"/>
    </row>
    <row r="759" spans="7:10" ht="15.75" customHeight="1" x14ac:dyDescent="0.25">
      <c r="G759" s="11"/>
      <c r="H759" s="11"/>
      <c r="I759" s="11"/>
      <c r="J759" s="12"/>
    </row>
    <row r="760" spans="7:10" ht="15.75" customHeight="1" x14ac:dyDescent="0.25">
      <c r="G760" s="11"/>
      <c r="H760" s="11"/>
      <c r="I760" s="11"/>
      <c r="J760" s="12"/>
    </row>
    <row r="761" spans="7:10" ht="15.75" customHeight="1" x14ac:dyDescent="0.25">
      <c r="G761" s="11"/>
      <c r="H761" s="11"/>
      <c r="I761" s="11"/>
      <c r="J761" s="12"/>
    </row>
    <row r="762" spans="7:10" ht="15.75" customHeight="1" x14ac:dyDescent="0.25">
      <c r="G762" s="11"/>
      <c r="H762" s="11"/>
      <c r="I762" s="11"/>
      <c r="J762" s="12"/>
    </row>
    <row r="763" spans="7:10" ht="15.75" customHeight="1" x14ac:dyDescent="0.25">
      <c r="G763" s="11"/>
      <c r="H763" s="11"/>
      <c r="I763" s="11"/>
      <c r="J763" s="12"/>
    </row>
    <row r="764" spans="7:10" ht="15.75" customHeight="1" x14ac:dyDescent="0.25">
      <c r="G764" s="11"/>
      <c r="H764" s="11"/>
      <c r="I764" s="11"/>
      <c r="J764" s="12"/>
    </row>
    <row r="765" spans="7:10" ht="15.75" customHeight="1" x14ac:dyDescent="0.25">
      <c r="G765" s="11"/>
      <c r="H765" s="11"/>
      <c r="I765" s="11"/>
      <c r="J765" s="12"/>
    </row>
    <row r="766" spans="7:10" ht="15.75" customHeight="1" x14ac:dyDescent="0.25">
      <c r="G766" s="11"/>
      <c r="H766" s="11"/>
      <c r="I766" s="11"/>
      <c r="J766" s="12"/>
    </row>
    <row r="767" spans="7:10" ht="15.75" customHeight="1" x14ac:dyDescent="0.25">
      <c r="G767" s="11"/>
      <c r="H767" s="11"/>
      <c r="I767" s="11"/>
      <c r="J767" s="12"/>
    </row>
    <row r="768" spans="7:10" ht="15.75" customHeight="1" x14ac:dyDescent="0.25">
      <c r="G768" s="11"/>
      <c r="H768" s="11"/>
      <c r="I768" s="11"/>
      <c r="J768" s="12"/>
    </row>
    <row r="769" spans="7:10" ht="15.75" customHeight="1" x14ac:dyDescent="0.25">
      <c r="G769" s="11"/>
      <c r="H769" s="11"/>
      <c r="I769" s="11"/>
      <c r="J769" s="12"/>
    </row>
    <row r="770" spans="7:10" ht="15.75" customHeight="1" x14ac:dyDescent="0.25">
      <c r="G770" s="11"/>
      <c r="H770" s="11"/>
      <c r="I770" s="11"/>
      <c r="J770" s="12"/>
    </row>
    <row r="771" spans="7:10" ht="15.75" customHeight="1" x14ac:dyDescent="0.25">
      <c r="G771" s="11"/>
      <c r="H771" s="11"/>
      <c r="I771" s="11"/>
      <c r="J771" s="12"/>
    </row>
    <row r="772" spans="7:10" ht="15.75" customHeight="1" x14ac:dyDescent="0.25">
      <c r="G772" s="11"/>
      <c r="H772" s="11"/>
      <c r="I772" s="11"/>
      <c r="J772" s="12"/>
    </row>
    <row r="773" spans="7:10" ht="15.75" customHeight="1" x14ac:dyDescent="0.25">
      <c r="G773" s="11"/>
      <c r="H773" s="11"/>
      <c r="I773" s="11"/>
      <c r="J773" s="12"/>
    </row>
    <row r="774" spans="7:10" ht="15.75" customHeight="1" x14ac:dyDescent="0.25">
      <c r="G774" s="11"/>
      <c r="H774" s="11"/>
      <c r="I774" s="11"/>
      <c r="J774" s="12"/>
    </row>
    <row r="775" spans="7:10" ht="15.75" customHeight="1" x14ac:dyDescent="0.25">
      <c r="G775" s="11"/>
      <c r="H775" s="11"/>
      <c r="I775" s="11"/>
      <c r="J775" s="12"/>
    </row>
    <row r="776" spans="7:10" ht="15.75" customHeight="1" x14ac:dyDescent="0.25">
      <c r="G776" s="11"/>
      <c r="H776" s="11"/>
      <c r="I776" s="11"/>
      <c r="J776" s="12"/>
    </row>
    <row r="777" spans="7:10" ht="15.75" customHeight="1" x14ac:dyDescent="0.25">
      <c r="G777" s="11"/>
      <c r="H777" s="11"/>
      <c r="I777" s="11"/>
      <c r="J777" s="12"/>
    </row>
    <row r="778" spans="7:10" ht="15.75" customHeight="1" x14ac:dyDescent="0.25">
      <c r="G778" s="11"/>
      <c r="H778" s="11"/>
      <c r="I778" s="11"/>
      <c r="J778" s="12"/>
    </row>
    <row r="779" spans="7:10" ht="15.75" customHeight="1" x14ac:dyDescent="0.25">
      <c r="G779" s="11"/>
      <c r="H779" s="11"/>
      <c r="I779" s="11"/>
      <c r="J779" s="12"/>
    </row>
    <row r="780" spans="7:10" ht="15.75" customHeight="1" x14ac:dyDescent="0.25">
      <c r="G780" s="11"/>
      <c r="H780" s="11"/>
      <c r="I780" s="11"/>
      <c r="J780" s="12"/>
    </row>
    <row r="781" spans="7:10" ht="15.75" customHeight="1" x14ac:dyDescent="0.25">
      <c r="G781" s="11"/>
      <c r="H781" s="11"/>
      <c r="I781" s="11"/>
      <c r="J781" s="12"/>
    </row>
    <row r="782" spans="7:10" ht="15.75" customHeight="1" x14ac:dyDescent="0.25">
      <c r="G782" s="11"/>
      <c r="H782" s="11"/>
      <c r="I782" s="11"/>
      <c r="J782" s="12"/>
    </row>
    <row r="783" spans="7:10" ht="15.75" customHeight="1" x14ac:dyDescent="0.25">
      <c r="G783" s="11"/>
      <c r="H783" s="11"/>
      <c r="I783" s="11"/>
      <c r="J783" s="12"/>
    </row>
    <row r="784" spans="7:10" ht="15.75" customHeight="1" x14ac:dyDescent="0.25">
      <c r="G784" s="11"/>
      <c r="H784" s="11"/>
      <c r="I784" s="11"/>
      <c r="J784" s="12"/>
    </row>
    <row r="785" spans="7:10" ht="15.75" customHeight="1" x14ac:dyDescent="0.25">
      <c r="G785" s="11"/>
      <c r="H785" s="11"/>
      <c r="I785" s="11"/>
      <c r="J785" s="12"/>
    </row>
    <row r="786" spans="7:10" ht="15.75" customHeight="1" x14ac:dyDescent="0.25">
      <c r="G786" s="11"/>
      <c r="H786" s="11"/>
      <c r="I786" s="11"/>
      <c r="J786" s="12"/>
    </row>
    <row r="787" spans="7:10" ht="15.75" customHeight="1" x14ac:dyDescent="0.25">
      <c r="G787" s="11"/>
      <c r="H787" s="11"/>
      <c r="I787" s="11"/>
      <c r="J787" s="12"/>
    </row>
    <row r="788" spans="7:10" ht="15.75" customHeight="1" x14ac:dyDescent="0.25">
      <c r="G788" s="11"/>
      <c r="H788" s="11"/>
      <c r="I788" s="11"/>
      <c r="J788" s="12"/>
    </row>
    <row r="789" spans="7:10" ht="15.75" customHeight="1" x14ac:dyDescent="0.25">
      <c r="G789" s="11"/>
      <c r="H789" s="11"/>
      <c r="I789" s="11"/>
      <c r="J789" s="12"/>
    </row>
    <row r="790" spans="7:10" ht="15.75" customHeight="1" x14ac:dyDescent="0.25">
      <c r="G790" s="11"/>
      <c r="H790" s="11"/>
      <c r="I790" s="11"/>
      <c r="J790" s="12"/>
    </row>
    <row r="791" spans="7:10" ht="15.75" customHeight="1" x14ac:dyDescent="0.25">
      <c r="G791" s="11"/>
      <c r="H791" s="11"/>
      <c r="I791" s="11"/>
      <c r="J791" s="12"/>
    </row>
    <row r="792" spans="7:10" ht="15.75" customHeight="1" x14ac:dyDescent="0.25">
      <c r="G792" s="11"/>
      <c r="H792" s="11"/>
      <c r="I792" s="11"/>
      <c r="J792" s="12"/>
    </row>
    <row r="793" spans="7:10" ht="15.75" customHeight="1" x14ac:dyDescent="0.25">
      <c r="G793" s="11"/>
      <c r="H793" s="11"/>
      <c r="I793" s="11"/>
      <c r="J793" s="12"/>
    </row>
    <row r="794" spans="7:10" ht="15.75" customHeight="1" x14ac:dyDescent="0.25">
      <c r="G794" s="11"/>
      <c r="H794" s="11"/>
      <c r="I794" s="11"/>
      <c r="J794" s="12"/>
    </row>
    <row r="795" spans="7:10" ht="15.75" customHeight="1" x14ac:dyDescent="0.25">
      <c r="G795" s="11"/>
      <c r="H795" s="11"/>
      <c r="I795" s="11"/>
      <c r="J795" s="12"/>
    </row>
    <row r="796" spans="7:10" ht="15.75" customHeight="1" x14ac:dyDescent="0.25">
      <c r="G796" s="11"/>
      <c r="H796" s="11"/>
      <c r="I796" s="11"/>
      <c r="J796" s="12"/>
    </row>
    <row r="797" spans="7:10" ht="15.75" customHeight="1" x14ac:dyDescent="0.25">
      <c r="G797" s="11"/>
      <c r="H797" s="11"/>
      <c r="I797" s="11"/>
      <c r="J797" s="12"/>
    </row>
    <row r="798" spans="7:10" ht="15.75" customHeight="1" x14ac:dyDescent="0.25">
      <c r="G798" s="11"/>
      <c r="H798" s="11"/>
      <c r="I798" s="11"/>
      <c r="J798" s="12"/>
    </row>
    <row r="799" spans="7:10" ht="15.75" customHeight="1" x14ac:dyDescent="0.25">
      <c r="G799" s="11"/>
      <c r="H799" s="11"/>
      <c r="I799" s="11"/>
      <c r="J799" s="12"/>
    </row>
    <row r="800" spans="7:10" ht="15.75" customHeight="1" x14ac:dyDescent="0.25">
      <c r="G800" s="11"/>
      <c r="H800" s="11"/>
      <c r="I800" s="11"/>
      <c r="J800" s="12"/>
    </row>
    <row r="801" spans="7:10" ht="15.75" customHeight="1" x14ac:dyDescent="0.25">
      <c r="G801" s="11"/>
      <c r="H801" s="11"/>
      <c r="I801" s="11"/>
      <c r="J801" s="12"/>
    </row>
    <row r="802" spans="7:10" ht="15.75" customHeight="1" x14ac:dyDescent="0.25">
      <c r="G802" s="11"/>
      <c r="H802" s="11"/>
      <c r="I802" s="11"/>
      <c r="J802" s="12"/>
    </row>
    <row r="803" spans="7:10" ht="15.75" customHeight="1" x14ac:dyDescent="0.25">
      <c r="G803" s="11"/>
      <c r="H803" s="11"/>
      <c r="I803" s="11"/>
      <c r="J803" s="12"/>
    </row>
    <row r="804" spans="7:10" ht="15.75" customHeight="1" x14ac:dyDescent="0.25">
      <c r="G804" s="11"/>
      <c r="H804" s="11"/>
      <c r="I804" s="11"/>
      <c r="J804" s="12"/>
    </row>
    <row r="805" spans="7:10" ht="15.75" customHeight="1" x14ac:dyDescent="0.25">
      <c r="G805" s="11"/>
      <c r="H805" s="11"/>
      <c r="I805" s="11"/>
      <c r="J805" s="12"/>
    </row>
    <row r="806" spans="7:10" ht="15.75" customHeight="1" x14ac:dyDescent="0.25">
      <c r="G806" s="11"/>
      <c r="H806" s="11"/>
      <c r="I806" s="11"/>
      <c r="J806" s="12"/>
    </row>
    <row r="807" spans="7:10" ht="15.75" customHeight="1" x14ac:dyDescent="0.25">
      <c r="G807" s="11"/>
      <c r="H807" s="11"/>
      <c r="I807" s="11"/>
      <c r="J807" s="12"/>
    </row>
    <row r="808" spans="7:10" ht="15.75" customHeight="1" x14ac:dyDescent="0.25">
      <c r="G808" s="11"/>
      <c r="H808" s="11"/>
      <c r="I808" s="11"/>
      <c r="J808" s="12"/>
    </row>
    <row r="809" spans="7:10" ht="15.75" customHeight="1" x14ac:dyDescent="0.25">
      <c r="G809" s="11"/>
      <c r="H809" s="11"/>
      <c r="I809" s="11"/>
      <c r="J809" s="12"/>
    </row>
    <row r="810" spans="7:10" ht="15.75" customHeight="1" x14ac:dyDescent="0.25">
      <c r="G810" s="11"/>
      <c r="H810" s="11"/>
      <c r="I810" s="11"/>
      <c r="J810" s="12"/>
    </row>
    <row r="811" spans="7:10" ht="15.75" customHeight="1" x14ac:dyDescent="0.25">
      <c r="G811" s="11"/>
      <c r="H811" s="11"/>
      <c r="I811" s="11"/>
      <c r="J811" s="12"/>
    </row>
    <row r="812" spans="7:10" ht="15.75" customHeight="1" x14ac:dyDescent="0.25">
      <c r="G812" s="11"/>
      <c r="H812" s="11"/>
      <c r="I812" s="11"/>
      <c r="J812" s="12"/>
    </row>
    <row r="813" spans="7:10" ht="15.75" customHeight="1" x14ac:dyDescent="0.25">
      <c r="G813" s="11"/>
      <c r="H813" s="11"/>
      <c r="I813" s="11"/>
      <c r="J813" s="12"/>
    </row>
    <row r="814" spans="7:10" ht="15.75" customHeight="1" x14ac:dyDescent="0.25">
      <c r="G814" s="11"/>
      <c r="H814" s="11"/>
      <c r="I814" s="11"/>
      <c r="J814" s="12"/>
    </row>
    <row r="815" spans="7:10" ht="15.75" customHeight="1" x14ac:dyDescent="0.25">
      <c r="G815" s="11"/>
      <c r="H815" s="11"/>
      <c r="I815" s="11"/>
      <c r="J815" s="12"/>
    </row>
    <row r="816" spans="7:10" ht="15.75" customHeight="1" x14ac:dyDescent="0.25">
      <c r="G816" s="11"/>
      <c r="H816" s="11"/>
      <c r="I816" s="11"/>
      <c r="J816" s="12"/>
    </row>
    <row r="817" spans="7:10" ht="15.75" customHeight="1" x14ac:dyDescent="0.25">
      <c r="G817" s="11"/>
      <c r="H817" s="11"/>
      <c r="I817" s="11"/>
      <c r="J817" s="12"/>
    </row>
    <row r="818" spans="7:10" ht="15.75" customHeight="1" x14ac:dyDescent="0.25">
      <c r="G818" s="11"/>
      <c r="H818" s="11"/>
      <c r="I818" s="11"/>
      <c r="J818" s="12"/>
    </row>
    <row r="819" spans="7:10" ht="15.75" customHeight="1" x14ac:dyDescent="0.25">
      <c r="G819" s="11"/>
      <c r="H819" s="11"/>
      <c r="I819" s="11"/>
      <c r="J819" s="12"/>
    </row>
    <row r="820" spans="7:10" ht="15.75" customHeight="1" x14ac:dyDescent="0.25">
      <c r="G820" s="11"/>
      <c r="H820" s="11"/>
      <c r="I820" s="11"/>
      <c r="J820" s="12"/>
    </row>
    <row r="821" spans="7:10" ht="15.75" customHeight="1" x14ac:dyDescent="0.25">
      <c r="G821" s="11"/>
      <c r="H821" s="11"/>
      <c r="I821" s="11"/>
      <c r="J821" s="12"/>
    </row>
    <row r="822" spans="7:10" ht="15.75" customHeight="1" x14ac:dyDescent="0.25">
      <c r="G822" s="11"/>
      <c r="H822" s="11"/>
      <c r="I822" s="11"/>
      <c r="J822" s="12"/>
    </row>
    <row r="823" spans="7:10" ht="15.75" customHeight="1" x14ac:dyDescent="0.25">
      <c r="G823" s="11"/>
      <c r="H823" s="11"/>
      <c r="I823" s="11"/>
      <c r="J823" s="12"/>
    </row>
    <row r="824" spans="7:10" ht="15.75" customHeight="1" x14ac:dyDescent="0.25">
      <c r="G824" s="11"/>
      <c r="H824" s="11"/>
      <c r="I824" s="11"/>
      <c r="J824" s="12"/>
    </row>
    <row r="825" spans="7:10" ht="15.75" customHeight="1" x14ac:dyDescent="0.25">
      <c r="G825" s="11"/>
      <c r="H825" s="11"/>
      <c r="I825" s="11"/>
      <c r="J825" s="12"/>
    </row>
    <row r="826" spans="7:10" ht="15.75" customHeight="1" x14ac:dyDescent="0.25">
      <c r="G826" s="11"/>
      <c r="H826" s="11"/>
      <c r="I826" s="11"/>
      <c r="J826" s="12"/>
    </row>
    <row r="827" spans="7:10" ht="15.75" customHeight="1" x14ac:dyDescent="0.25">
      <c r="G827" s="11"/>
      <c r="H827" s="11"/>
      <c r="I827" s="11"/>
      <c r="J827" s="12"/>
    </row>
    <row r="828" spans="7:10" ht="15.75" customHeight="1" x14ac:dyDescent="0.25">
      <c r="G828" s="11"/>
      <c r="H828" s="11"/>
      <c r="I828" s="11"/>
      <c r="J828" s="12"/>
    </row>
    <row r="829" spans="7:10" ht="15.75" customHeight="1" x14ac:dyDescent="0.25">
      <c r="G829" s="11"/>
      <c r="H829" s="11"/>
      <c r="I829" s="11"/>
      <c r="J829" s="12"/>
    </row>
    <row r="830" spans="7:10" ht="15.75" customHeight="1" x14ac:dyDescent="0.25">
      <c r="G830" s="11"/>
      <c r="H830" s="11"/>
      <c r="I830" s="11"/>
      <c r="J830" s="12"/>
    </row>
    <row r="831" spans="7:10" ht="15.75" customHeight="1" x14ac:dyDescent="0.25">
      <c r="G831" s="11"/>
      <c r="H831" s="11"/>
      <c r="I831" s="11"/>
      <c r="J831" s="12"/>
    </row>
    <row r="832" spans="7:10" ht="15.75" customHeight="1" x14ac:dyDescent="0.25">
      <c r="G832" s="11"/>
      <c r="H832" s="11"/>
      <c r="I832" s="11"/>
      <c r="J832" s="12"/>
    </row>
    <row r="833" spans="7:10" ht="15.75" customHeight="1" x14ac:dyDescent="0.25">
      <c r="G833" s="11"/>
      <c r="H833" s="11"/>
      <c r="I833" s="11"/>
      <c r="J833" s="12"/>
    </row>
    <row r="834" spans="7:10" ht="15.75" customHeight="1" x14ac:dyDescent="0.25">
      <c r="G834" s="11"/>
      <c r="H834" s="11"/>
      <c r="I834" s="11"/>
      <c r="J834" s="12"/>
    </row>
    <row r="835" spans="7:10" ht="15.75" customHeight="1" x14ac:dyDescent="0.25">
      <c r="G835" s="11"/>
      <c r="H835" s="11"/>
      <c r="I835" s="11"/>
      <c r="J835" s="12"/>
    </row>
    <row r="836" spans="7:10" ht="15.75" customHeight="1" x14ac:dyDescent="0.25">
      <c r="G836" s="11"/>
      <c r="H836" s="11"/>
      <c r="I836" s="11"/>
      <c r="J836" s="12"/>
    </row>
    <row r="837" spans="7:10" ht="15.75" customHeight="1" x14ac:dyDescent="0.25">
      <c r="G837" s="11"/>
      <c r="H837" s="11"/>
      <c r="I837" s="11"/>
      <c r="J837" s="12"/>
    </row>
    <row r="838" spans="7:10" ht="15.75" customHeight="1" x14ac:dyDescent="0.25">
      <c r="G838" s="11"/>
      <c r="H838" s="11"/>
      <c r="I838" s="11"/>
      <c r="J838" s="12"/>
    </row>
    <row r="839" spans="7:10" ht="15.75" customHeight="1" x14ac:dyDescent="0.25">
      <c r="G839" s="11"/>
      <c r="H839" s="11"/>
      <c r="I839" s="11"/>
      <c r="J839" s="12"/>
    </row>
    <row r="840" spans="7:10" ht="15.75" customHeight="1" x14ac:dyDescent="0.25">
      <c r="G840" s="11"/>
      <c r="H840" s="11"/>
      <c r="I840" s="11"/>
      <c r="J840" s="12"/>
    </row>
    <row r="841" spans="7:10" ht="15.75" customHeight="1" x14ac:dyDescent="0.25">
      <c r="G841" s="11"/>
      <c r="H841" s="11"/>
      <c r="I841" s="11"/>
      <c r="J841" s="12"/>
    </row>
    <row r="842" spans="7:10" ht="15.75" customHeight="1" x14ac:dyDescent="0.25">
      <c r="G842" s="11"/>
      <c r="H842" s="11"/>
      <c r="I842" s="11"/>
      <c r="J842" s="12"/>
    </row>
    <row r="843" spans="7:10" ht="15.75" customHeight="1" x14ac:dyDescent="0.25">
      <c r="G843" s="11"/>
      <c r="H843" s="11"/>
      <c r="I843" s="11"/>
      <c r="J843" s="12"/>
    </row>
    <row r="844" spans="7:10" ht="15.75" customHeight="1" x14ac:dyDescent="0.25">
      <c r="G844" s="11"/>
      <c r="H844" s="11"/>
      <c r="I844" s="11"/>
      <c r="J844" s="12"/>
    </row>
    <row r="845" spans="7:10" ht="15.75" customHeight="1" x14ac:dyDescent="0.25">
      <c r="G845" s="11"/>
      <c r="H845" s="11"/>
      <c r="I845" s="11"/>
      <c r="J845" s="12"/>
    </row>
    <row r="846" spans="7:10" ht="15.75" customHeight="1" x14ac:dyDescent="0.25">
      <c r="G846" s="11"/>
      <c r="H846" s="11"/>
      <c r="I846" s="11"/>
      <c r="J846" s="12"/>
    </row>
    <row r="847" spans="7:10" ht="15.75" customHeight="1" x14ac:dyDescent="0.25">
      <c r="G847" s="11"/>
      <c r="H847" s="11"/>
      <c r="I847" s="11"/>
      <c r="J847" s="12"/>
    </row>
    <row r="848" spans="7:10" ht="15.75" customHeight="1" x14ac:dyDescent="0.25">
      <c r="G848" s="11"/>
      <c r="H848" s="11"/>
      <c r="I848" s="11"/>
      <c r="J848" s="12"/>
    </row>
    <row r="849" spans="7:10" ht="15.75" customHeight="1" x14ac:dyDescent="0.25">
      <c r="G849" s="11"/>
      <c r="H849" s="11"/>
      <c r="I849" s="11"/>
      <c r="J849" s="12"/>
    </row>
    <row r="850" spans="7:10" ht="15.75" customHeight="1" x14ac:dyDescent="0.25">
      <c r="G850" s="11"/>
      <c r="H850" s="11"/>
      <c r="I850" s="11"/>
      <c r="J850" s="12"/>
    </row>
    <row r="851" spans="7:10" ht="15.75" customHeight="1" x14ac:dyDescent="0.25">
      <c r="G851" s="11"/>
      <c r="H851" s="11"/>
      <c r="I851" s="11"/>
      <c r="J851" s="12"/>
    </row>
    <row r="852" spans="7:10" ht="15.75" customHeight="1" x14ac:dyDescent="0.25">
      <c r="G852" s="11"/>
      <c r="H852" s="11"/>
      <c r="I852" s="11"/>
      <c r="J852" s="12"/>
    </row>
    <row r="853" spans="7:10" ht="15.75" customHeight="1" x14ac:dyDescent="0.25">
      <c r="G853" s="11"/>
      <c r="H853" s="11"/>
      <c r="I853" s="11"/>
      <c r="J853" s="12"/>
    </row>
    <row r="854" spans="7:10" ht="15.75" customHeight="1" x14ac:dyDescent="0.25">
      <c r="G854" s="11"/>
      <c r="H854" s="11"/>
      <c r="I854" s="11"/>
      <c r="J854" s="12"/>
    </row>
    <row r="855" spans="7:10" ht="15.75" customHeight="1" x14ac:dyDescent="0.25">
      <c r="G855" s="11"/>
      <c r="H855" s="11"/>
      <c r="I855" s="11"/>
      <c r="J855" s="12"/>
    </row>
    <row r="856" spans="7:10" ht="15.75" customHeight="1" x14ac:dyDescent="0.25">
      <c r="G856" s="11"/>
      <c r="H856" s="11"/>
      <c r="I856" s="11"/>
      <c r="J856" s="12"/>
    </row>
    <row r="857" spans="7:10" ht="15.75" customHeight="1" x14ac:dyDescent="0.25">
      <c r="G857" s="11"/>
      <c r="H857" s="11"/>
      <c r="I857" s="11"/>
      <c r="J857" s="12"/>
    </row>
    <row r="858" spans="7:10" ht="15.75" customHeight="1" x14ac:dyDescent="0.25">
      <c r="G858" s="11"/>
      <c r="H858" s="11"/>
      <c r="I858" s="11"/>
      <c r="J858" s="12"/>
    </row>
    <row r="859" spans="7:10" ht="15.75" customHeight="1" x14ac:dyDescent="0.25">
      <c r="G859" s="11"/>
      <c r="H859" s="11"/>
      <c r="I859" s="11"/>
      <c r="J859" s="12"/>
    </row>
    <row r="860" spans="7:10" ht="15.75" customHeight="1" x14ac:dyDescent="0.25">
      <c r="G860" s="11"/>
      <c r="H860" s="11"/>
      <c r="I860" s="11"/>
      <c r="J860" s="12"/>
    </row>
    <row r="861" spans="7:10" ht="15.75" customHeight="1" x14ac:dyDescent="0.25">
      <c r="G861" s="11"/>
      <c r="H861" s="11"/>
      <c r="I861" s="11"/>
      <c r="J861" s="12"/>
    </row>
    <row r="862" spans="7:10" ht="15.75" customHeight="1" x14ac:dyDescent="0.25">
      <c r="G862" s="11"/>
      <c r="H862" s="11"/>
      <c r="I862" s="11"/>
      <c r="J862" s="12"/>
    </row>
    <row r="863" spans="7:10" ht="15.75" customHeight="1" x14ac:dyDescent="0.25">
      <c r="G863" s="11"/>
      <c r="H863" s="11"/>
      <c r="I863" s="11"/>
      <c r="J863" s="12"/>
    </row>
    <row r="864" spans="7:10" ht="15.75" customHeight="1" x14ac:dyDescent="0.25">
      <c r="G864" s="11"/>
      <c r="H864" s="11"/>
      <c r="I864" s="11"/>
      <c r="J864" s="12"/>
    </row>
    <row r="865" spans="7:10" ht="15.75" customHeight="1" x14ac:dyDescent="0.25">
      <c r="G865" s="11"/>
      <c r="H865" s="11"/>
      <c r="I865" s="11"/>
      <c r="J865" s="12"/>
    </row>
    <row r="866" spans="7:10" ht="15.75" customHeight="1" x14ac:dyDescent="0.25">
      <c r="G866" s="11"/>
      <c r="H866" s="11"/>
      <c r="I866" s="11"/>
      <c r="J866" s="12"/>
    </row>
    <row r="867" spans="7:10" ht="15.75" customHeight="1" x14ac:dyDescent="0.25">
      <c r="G867" s="11"/>
      <c r="H867" s="11"/>
      <c r="I867" s="11"/>
      <c r="J867" s="12"/>
    </row>
    <row r="868" spans="7:10" ht="15.75" customHeight="1" x14ac:dyDescent="0.25">
      <c r="G868" s="11"/>
      <c r="H868" s="11"/>
      <c r="I868" s="11"/>
      <c r="J868" s="12"/>
    </row>
    <row r="869" spans="7:10" ht="15.75" customHeight="1" x14ac:dyDescent="0.25">
      <c r="G869" s="11"/>
      <c r="H869" s="11"/>
      <c r="I869" s="11"/>
      <c r="J869" s="12"/>
    </row>
    <row r="870" spans="7:10" ht="15.75" customHeight="1" x14ac:dyDescent="0.25">
      <c r="G870" s="11"/>
      <c r="H870" s="11"/>
      <c r="I870" s="11"/>
      <c r="J870" s="12"/>
    </row>
    <row r="871" spans="7:10" ht="15.75" customHeight="1" x14ac:dyDescent="0.25">
      <c r="G871" s="11"/>
      <c r="H871" s="11"/>
      <c r="I871" s="11"/>
      <c r="J871" s="12"/>
    </row>
    <row r="872" spans="7:10" ht="15.75" customHeight="1" x14ac:dyDescent="0.25">
      <c r="G872" s="11"/>
      <c r="H872" s="11"/>
      <c r="I872" s="11"/>
      <c r="J872" s="12"/>
    </row>
    <row r="873" spans="7:10" ht="15.75" customHeight="1" x14ac:dyDescent="0.25">
      <c r="G873" s="11"/>
      <c r="H873" s="11"/>
      <c r="I873" s="11"/>
      <c r="J873" s="12"/>
    </row>
    <row r="874" spans="7:10" ht="15.75" customHeight="1" x14ac:dyDescent="0.25">
      <c r="G874" s="11"/>
      <c r="H874" s="11"/>
      <c r="I874" s="11"/>
      <c r="J874" s="12"/>
    </row>
    <row r="875" spans="7:10" ht="15.75" customHeight="1" x14ac:dyDescent="0.25">
      <c r="G875" s="11"/>
      <c r="H875" s="11"/>
      <c r="I875" s="11"/>
      <c r="J875" s="12"/>
    </row>
    <row r="876" spans="7:10" ht="15.75" customHeight="1" x14ac:dyDescent="0.25">
      <c r="G876" s="11"/>
      <c r="H876" s="11"/>
      <c r="I876" s="11"/>
      <c r="J876" s="12"/>
    </row>
    <row r="877" spans="7:10" ht="15.75" customHeight="1" x14ac:dyDescent="0.25">
      <c r="G877" s="11"/>
      <c r="H877" s="11"/>
      <c r="I877" s="11"/>
      <c r="J877" s="12"/>
    </row>
    <row r="878" spans="7:10" ht="15.75" customHeight="1" x14ac:dyDescent="0.25">
      <c r="G878" s="11"/>
      <c r="H878" s="11"/>
      <c r="I878" s="11"/>
      <c r="J878" s="12"/>
    </row>
    <row r="879" spans="7:10" ht="15.75" customHeight="1" x14ac:dyDescent="0.25">
      <c r="G879" s="11"/>
      <c r="H879" s="11"/>
      <c r="I879" s="11"/>
      <c r="J879" s="12"/>
    </row>
    <row r="880" spans="7:10" ht="15.75" customHeight="1" x14ac:dyDescent="0.25">
      <c r="G880" s="11"/>
      <c r="H880" s="11"/>
      <c r="I880" s="11"/>
      <c r="J880" s="12"/>
    </row>
    <row r="881" spans="7:10" ht="15.75" customHeight="1" x14ac:dyDescent="0.25">
      <c r="G881" s="11"/>
      <c r="H881" s="11"/>
      <c r="I881" s="11"/>
      <c r="J881" s="12"/>
    </row>
    <row r="882" spans="7:10" ht="15.75" customHeight="1" x14ac:dyDescent="0.25">
      <c r="G882" s="11"/>
      <c r="H882" s="11"/>
      <c r="I882" s="11"/>
      <c r="J882" s="12"/>
    </row>
    <row r="883" spans="7:10" ht="15.75" customHeight="1" x14ac:dyDescent="0.25">
      <c r="G883" s="11"/>
      <c r="H883" s="11"/>
      <c r="I883" s="11"/>
      <c r="J883" s="12"/>
    </row>
    <row r="884" spans="7:10" ht="15.75" customHeight="1" x14ac:dyDescent="0.25">
      <c r="G884" s="11"/>
      <c r="H884" s="11"/>
      <c r="I884" s="11"/>
      <c r="J884" s="12"/>
    </row>
    <row r="885" spans="7:10" ht="15.75" customHeight="1" x14ac:dyDescent="0.25">
      <c r="G885" s="11"/>
      <c r="H885" s="11"/>
      <c r="I885" s="11"/>
      <c r="J885" s="12"/>
    </row>
    <row r="886" spans="7:10" ht="15.75" customHeight="1" x14ac:dyDescent="0.25">
      <c r="G886" s="11"/>
      <c r="H886" s="11"/>
      <c r="I886" s="11"/>
      <c r="J886" s="12"/>
    </row>
    <row r="887" spans="7:10" ht="15.75" customHeight="1" x14ac:dyDescent="0.25">
      <c r="G887" s="11"/>
      <c r="H887" s="11"/>
      <c r="I887" s="11"/>
      <c r="J887" s="12"/>
    </row>
    <row r="888" spans="7:10" ht="15.75" customHeight="1" x14ac:dyDescent="0.25">
      <c r="G888" s="11"/>
      <c r="H888" s="11"/>
      <c r="I888" s="11"/>
      <c r="J888" s="12"/>
    </row>
    <row r="889" spans="7:10" ht="15.75" customHeight="1" x14ac:dyDescent="0.25">
      <c r="G889" s="11"/>
      <c r="H889" s="11"/>
      <c r="I889" s="11"/>
      <c r="J889" s="12"/>
    </row>
    <row r="890" spans="7:10" ht="15.75" customHeight="1" x14ac:dyDescent="0.25">
      <c r="G890" s="11"/>
      <c r="H890" s="11"/>
      <c r="I890" s="11"/>
      <c r="J890" s="12"/>
    </row>
    <row r="891" spans="7:10" ht="15.75" customHeight="1" x14ac:dyDescent="0.25">
      <c r="G891" s="11"/>
      <c r="H891" s="11"/>
      <c r="I891" s="11"/>
      <c r="J891" s="12"/>
    </row>
    <row r="892" spans="7:10" ht="15.75" customHeight="1" x14ac:dyDescent="0.25">
      <c r="G892" s="11"/>
      <c r="H892" s="11"/>
      <c r="I892" s="11"/>
      <c r="J892" s="12"/>
    </row>
    <row r="893" spans="7:10" ht="15.75" customHeight="1" x14ac:dyDescent="0.25">
      <c r="G893" s="11"/>
      <c r="H893" s="11"/>
      <c r="I893" s="11"/>
      <c r="J893" s="12"/>
    </row>
    <row r="894" spans="7:10" ht="15.75" customHeight="1" x14ac:dyDescent="0.25">
      <c r="G894" s="11"/>
      <c r="H894" s="11"/>
      <c r="I894" s="11"/>
      <c r="J894" s="12"/>
    </row>
    <row r="895" spans="7:10" ht="15.75" customHeight="1" x14ac:dyDescent="0.25">
      <c r="G895" s="11"/>
      <c r="H895" s="11"/>
      <c r="I895" s="11"/>
      <c r="J895" s="12"/>
    </row>
    <row r="896" spans="7:10" ht="15.75" customHeight="1" x14ac:dyDescent="0.25">
      <c r="G896" s="11"/>
      <c r="H896" s="11"/>
      <c r="I896" s="11"/>
      <c r="J896" s="12"/>
    </row>
    <row r="897" spans="7:10" ht="15.75" customHeight="1" x14ac:dyDescent="0.25">
      <c r="G897" s="11"/>
      <c r="H897" s="11"/>
      <c r="I897" s="11"/>
      <c r="J897" s="12"/>
    </row>
    <row r="898" spans="7:10" ht="15.75" customHeight="1" x14ac:dyDescent="0.25">
      <c r="G898" s="11"/>
      <c r="H898" s="11"/>
      <c r="I898" s="11"/>
      <c r="J898" s="12"/>
    </row>
    <row r="899" spans="7:10" ht="15.75" customHeight="1" x14ac:dyDescent="0.25">
      <c r="G899" s="11"/>
      <c r="H899" s="11"/>
      <c r="I899" s="11"/>
      <c r="J899" s="12"/>
    </row>
    <row r="900" spans="7:10" ht="15.75" customHeight="1" x14ac:dyDescent="0.25">
      <c r="G900" s="11"/>
      <c r="H900" s="11"/>
      <c r="I900" s="11"/>
      <c r="J900" s="12"/>
    </row>
    <row r="901" spans="7:10" ht="15.75" customHeight="1" x14ac:dyDescent="0.25">
      <c r="G901" s="11"/>
      <c r="H901" s="11"/>
      <c r="I901" s="11"/>
      <c r="J901" s="12"/>
    </row>
    <row r="902" spans="7:10" ht="15.75" customHeight="1" x14ac:dyDescent="0.25">
      <c r="G902" s="11"/>
      <c r="H902" s="11"/>
      <c r="I902" s="11"/>
      <c r="J902" s="12"/>
    </row>
    <row r="903" spans="7:10" ht="15.75" customHeight="1" x14ac:dyDescent="0.25">
      <c r="G903" s="11"/>
      <c r="H903" s="11"/>
      <c r="I903" s="11"/>
      <c r="J903" s="12"/>
    </row>
    <row r="904" spans="7:10" ht="15.75" customHeight="1" x14ac:dyDescent="0.25">
      <c r="G904" s="11"/>
      <c r="H904" s="11"/>
      <c r="I904" s="11"/>
      <c r="J904" s="12"/>
    </row>
    <row r="905" spans="7:10" ht="15.75" customHeight="1" x14ac:dyDescent="0.25">
      <c r="G905" s="11"/>
      <c r="H905" s="11"/>
      <c r="I905" s="11"/>
      <c r="J905" s="12"/>
    </row>
    <row r="906" spans="7:10" ht="15.75" customHeight="1" x14ac:dyDescent="0.25">
      <c r="G906" s="11"/>
      <c r="H906" s="11"/>
      <c r="I906" s="11"/>
      <c r="J906" s="12"/>
    </row>
    <row r="907" spans="7:10" ht="15.75" customHeight="1" x14ac:dyDescent="0.25">
      <c r="G907" s="11"/>
      <c r="H907" s="11"/>
      <c r="I907" s="11"/>
      <c r="J907" s="12"/>
    </row>
    <row r="908" spans="7:10" ht="15.75" customHeight="1" x14ac:dyDescent="0.25">
      <c r="G908" s="11"/>
      <c r="H908" s="11"/>
      <c r="I908" s="11"/>
      <c r="J908" s="12"/>
    </row>
    <row r="909" spans="7:10" ht="15.75" customHeight="1" x14ac:dyDescent="0.25">
      <c r="G909" s="11"/>
      <c r="H909" s="11"/>
      <c r="I909" s="11"/>
      <c r="J909" s="12"/>
    </row>
    <row r="910" spans="7:10" ht="15.75" customHeight="1" x14ac:dyDescent="0.25">
      <c r="G910" s="11"/>
      <c r="H910" s="11"/>
      <c r="I910" s="11"/>
      <c r="J910" s="12"/>
    </row>
    <row r="911" spans="7:10" ht="15.75" customHeight="1" x14ac:dyDescent="0.25">
      <c r="G911" s="11"/>
      <c r="H911" s="11"/>
      <c r="I911" s="11"/>
      <c r="J911" s="12"/>
    </row>
    <row r="912" spans="7:10" ht="15.75" customHeight="1" x14ac:dyDescent="0.25">
      <c r="G912" s="11"/>
      <c r="H912" s="11"/>
      <c r="I912" s="11"/>
      <c r="J912" s="12"/>
    </row>
    <row r="913" spans="7:10" ht="15.75" customHeight="1" x14ac:dyDescent="0.25">
      <c r="G913" s="11"/>
      <c r="H913" s="11"/>
      <c r="I913" s="11"/>
      <c r="J913" s="12"/>
    </row>
    <row r="914" spans="7:10" ht="15.75" customHeight="1" x14ac:dyDescent="0.25">
      <c r="G914" s="11"/>
      <c r="H914" s="11"/>
      <c r="I914" s="11"/>
      <c r="J914" s="12"/>
    </row>
    <row r="915" spans="7:10" ht="15.75" customHeight="1" x14ac:dyDescent="0.25">
      <c r="G915" s="11"/>
      <c r="H915" s="11"/>
      <c r="I915" s="11"/>
      <c r="J915" s="12"/>
    </row>
    <row r="916" spans="7:10" ht="15.75" customHeight="1" x14ac:dyDescent="0.25">
      <c r="G916" s="11"/>
      <c r="H916" s="11"/>
      <c r="I916" s="11"/>
      <c r="J916" s="12"/>
    </row>
    <row r="917" spans="7:10" ht="15.75" customHeight="1" x14ac:dyDescent="0.25">
      <c r="G917" s="11"/>
      <c r="H917" s="11"/>
      <c r="I917" s="11"/>
      <c r="J917" s="12"/>
    </row>
    <row r="918" spans="7:10" ht="15.75" customHeight="1" x14ac:dyDescent="0.25">
      <c r="G918" s="11"/>
      <c r="H918" s="11"/>
      <c r="I918" s="11"/>
      <c r="J918" s="12"/>
    </row>
    <row r="919" spans="7:10" ht="15.75" customHeight="1" x14ac:dyDescent="0.25">
      <c r="G919" s="11"/>
      <c r="H919" s="11"/>
      <c r="I919" s="11"/>
      <c r="J919" s="12"/>
    </row>
    <row r="920" spans="7:10" ht="15.75" customHeight="1" x14ac:dyDescent="0.25">
      <c r="G920" s="11"/>
      <c r="H920" s="11"/>
      <c r="I920" s="11"/>
      <c r="J920" s="12"/>
    </row>
    <row r="921" spans="7:10" ht="15.75" customHeight="1" x14ac:dyDescent="0.25">
      <c r="G921" s="11"/>
      <c r="H921" s="11"/>
      <c r="I921" s="11"/>
      <c r="J921" s="12"/>
    </row>
    <row r="922" spans="7:10" ht="15.75" customHeight="1" x14ac:dyDescent="0.25">
      <c r="G922" s="11"/>
      <c r="H922" s="11"/>
      <c r="I922" s="11"/>
      <c r="J922" s="12"/>
    </row>
    <row r="923" spans="7:10" ht="15.75" customHeight="1" x14ac:dyDescent="0.25">
      <c r="G923" s="11"/>
      <c r="H923" s="11"/>
      <c r="I923" s="11"/>
      <c r="J923" s="12"/>
    </row>
    <row r="924" spans="7:10" ht="15.75" customHeight="1" x14ac:dyDescent="0.25">
      <c r="G924" s="11"/>
      <c r="H924" s="11"/>
      <c r="I924" s="11"/>
      <c r="J924" s="12"/>
    </row>
    <row r="925" spans="7:10" ht="15.75" customHeight="1" x14ac:dyDescent="0.25">
      <c r="G925" s="11"/>
      <c r="H925" s="11"/>
      <c r="I925" s="11"/>
      <c r="J925" s="12"/>
    </row>
    <row r="926" spans="7:10" ht="15.75" customHeight="1" x14ac:dyDescent="0.25">
      <c r="G926" s="11"/>
      <c r="H926" s="11"/>
      <c r="I926" s="11"/>
      <c r="J926" s="12"/>
    </row>
    <row r="927" spans="7:10" ht="15.75" customHeight="1" x14ac:dyDescent="0.25">
      <c r="G927" s="11"/>
      <c r="H927" s="11"/>
      <c r="I927" s="11"/>
      <c r="J927" s="12"/>
    </row>
    <row r="928" spans="7:10" ht="15.75" customHeight="1" x14ac:dyDescent="0.25">
      <c r="G928" s="11"/>
      <c r="H928" s="11"/>
      <c r="I928" s="11"/>
      <c r="J928" s="12"/>
    </row>
    <row r="929" spans="7:10" ht="15.75" customHeight="1" x14ac:dyDescent="0.25">
      <c r="G929" s="11"/>
      <c r="H929" s="11"/>
      <c r="I929" s="11"/>
      <c r="J929" s="12"/>
    </row>
    <row r="930" spans="7:10" ht="15.75" customHeight="1" x14ac:dyDescent="0.25">
      <c r="G930" s="11"/>
      <c r="H930" s="11"/>
      <c r="I930" s="11"/>
      <c r="J930" s="12"/>
    </row>
    <row r="931" spans="7:10" ht="15.75" customHeight="1" x14ac:dyDescent="0.25">
      <c r="G931" s="11"/>
      <c r="H931" s="11"/>
      <c r="I931" s="11"/>
      <c r="J931" s="12"/>
    </row>
    <row r="932" spans="7:10" ht="15.75" customHeight="1" x14ac:dyDescent="0.25">
      <c r="G932" s="11"/>
      <c r="H932" s="11"/>
      <c r="I932" s="11"/>
      <c r="J932" s="12"/>
    </row>
    <row r="933" spans="7:10" ht="15.75" customHeight="1" x14ac:dyDescent="0.25">
      <c r="G933" s="11"/>
      <c r="H933" s="11"/>
      <c r="I933" s="11"/>
      <c r="J933" s="12"/>
    </row>
    <row r="934" spans="7:10" ht="15.75" customHeight="1" x14ac:dyDescent="0.25">
      <c r="G934" s="11"/>
      <c r="H934" s="11"/>
      <c r="I934" s="11"/>
      <c r="J934" s="12"/>
    </row>
    <row r="935" spans="7:10" ht="15.75" customHeight="1" x14ac:dyDescent="0.25">
      <c r="G935" s="11"/>
      <c r="H935" s="11"/>
      <c r="I935" s="11"/>
      <c r="J935" s="12"/>
    </row>
    <row r="936" spans="7:10" ht="15.75" customHeight="1" x14ac:dyDescent="0.25">
      <c r="G936" s="11"/>
      <c r="H936" s="11"/>
      <c r="I936" s="11"/>
      <c r="J936" s="12"/>
    </row>
    <row r="937" spans="7:10" ht="15.75" customHeight="1" x14ac:dyDescent="0.25">
      <c r="G937" s="11"/>
      <c r="H937" s="11"/>
      <c r="I937" s="11"/>
      <c r="J937" s="12"/>
    </row>
    <row r="938" spans="7:10" ht="15.75" customHeight="1" x14ac:dyDescent="0.25">
      <c r="G938" s="11"/>
      <c r="H938" s="11"/>
      <c r="I938" s="11"/>
      <c r="J938" s="12"/>
    </row>
    <row r="939" spans="7:10" ht="15.75" customHeight="1" x14ac:dyDescent="0.25">
      <c r="G939" s="11"/>
      <c r="H939" s="11"/>
      <c r="I939" s="11"/>
      <c r="J939" s="12"/>
    </row>
    <row r="940" spans="7:10" ht="15.75" customHeight="1" x14ac:dyDescent="0.25">
      <c r="G940" s="11"/>
      <c r="H940" s="11"/>
      <c r="I940" s="11"/>
      <c r="J940" s="12"/>
    </row>
    <row r="941" spans="7:10" ht="15.75" customHeight="1" x14ac:dyDescent="0.25">
      <c r="G941" s="11"/>
      <c r="H941" s="11"/>
      <c r="I941" s="11"/>
      <c r="J941" s="12"/>
    </row>
    <row r="942" spans="7:10" ht="15.75" customHeight="1" x14ac:dyDescent="0.25">
      <c r="G942" s="11"/>
      <c r="H942" s="11"/>
      <c r="I942" s="11"/>
      <c r="J942" s="12"/>
    </row>
    <row r="943" spans="7:10" ht="15.75" customHeight="1" x14ac:dyDescent="0.25">
      <c r="G943" s="11"/>
      <c r="H943" s="11"/>
      <c r="I943" s="11"/>
      <c r="J943" s="12"/>
    </row>
    <row r="944" spans="7:10" ht="15.75" customHeight="1" x14ac:dyDescent="0.25">
      <c r="G944" s="11"/>
      <c r="H944" s="11"/>
      <c r="I944" s="11"/>
      <c r="J944" s="12"/>
    </row>
    <row r="945" spans="7:10" ht="15.75" customHeight="1" x14ac:dyDescent="0.25">
      <c r="G945" s="11"/>
      <c r="H945" s="11"/>
      <c r="I945" s="11"/>
      <c r="J945" s="12"/>
    </row>
    <row r="946" spans="7:10" ht="15.75" customHeight="1" x14ac:dyDescent="0.25">
      <c r="G946" s="11"/>
      <c r="H946" s="11"/>
      <c r="I946" s="11"/>
      <c r="J946" s="12"/>
    </row>
    <row r="947" spans="7:10" ht="15.75" customHeight="1" x14ac:dyDescent="0.25">
      <c r="G947" s="11"/>
      <c r="H947" s="11"/>
      <c r="I947" s="11"/>
      <c r="J947" s="12"/>
    </row>
    <row r="948" spans="7:10" ht="15.75" customHeight="1" x14ac:dyDescent="0.25">
      <c r="G948" s="11"/>
      <c r="H948" s="11"/>
      <c r="I948" s="11"/>
      <c r="J948" s="12"/>
    </row>
    <row r="949" spans="7:10" ht="15.75" customHeight="1" x14ac:dyDescent="0.25">
      <c r="G949" s="11"/>
      <c r="H949" s="11"/>
      <c r="I949" s="11"/>
      <c r="J949" s="12"/>
    </row>
    <row r="950" spans="7:10" ht="15.75" customHeight="1" x14ac:dyDescent="0.25">
      <c r="G950" s="11"/>
      <c r="H950" s="11"/>
      <c r="I950" s="11"/>
      <c r="J950" s="12"/>
    </row>
    <row r="951" spans="7:10" ht="15.75" customHeight="1" x14ac:dyDescent="0.25">
      <c r="G951" s="11"/>
      <c r="H951" s="11"/>
      <c r="I951" s="11"/>
      <c r="J951" s="12"/>
    </row>
    <row r="952" spans="7:10" ht="15.75" customHeight="1" x14ac:dyDescent="0.25">
      <c r="G952" s="11"/>
      <c r="H952" s="11"/>
      <c r="I952" s="11"/>
      <c r="J952" s="12"/>
    </row>
    <row r="953" spans="7:10" ht="15.75" customHeight="1" x14ac:dyDescent="0.25">
      <c r="G953" s="11"/>
      <c r="H953" s="11"/>
      <c r="I953" s="11"/>
      <c r="J953" s="12"/>
    </row>
    <row r="954" spans="7:10" ht="15.75" customHeight="1" x14ac:dyDescent="0.25">
      <c r="G954" s="11"/>
      <c r="H954" s="11"/>
      <c r="I954" s="11"/>
      <c r="J954" s="12"/>
    </row>
    <row r="955" spans="7:10" ht="15.75" customHeight="1" x14ac:dyDescent="0.25">
      <c r="G955" s="11"/>
      <c r="H955" s="11"/>
      <c r="I955" s="11"/>
      <c r="J955" s="12"/>
    </row>
    <row r="956" spans="7:10" ht="15.75" customHeight="1" x14ac:dyDescent="0.25">
      <c r="G956" s="11"/>
      <c r="H956" s="11"/>
      <c r="I956" s="11"/>
      <c r="J956" s="12"/>
    </row>
    <row r="957" spans="7:10" ht="15.75" customHeight="1" x14ac:dyDescent="0.25">
      <c r="G957" s="11"/>
      <c r="H957" s="11"/>
      <c r="I957" s="11"/>
      <c r="J957" s="12"/>
    </row>
    <row r="958" spans="7:10" ht="15.75" customHeight="1" x14ac:dyDescent="0.25">
      <c r="G958" s="11"/>
      <c r="H958" s="11"/>
      <c r="I958" s="11"/>
      <c r="J958" s="12"/>
    </row>
    <row r="959" spans="7:10" ht="15.75" customHeight="1" x14ac:dyDescent="0.25">
      <c r="G959" s="11"/>
      <c r="H959" s="11"/>
      <c r="I959" s="11"/>
      <c r="J959" s="12"/>
    </row>
    <row r="960" spans="7:10" ht="15.75" customHeight="1" x14ac:dyDescent="0.25">
      <c r="G960" s="11"/>
      <c r="H960" s="11"/>
      <c r="I960" s="11"/>
      <c r="J960" s="12"/>
    </row>
    <row r="961" spans="7:10" ht="15.75" customHeight="1" x14ac:dyDescent="0.25">
      <c r="G961" s="11"/>
      <c r="H961" s="11"/>
      <c r="I961" s="11"/>
      <c r="J961" s="12"/>
    </row>
    <row r="962" spans="7:10" ht="15.75" customHeight="1" x14ac:dyDescent="0.25">
      <c r="G962" s="11"/>
      <c r="H962" s="11"/>
      <c r="I962" s="11"/>
      <c r="J962" s="12"/>
    </row>
    <row r="963" spans="7:10" ht="15.75" customHeight="1" x14ac:dyDescent="0.25">
      <c r="G963" s="11"/>
      <c r="H963" s="11"/>
      <c r="I963" s="11"/>
      <c r="J963" s="12"/>
    </row>
    <row r="964" spans="7:10" ht="15.75" customHeight="1" x14ac:dyDescent="0.25">
      <c r="G964" s="11"/>
      <c r="H964" s="11"/>
      <c r="I964" s="11"/>
      <c r="J964" s="12"/>
    </row>
    <row r="965" spans="7:10" ht="15.75" customHeight="1" x14ac:dyDescent="0.25">
      <c r="G965" s="11"/>
      <c r="H965" s="11"/>
      <c r="I965" s="11"/>
      <c r="J965" s="12"/>
    </row>
    <row r="966" spans="7:10" ht="15.75" customHeight="1" x14ac:dyDescent="0.25">
      <c r="G966" s="11"/>
      <c r="H966" s="11"/>
      <c r="I966" s="11"/>
      <c r="J966" s="12"/>
    </row>
    <row r="967" spans="7:10" ht="15.75" customHeight="1" x14ac:dyDescent="0.25">
      <c r="G967" s="11"/>
      <c r="H967" s="11"/>
      <c r="I967" s="11"/>
      <c r="J967" s="12"/>
    </row>
    <row r="968" spans="7:10" ht="15.75" customHeight="1" x14ac:dyDescent="0.25">
      <c r="G968" s="11"/>
      <c r="H968" s="11"/>
      <c r="I968" s="11"/>
      <c r="J968" s="12"/>
    </row>
    <row r="969" spans="7:10" ht="15.75" customHeight="1" x14ac:dyDescent="0.25">
      <c r="G969" s="11"/>
      <c r="H969" s="11"/>
      <c r="I969" s="11"/>
      <c r="J969" s="12"/>
    </row>
    <row r="970" spans="7:10" ht="15.75" customHeight="1" x14ac:dyDescent="0.25">
      <c r="G970" s="11"/>
      <c r="H970" s="11"/>
      <c r="I970" s="11"/>
      <c r="J970" s="12"/>
    </row>
    <row r="971" spans="7:10" ht="15.75" customHeight="1" x14ac:dyDescent="0.25">
      <c r="G971" s="11"/>
      <c r="H971" s="11"/>
      <c r="I971" s="11"/>
      <c r="J971" s="12"/>
    </row>
    <row r="972" spans="7:10" ht="15.75" customHeight="1" x14ac:dyDescent="0.25">
      <c r="G972" s="11"/>
      <c r="H972" s="11"/>
      <c r="I972" s="11"/>
      <c r="J972" s="12"/>
    </row>
    <row r="973" spans="7:10" ht="15.75" customHeight="1" x14ac:dyDescent="0.25">
      <c r="G973" s="11"/>
      <c r="H973" s="11"/>
      <c r="I973" s="11"/>
      <c r="J973" s="12"/>
    </row>
    <row r="974" spans="7:10" ht="15.75" customHeight="1" x14ac:dyDescent="0.25">
      <c r="G974" s="11"/>
      <c r="H974" s="11"/>
      <c r="I974" s="11"/>
      <c r="J974" s="12"/>
    </row>
    <row r="975" spans="7:10" ht="15.75" customHeight="1" x14ac:dyDescent="0.25">
      <c r="G975" s="11"/>
      <c r="H975" s="11"/>
      <c r="I975" s="11"/>
      <c r="J975" s="12"/>
    </row>
    <row r="976" spans="7:10" ht="15.75" customHeight="1" x14ac:dyDescent="0.25">
      <c r="G976" s="11"/>
      <c r="H976" s="11"/>
      <c r="I976" s="11"/>
      <c r="J976" s="12"/>
    </row>
    <row r="977" spans="7:10" ht="15.75" customHeight="1" x14ac:dyDescent="0.25">
      <c r="G977" s="11"/>
      <c r="H977" s="11"/>
      <c r="I977" s="11"/>
      <c r="J977" s="12"/>
    </row>
    <row r="978" spans="7:10" ht="15.75" customHeight="1" x14ac:dyDescent="0.25">
      <c r="G978" s="11"/>
      <c r="H978" s="11"/>
      <c r="I978" s="11"/>
      <c r="J978" s="12"/>
    </row>
    <row r="979" spans="7:10" ht="15.75" customHeight="1" x14ac:dyDescent="0.25">
      <c r="G979" s="11"/>
      <c r="H979" s="11"/>
      <c r="I979" s="11"/>
      <c r="J979" s="12"/>
    </row>
    <row r="980" spans="7:10" ht="15.75" customHeight="1" x14ac:dyDescent="0.25">
      <c r="G980" s="11"/>
      <c r="H980" s="11"/>
      <c r="I980" s="11"/>
      <c r="J980" s="12"/>
    </row>
    <row r="981" spans="7:10" ht="15.75" customHeight="1" x14ac:dyDescent="0.25">
      <c r="G981" s="11"/>
      <c r="H981" s="11"/>
      <c r="I981" s="11"/>
      <c r="J981" s="12"/>
    </row>
    <row r="982" spans="7:10" ht="15.75" customHeight="1" x14ac:dyDescent="0.25">
      <c r="G982" s="11"/>
      <c r="H982" s="11"/>
      <c r="I982" s="11"/>
      <c r="J982" s="12"/>
    </row>
    <row r="983" spans="7:10" ht="15.75" customHeight="1" x14ac:dyDescent="0.25">
      <c r="G983" s="11"/>
      <c r="H983" s="11"/>
      <c r="I983" s="11"/>
      <c r="J983" s="12"/>
    </row>
    <row r="984" spans="7:10" ht="15.75" customHeight="1" x14ac:dyDescent="0.25">
      <c r="G984" s="11"/>
      <c r="H984" s="11"/>
      <c r="I984" s="11"/>
      <c r="J984" s="12"/>
    </row>
    <row r="985" spans="7:10" ht="15.75" customHeight="1" x14ac:dyDescent="0.25">
      <c r="G985" s="11"/>
      <c r="H985" s="11"/>
      <c r="I985" s="11"/>
      <c r="J985" s="12"/>
    </row>
    <row r="986" spans="7:10" ht="15.75" customHeight="1" x14ac:dyDescent="0.25">
      <c r="G986" s="11"/>
      <c r="H986" s="11"/>
      <c r="I986" s="11"/>
      <c r="J986" s="12"/>
    </row>
    <row r="987" spans="7:10" ht="15.75" customHeight="1" x14ac:dyDescent="0.25">
      <c r="G987" s="11"/>
      <c r="H987" s="11"/>
      <c r="I987" s="11"/>
      <c r="J987" s="12"/>
    </row>
    <row r="988" spans="7:10" ht="15.75" customHeight="1" x14ac:dyDescent="0.25">
      <c r="G988" s="11"/>
      <c r="H988" s="11"/>
      <c r="I988" s="11"/>
      <c r="J988" s="12"/>
    </row>
    <row r="989" spans="7:10" ht="15.75" customHeight="1" x14ac:dyDescent="0.25">
      <c r="G989" s="11"/>
      <c r="H989" s="11"/>
      <c r="I989" s="11"/>
      <c r="J989" s="12"/>
    </row>
    <row r="990" spans="7:10" ht="15.75" customHeight="1" x14ac:dyDescent="0.25">
      <c r="G990" s="11"/>
      <c r="H990" s="11"/>
      <c r="I990" s="11"/>
      <c r="J990" s="12"/>
    </row>
    <row r="991" spans="7:10" ht="15.75" customHeight="1" x14ac:dyDescent="0.25">
      <c r="G991" s="11"/>
      <c r="H991" s="11"/>
      <c r="I991" s="11"/>
      <c r="J991" s="12"/>
    </row>
    <row r="992" spans="7:10" ht="15.75" customHeight="1" x14ac:dyDescent="0.25">
      <c r="G992" s="11"/>
      <c r="H992" s="11"/>
      <c r="I992" s="11"/>
      <c r="J992" s="12"/>
    </row>
    <row r="993" spans="7:10" ht="15.75" customHeight="1" x14ac:dyDescent="0.25">
      <c r="G993" s="11"/>
      <c r="H993" s="11"/>
      <c r="I993" s="11"/>
      <c r="J993" s="12"/>
    </row>
    <row r="994" spans="7:10" ht="15.75" customHeight="1" x14ac:dyDescent="0.25">
      <c r="G994" s="11"/>
      <c r="H994" s="11"/>
      <c r="I994" s="11"/>
      <c r="J994" s="12"/>
    </row>
    <row r="995" spans="7:10" ht="15.75" customHeight="1" x14ac:dyDescent="0.25">
      <c r="G995" s="11"/>
      <c r="H995" s="11"/>
      <c r="I995" s="11"/>
      <c r="J995" s="12"/>
    </row>
    <row r="996" spans="7:10" ht="15.75" customHeight="1" x14ac:dyDescent="0.25">
      <c r="G996" s="11"/>
      <c r="H996" s="11"/>
      <c r="I996" s="11"/>
      <c r="J996" s="12"/>
    </row>
    <row r="997" spans="7:10" ht="15.75" customHeight="1" x14ac:dyDescent="0.25">
      <c r="G997" s="11"/>
      <c r="H997" s="11"/>
      <c r="I997" s="11"/>
      <c r="J997" s="12"/>
    </row>
    <row r="998" spans="7:10" ht="15.75" customHeight="1" x14ac:dyDescent="0.25">
      <c r="G998" s="11"/>
      <c r="H998" s="11"/>
      <c r="I998" s="11"/>
      <c r="J998" s="12"/>
    </row>
    <row r="999" spans="7:10" ht="15.75" customHeight="1" x14ac:dyDescent="0.25">
      <c r="G999" s="11"/>
      <c r="H999" s="11"/>
      <c r="I999" s="11"/>
      <c r="J999" s="12"/>
    </row>
    <row r="1000" spans="7:10" ht="15.75" customHeight="1" x14ac:dyDescent="0.25">
      <c r="G1000" s="11"/>
      <c r="H1000" s="11"/>
      <c r="I1000" s="11"/>
      <c r="J1000" s="12"/>
    </row>
  </sheetData>
  <mergeCells count="3">
    <mergeCell ref="A1:J1"/>
    <mergeCell ref="A2:J2"/>
    <mergeCell ref="A54:H54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8" workbookViewId="0">
      <selection sqref="A1:J1"/>
    </sheetView>
  </sheetViews>
  <sheetFormatPr defaultColWidth="14.42578125" defaultRowHeight="15" customHeight="1" x14ac:dyDescent="0.25"/>
  <cols>
    <col min="1" max="1" width="44.5703125" customWidth="1"/>
    <col min="2" max="2" width="15.42578125" customWidth="1"/>
    <col min="3" max="3" width="13.85546875" customWidth="1"/>
    <col min="4" max="4" width="46.140625" customWidth="1"/>
    <col min="5" max="5" width="40.7109375" customWidth="1"/>
    <col min="6" max="6" width="46" customWidth="1"/>
    <col min="7" max="7" width="14" customWidth="1"/>
    <col min="8" max="8" width="18.7109375" customWidth="1"/>
    <col min="9" max="9" width="19.140625" customWidth="1"/>
    <col min="10" max="10" width="13.5703125" customWidth="1"/>
    <col min="11" max="26" width="8.7109375" customWidth="1"/>
  </cols>
  <sheetData>
    <row r="1" spans="1:26" ht="37.5" customHeight="1" x14ac:dyDescent="0.25">
      <c r="A1" s="184" t="s">
        <v>226</v>
      </c>
      <c r="B1" s="185"/>
      <c r="C1" s="185"/>
      <c r="D1" s="185"/>
      <c r="E1" s="185"/>
      <c r="F1" s="185"/>
      <c r="G1" s="185"/>
      <c r="H1" s="185"/>
      <c r="I1" s="185"/>
      <c r="J1" s="18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42" customHeight="1" x14ac:dyDescent="0.25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227</v>
      </c>
      <c r="I3" s="20" t="s">
        <v>10</v>
      </c>
      <c r="J3" s="20" t="s">
        <v>11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7" customHeight="1" x14ac:dyDescent="0.25">
      <c r="A4" s="21" t="s">
        <v>19</v>
      </c>
      <c r="B4" s="22" t="s">
        <v>20</v>
      </c>
      <c r="C4" s="23">
        <v>121</v>
      </c>
      <c r="D4" s="22" t="s">
        <v>21</v>
      </c>
      <c r="E4" s="22" t="s">
        <v>22</v>
      </c>
      <c r="F4" s="22" t="s">
        <v>23</v>
      </c>
      <c r="G4" s="23" t="s">
        <v>17</v>
      </c>
      <c r="H4" s="23" t="s">
        <v>18</v>
      </c>
      <c r="I4" s="24" t="s">
        <v>228</v>
      </c>
      <c r="J4" s="25" t="s">
        <v>24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21" t="s">
        <v>25</v>
      </c>
      <c r="B5" s="22" t="s">
        <v>26</v>
      </c>
      <c r="C5" s="23">
        <v>127</v>
      </c>
      <c r="D5" s="22" t="s">
        <v>27</v>
      </c>
      <c r="E5" s="22" t="s">
        <v>229</v>
      </c>
      <c r="F5" s="22" t="s">
        <v>29</v>
      </c>
      <c r="G5" s="23" t="s">
        <v>17</v>
      </c>
      <c r="H5" s="23" t="s">
        <v>18</v>
      </c>
      <c r="I5" s="26">
        <v>44510</v>
      </c>
      <c r="J5" s="25" t="s">
        <v>24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" customHeight="1" x14ac:dyDescent="0.25">
      <c r="A6" s="21" t="s">
        <v>30</v>
      </c>
      <c r="B6" s="22" t="s">
        <v>31</v>
      </c>
      <c r="C6" s="23">
        <v>67</v>
      </c>
      <c r="D6" s="22" t="s">
        <v>21</v>
      </c>
      <c r="E6" s="22" t="s">
        <v>32</v>
      </c>
      <c r="F6" s="22" t="s">
        <v>33</v>
      </c>
      <c r="G6" s="23" t="s">
        <v>17</v>
      </c>
      <c r="H6" s="23" t="s">
        <v>18</v>
      </c>
      <c r="I6" s="24" t="s">
        <v>230</v>
      </c>
      <c r="J6" s="25" t="s">
        <v>24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21" t="s">
        <v>34</v>
      </c>
      <c r="B7" s="22" t="s">
        <v>35</v>
      </c>
      <c r="C7" s="23">
        <v>102</v>
      </c>
      <c r="D7" s="22" t="s">
        <v>36</v>
      </c>
      <c r="E7" s="22" t="s">
        <v>37</v>
      </c>
      <c r="F7" s="22" t="s">
        <v>38</v>
      </c>
      <c r="G7" s="23" t="s">
        <v>17</v>
      </c>
      <c r="H7" s="23" t="s">
        <v>18</v>
      </c>
      <c r="I7" s="24" t="s">
        <v>231</v>
      </c>
      <c r="J7" s="25" t="s">
        <v>24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 x14ac:dyDescent="0.25">
      <c r="A8" s="21" t="s">
        <v>39</v>
      </c>
      <c r="B8" s="22" t="s">
        <v>40</v>
      </c>
      <c r="C8" s="23">
        <v>91</v>
      </c>
      <c r="D8" s="22" t="s">
        <v>21</v>
      </c>
      <c r="E8" s="22" t="s">
        <v>41</v>
      </c>
      <c r="F8" s="22" t="s">
        <v>42</v>
      </c>
      <c r="G8" s="23" t="s">
        <v>17</v>
      </c>
      <c r="H8" s="23" t="s">
        <v>18</v>
      </c>
      <c r="I8" s="26">
        <v>43473</v>
      </c>
      <c r="J8" s="25" t="s">
        <v>24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7" customHeight="1" x14ac:dyDescent="0.25">
      <c r="A9" s="21" t="s">
        <v>43</v>
      </c>
      <c r="B9" s="22" t="s">
        <v>44</v>
      </c>
      <c r="C9" s="23">
        <v>33</v>
      </c>
      <c r="D9" s="22" t="s">
        <v>21</v>
      </c>
      <c r="E9" s="22" t="s">
        <v>32</v>
      </c>
      <c r="F9" s="22" t="s">
        <v>33</v>
      </c>
      <c r="G9" s="23" t="s">
        <v>17</v>
      </c>
      <c r="H9" s="23" t="s">
        <v>18</v>
      </c>
      <c r="I9" s="24" t="s">
        <v>232</v>
      </c>
      <c r="J9" s="25" t="s">
        <v>24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21" t="s">
        <v>46</v>
      </c>
      <c r="B10" s="22" t="s">
        <v>47</v>
      </c>
      <c r="C10" s="23">
        <v>83</v>
      </c>
      <c r="D10" s="22" t="s">
        <v>48</v>
      </c>
      <c r="E10" s="22" t="s">
        <v>233</v>
      </c>
      <c r="F10" s="22" t="s">
        <v>50</v>
      </c>
      <c r="G10" s="23" t="s">
        <v>17</v>
      </c>
      <c r="H10" s="23" t="s">
        <v>18</v>
      </c>
      <c r="I10" s="26">
        <v>43627</v>
      </c>
      <c r="J10" s="25" t="s">
        <v>24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21" t="s">
        <v>51</v>
      </c>
      <c r="B11" s="22" t="s">
        <v>52</v>
      </c>
      <c r="C11" s="23">
        <v>97</v>
      </c>
      <c r="D11" s="22" t="s">
        <v>53</v>
      </c>
      <c r="E11" s="22" t="s">
        <v>54</v>
      </c>
      <c r="F11" s="22" t="s">
        <v>38</v>
      </c>
      <c r="G11" s="23" t="s">
        <v>17</v>
      </c>
      <c r="H11" s="23" t="s">
        <v>18</v>
      </c>
      <c r="I11" s="24" t="s">
        <v>234</v>
      </c>
      <c r="J11" s="25" t="s">
        <v>24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21" t="s">
        <v>55</v>
      </c>
      <c r="B12" s="22" t="s">
        <v>56</v>
      </c>
      <c r="C12" s="23">
        <v>28</v>
      </c>
      <c r="D12" s="22" t="s">
        <v>21</v>
      </c>
      <c r="E12" s="22" t="s">
        <v>22</v>
      </c>
      <c r="F12" s="22" t="s">
        <v>23</v>
      </c>
      <c r="G12" s="23" t="s">
        <v>17</v>
      </c>
      <c r="H12" s="23" t="s">
        <v>18</v>
      </c>
      <c r="I12" s="24" t="s">
        <v>235</v>
      </c>
      <c r="J12" s="25" t="s">
        <v>24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21" t="s">
        <v>57</v>
      </c>
      <c r="B13" s="22" t="s">
        <v>58</v>
      </c>
      <c r="C13" s="23">
        <v>134</v>
      </c>
      <c r="D13" s="22" t="s">
        <v>59</v>
      </c>
      <c r="E13" s="22" t="s">
        <v>60</v>
      </c>
      <c r="F13" s="22" t="s">
        <v>61</v>
      </c>
      <c r="G13" s="23" t="s">
        <v>17</v>
      </c>
      <c r="H13" s="23" t="s">
        <v>18</v>
      </c>
      <c r="I13" s="26">
        <v>44713</v>
      </c>
      <c r="J13" s="25" t="s">
        <v>24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21" t="s">
        <v>62</v>
      </c>
      <c r="B14" s="22" t="s">
        <v>63</v>
      </c>
      <c r="C14" s="23">
        <v>87</v>
      </c>
      <c r="D14" s="22" t="s">
        <v>59</v>
      </c>
      <c r="E14" s="22" t="s">
        <v>64</v>
      </c>
      <c r="F14" s="22" t="s">
        <v>133</v>
      </c>
      <c r="G14" s="23" t="s">
        <v>17</v>
      </c>
      <c r="H14" s="23" t="s">
        <v>18</v>
      </c>
      <c r="I14" s="26">
        <v>43654</v>
      </c>
      <c r="J14" s="25" t="s">
        <v>24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21" t="s">
        <v>66</v>
      </c>
      <c r="B15" s="22" t="s">
        <v>67</v>
      </c>
      <c r="C15" s="23">
        <v>110</v>
      </c>
      <c r="D15" s="22" t="s">
        <v>68</v>
      </c>
      <c r="E15" s="22" t="s">
        <v>60</v>
      </c>
      <c r="F15" s="22" t="s">
        <v>61</v>
      </c>
      <c r="G15" s="23" t="s">
        <v>17</v>
      </c>
      <c r="H15" s="23" t="s">
        <v>18</v>
      </c>
      <c r="I15" s="26">
        <v>43955</v>
      </c>
      <c r="J15" s="25" t="s">
        <v>24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21" t="s">
        <v>193</v>
      </c>
      <c r="B16" s="22" t="s">
        <v>194</v>
      </c>
      <c r="C16" s="23">
        <v>139</v>
      </c>
      <c r="D16" s="22" t="s">
        <v>27</v>
      </c>
      <c r="E16" s="22" t="s">
        <v>229</v>
      </c>
      <c r="F16" s="22" t="s">
        <v>16</v>
      </c>
      <c r="G16" s="23" t="s">
        <v>17</v>
      </c>
      <c r="H16" s="23" t="s">
        <v>205</v>
      </c>
      <c r="I16" s="24" t="s">
        <v>236</v>
      </c>
      <c r="J16" s="27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21" t="s">
        <v>72</v>
      </c>
      <c r="B17" s="22" t="s">
        <v>73</v>
      </c>
      <c r="C17" s="23">
        <v>107</v>
      </c>
      <c r="D17" s="22" t="s">
        <v>59</v>
      </c>
      <c r="E17" s="22" t="s">
        <v>74</v>
      </c>
      <c r="F17" s="22" t="s">
        <v>50</v>
      </c>
      <c r="G17" s="23" t="s">
        <v>17</v>
      </c>
      <c r="H17" s="23" t="s">
        <v>18</v>
      </c>
      <c r="I17" s="26">
        <v>43927</v>
      </c>
      <c r="J17" s="25" t="s">
        <v>24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21" t="s">
        <v>75</v>
      </c>
      <c r="B18" s="22" t="s">
        <v>76</v>
      </c>
      <c r="C18" s="23">
        <v>118</v>
      </c>
      <c r="D18" s="22" t="s">
        <v>36</v>
      </c>
      <c r="E18" s="22" t="s">
        <v>77</v>
      </c>
      <c r="F18" s="22" t="s">
        <v>50</v>
      </c>
      <c r="G18" s="23" t="s">
        <v>17</v>
      </c>
      <c r="H18" s="23" t="s">
        <v>18</v>
      </c>
      <c r="I18" s="26">
        <v>44140</v>
      </c>
      <c r="J18" s="25" t="s">
        <v>24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21" t="s">
        <v>78</v>
      </c>
      <c r="B19" s="22" t="s">
        <v>79</v>
      </c>
      <c r="C19" s="23">
        <v>76</v>
      </c>
      <c r="D19" s="22" t="s">
        <v>36</v>
      </c>
      <c r="E19" s="22" t="s">
        <v>32</v>
      </c>
      <c r="F19" s="22" t="s">
        <v>33</v>
      </c>
      <c r="G19" s="23" t="s">
        <v>17</v>
      </c>
      <c r="H19" s="23" t="s">
        <v>18</v>
      </c>
      <c r="I19" s="26">
        <v>43567</v>
      </c>
      <c r="J19" s="25" t="s">
        <v>24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21" t="s">
        <v>80</v>
      </c>
      <c r="B20" s="22" t="s">
        <v>81</v>
      </c>
      <c r="C20" s="23">
        <v>101</v>
      </c>
      <c r="D20" s="22" t="s">
        <v>199</v>
      </c>
      <c r="E20" s="22" t="s">
        <v>148</v>
      </c>
      <c r="F20" s="22" t="s">
        <v>133</v>
      </c>
      <c r="G20" s="23" t="s">
        <v>17</v>
      </c>
      <c r="H20" s="23" t="s">
        <v>18</v>
      </c>
      <c r="I20" s="24" t="s">
        <v>237</v>
      </c>
      <c r="J20" s="25" t="s">
        <v>24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7" customHeight="1" x14ac:dyDescent="0.25">
      <c r="A21" s="21" t="s">
        <v>82</v>
      </c>
      <c r="B21" s="22" t="s">
        <v>83</v>
      </c>
      <c r="C21" s="23">
        <v>48</v>
      </c>
      <c r="D21" s="22" t="s">
        <v>36</v>
      </c>
      <c r="E21" s="22" t="s">
        <v>22</v>
      </c>
      <c r="F21" s="22" t="s">
        <v>23</v>
      </c>
      <c r="G21" s="23" t="s">
        <v>17</v>
      </c>
      <c r="H21" s="23" t="s">
        <v>18</v>
      </c>
      <c r="I21" s="24" t="s">
        <v>238</v>
      </c>
      <c r="J21" s="25" t="s">
        <v>24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21" t="s">
        <v>84</v>
      </c>
      <c r="B22" s="22" t="s">
        <v>85</v>
      </c>
      <c r="C22" s="23">
        <v>125</v>
      </c>
      <c r="D22" s="22" t="s">
        <v>86</v>
      </c>
      <c r="E22" s="22" t="s">
        <v>87</v>
      </c>
      <c r="F22" s="22" t="s">
        <v>16</v>
      </c>
      <c r="G22" s="23" t="s">
        <v>17</v>
      </c>
      <c r="H22" s="23" t="s">
        <v>88</v>
      </c>
      <c r="I22" s="24" t="s">
        <v>239</v>
      </c>
      <c r="J22" s="25" t="s">
        <v>24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21" t="s">
        <v>89</v>
      </c>
      <c r="B23" s="22" t="s">
        <v>90</v>
      </c>
      <c r="C23" s="23">
        <v>137</v>
      </c>
      <c r="D23" s="22" t="s">
        <v>91</v>
      </c>
      <c r="E23" s="22" t="s">
        <v>92</v>
      </c>
      <c r="F23" s="22" t="s">
        <v>50</v>
      </c>
      <c r="G23" s="23" t="s">
        <v>17</v>
      </c>
      <c r="H23" s="23" t="s">
        <v>18</v>
      </c>
      <c r="I23" s="24" t="s">
        <v>240</v>
      </c>
      <c r="J23" s="25" t="s">
        <v>24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21" t="s">
        <v>93</v>
      </c>
      <c r="B24" s="22" t="s">
        <v>94</v>
      </c>
      <c r="C24" s="23">
        <v>50</v>
      </c>
      <c r="D24" s="22" t="s">
        <v>36</v>
      </c>
      <c r="E24" s="22" t="s">
        <v>41</v>
      </c>
      <c r="F24" s="22" t="s">
        <v>42</v>
      </c>
      <c r="G24" s="23" t="s">
        <v>17</v>
      </c>
      <c r="H24" s="23" t="s">
        <v>18</v>
      </c>
      <c r="I24" s="26">
        <v>42924</v>
      </c>
      <c r="J24" s="25" t="s">
        <v>24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21" t="s">
        <v>96</v>
      </c>
      <c r="B25" s="22" t="s">
        <v>97</v>
      </c>
      <c r="C25" s="23">
        <v>27</v>
      </c>
      <c r="D25" s="22" t="s">
        <v>36</v>
      </c>
      <c r="E25" s="22" t="s">
        <v>41</v>
      </c>
      <c r="F25" s="22" t="s">
        <v>42</v>
      </c>
      <c r="G25" s="23" t="s">
        <v>17</v>
      </c>
      <c r="H25" s="23" t="s">
        <v>18</v>
      </c>
      <c r="I25" s="24" t="s">
        <v>241</v>
      </c>
      <c r="J25" s="25" t="s">
        <v>24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21" t="s">
        <v>98</v>
      </c>
      <c r="B26" s="22" t="s">
        <v>99</v>
      </c>
      <c r="C26" s="23">
        <v>65</v>
      </c>
      <c r="D26" s="22" t="s">
        <v>14</v>
      </c>
      <c r="E26" s="22" t="s">
        <v>15</v>
      </c>
      <c r="F26" s="22" t="s">
        <v>16</v>
      </c>
      <c r="G26" s="23" t="s">
        <v>17</v>
      </c>
      <c r="H26" s="23" t="s">
        <v>18</v>
      </c>
      <c r="I26" s="26">
        <v>43412</v>
      </c>
      <c r="J26" s="25" t="s">
        <v>24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21" t="s">
        <v>100</v>
      </c>
      <c r="B27" s="22" t="s">
        <v>101</v>
      </c>
      <c r="C27" s="23">
        <v>129</v>
      </c>
      <c r="D27" s="22" t="s">
        <v>91</v>
      </c>
      <c r="E27" s="22" t="s">
        <v>92</v>
      </c>
      <c r="F27" s="22" t="s">
        <v>50</v>
      </c>
      <c r="G27" s="23" t="s">
        <v>17</v>
      </c>
      <c r="H27" s="23" t="s">
        <v>18</v>
      </c>
      <c r="I27" s="26">
        <v>44208</v>
      </c>
      <c r="J27" s="25" t="s">
        <v>24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21" t="s">
        <v>102</v>
      </c>
      <c r="B28" s="22" t="s">
        <v>103</v>
      </c>
      <c r="C28" s="23">
        <v>106</v>
      </c>
      <c r="D28" s="22" t="s">
        <v>36</v>
      </c>
      <c r="E28" s="22" t="s">
        <v>32</v>
      </c>
      <c r="F28" s="22" t="s">
        <v>104</v>
      </c>
      <c r="G28" s="23" t="s">
        <v>17</v>
      </c>
      <c r="H28" s="23" t="s">
        <v>18</v>
      </c>
      <c r="I28" s="26">
        <v>43927</v>
      </c>
      <c r="J28" s="25" t="s">
        <v>24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21" t="s">
        <v>119</v>
      </c>
      <c r="B29" s="22" t="s">
        <v>120</v>
      </c>
      <c r="C29" s="23">
        <v>135</v>
      </c>
      <c r="D29" s="22" t="s">
        <v>21</v>
      </c>
      <c r="E29" s="22" t="s">
        <v>122</v>
      </c>
      <c r="F29" s="22" t="s">
        <v>112</v>
      </c>
      <c r="G29" s="23" t="s">
        <v>17</v>
      </c>
      <c r="H29" s="23" t="s">
        <v>18</v>
      </c>
      <c r="I29" s="26">
        <v>44866</v>
      </c>
      <c r="J29" s="25" t="s">
        <v>24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21" t="s">
        <v>123</v>
      </c>
      <c r="B30" s="22" t="s">
        <v>124</v>
      </c>
      <c r="C30" s="23">
        <v>53</v>
      </c>
      <c r="D30" s="22" t="s">
        <v>53</v>
      </c>
      <c r="E30" s="22" t="s">
        <v>125</v>
      </c>
      <c r="F30" s="22" t="s">
        <v>50</v>
      </c>
      <c r="G30" s="23" t="s">
        <v>17</v>
      </c>
      <c r="H30" s="23" t="s">
        <v>18</v>
      </c>
      <c r="I30" s="24" t="s">
        <v>242</v>
      </c>
      <c r="J30" s="25" t="s">
        <v>24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21" t="s">
        <v>126</v>
      </c>
      <c r="B31" s="22" t="s">
        <v>127</v>
      </c>
      <c r="C31" s="23">
        <v>14</v>
      </c>
      <c r="D31" s="22" t="s">
        <v>36</v>
      </c>
      <c r="E31" s="22" t="s">
        <v>22</v>
      </c>
      <c r="F31" s="22" t="s">
        <v>23</v>
      </c>
      <c r="G31" s="23" t="s">
        <v>17</v>
      </c>
      <c r="H31" s="23" t="s">
        <v>18</v>
      </c>
      <c r="I31" s="26">
        <v>42439</v>
      </c>
      <c r="J31" s="25" t="s">
        <v>24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21" t="s">
        <v>128</v>
      </c>
      <c r="B32" s="22" t="s">
        <v>129</v>
      </c>
      <c r="C32" s="23">
        <v>89</v>
      </c>
      <c r="D32" s="22" t="s">
        <v>14</v>
      </c>
      <c r="E32" s="22" t="s">
        <v>130</v>
      </c>
      <c r="F32" s="22" t="s">
        <v>42</v>
      </c>
      <c r="G32" s="23" t="s">
        <v>17</v>
      </c>
      <c r="H32" s="23" t="s">
        <v>18</v>
      </c>
      <c r="I32" s="26">
        <v>43655</v>
      </c>
      <c r="J32" s="25" t="s">
        <v>24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7" customHeight="1" x14ac:dyDescent="0.25">
      <c r="A33" s="21" t="s">
        <v>131</v>
      </c>
      <c r="B33" s="22" t="s">
        <v>132</v>
      </c>
      <c r="C33" s="23">
        <v>120</v>
      </c>
      <c r="D33" s="22" t="s">
        <v>68</v>
      </c>
      <c r="E33" s="22" t="s">
        <v>64</v>
      </c>
      <c r="F33" s="22" t="s">
        <v>133</v>
      </c>
      <c r="G33" s="23" t="s">
        <v>17</v>
      </c>
      <c r="H33" s="23" t="s">
        <v>18</v>
      </c>
      <c r="I33" s="24" t="s">
        <v>228</v>
      </c>
      <c r="J33" s="25" t="s">
        <v>24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 x14ac:dyDescent="0.25">
      <c r="A34" s="21" t="s">
        <v>138</v>
      </c>
      <c r="B34" s="22" t="s">
        <v>139</v>
      </c>
      <c r="C34" s="23">
        <v>49</v>
      </c>
      <c r="D34" s="22" t="s">
        <v>36</v>
      </c>
      <c r="E34" s="22" t="s">
        <v>41</v>
      </c>
      <c r="F34" s="22" t="s">
        <v>42</v>
      </c>
      <c r="G34" s="23" t="s">
        <v>17</v>
      </c>
      <c r="H34" s="23" t="s">
        <v>18</v>
      </c>
      <c r="I34" s="26">
        <v>42743</v>
      </c>
      <c r="J34" s="25" t="s">
        <v>24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21" t="s">
        <v>207</v>
      </c>
      <c r="B35" s="22" t="s">
        <v>208</v>
      </c>
      <c r="C35" s="23">
        <v>142</v>
      </c>
      <c r="D35" s="22" t="s">
        <v>209</v>
      </c>
      <c r="E35" s="22" t="s">
        <v>137</v>
      </c>
      <c r="F35" s="22" t="s">
        <v>16</v>
      </c>
      <c r="G35" s="23" t="s">
        <v>17</v>
      </c>
      <c r="H35" s="23" t="s">
        <v>18</v>
      </c>
      <c r="I35" s="26">
        <v>44655</v>
      </c>
      <c r="J35" s="2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 x14ac:dyDescent="0.25">
      <c r="A36" s="21" t="s">
        <v>197</v>
      </c>
      <c r="B36" s="22" t="s">
        <v>198</v>
      </c>
      <c r="C36" s="23">
        <v>140</v>
      </c>
      <c r="D36" s="22" t="s">
        <v>199</v>
      </c>
      <c r="E36" s="22" t="s">
        <v>200</v>
      </c>
      <c r="F36" s="22" t="s">
        <v>61</v>
      </c>
      <c r="G36" s="23" t="s">
        <v>17</v>
      </c>
      <c r="H36" s="23" t="s">
        <v>18</v>
      </c>
      <c r="I36" s="26">
        <v>44623</v>
      </c>
      <c r="J36" s="25" t="s">
        <v>24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21" t="s">
        <v>140</v>
      </c>
      <c r="B37" s="22" t="s">
        <v>141</v>
      </c>
      <c r="C37" s="23">
        <v>128</v>
      </c>
      <c r="D37" s="22" t="s">
        <v>86</v>
      </c>
      <c r="E37" s="22" t="s">
        <v>87</v>
      </c>
      <c r="F37" s="22" t="s">
        <v>61</v>
      </c>
      <c r="G37" s="23" t="s">
        <v>17</v>
      </c>
      <c r="H37" s="23" t="s">
        <v>88</v>
      </c>
      <c r="I37" s="24" t="s">
        <v>243</v>
      </c>
      <c r="J37" s="25" t="s">
        <v>24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21" t="s">
        <v>219</v>
      </c>
      <c r="B38" s="22" t="s">
        <v>220</v>
      </c>
      <c r="C38" s="23">
        <v>146</v>
      </c>
      <c r="D38" s="22" t="s">
        <v>27</v>
      </c>
      <c r="E38" s="22" t="s">
        <v>229</v>
      </c>
      <c r="F38" s="22" t="s">
        <v>221</v>
      </c>
      <c r="G38" s="23" t="s">
        <v>17</v>
      </c>
      <c r="H38" s="23" t="s">
        <v>222</v>
      </c>
      <c r="I38" s="24" t="s">
        <v>244</v>
      </c>
      <c r="J38" s="25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21" t="s">
        <v>142</v>
      </c>
      <c r="B39" s="22" t="s">
        <v>143</v>
      </c>
      <c r="C39" s="23">
        <v>138</v>
      </c>
      <c r="D39" s="22" t="s">
        <v>144</v>
      </c>
      <c r="E39" s="22" t="s">
        <v>145</v>
      </c>
      <c r="F39" s="22" t="s">
        <v>104</v>
      </c>
      <c r="G39" s="23" t="s">
        <v>17</v>
      </c>
      <c r="H39" s="23" t="s">
        <v>18</v>
      </c>
      <c r="I39" s="24" t="s">
        <v>245</v>
      </c>
      <c r="J39" s="25" t="s">
        <v>24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21" t="s">
        <v>146</v>
      </c>
      <c r="B40" s="22" t="s">
        <v>147</v>
      </c>
      <c r="C40" s="23">
        <v>80</v>
      </c>
      <c r="D40" s="22" t="s">
        <v>246</v>
      </c>
      <c r="E40" s="22" t="s">
        <v>246</v>
      </c>
      <c r="F40" s="22" t="s">
        <v>50</v>
      </c>
      <c r="G40" s="23" t="s">
        <v>17</v>
      </c>
      <c r="H40" s="23" t="s">
        <v>18</v>
      </c>
      <c r="I40" s="26">
        <v>43594</v>
      </c>
      <c r="J40" s="25" t="s">
        <v>24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21" t="s">
        <v>149</v>
      </c>
      <c r="B41" s="22" t="s">
        <v>150</v>
      </c>
      <c r="C41" s="23">
        <v>36</v>
      </c>
      <c r="D41" s="22" t="s">
        <v>36</v>
      </c>
      <c r="E41" s="22" t="s">
        <v>41</v>
      </c>
      <c r="F41" s="22" t="s">
        <v>42</v>
      </c>
      <c r="G41" s="23" t="s">
        <v>17</v>
      </c>
      <c r="H41" s="23" t="s">
        <v>18</v>
      </c>
      <c r="I41" s="26">
        <v>42829</v>
      </c>
      <c r="J41" s="25" t="s">
        <v>24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21" t="s">
        <v>151</v>
      </c>
      <c r="B42" s="22" t="s">
        <v>152</v>
      </c>
      <c r="C42" s="23">
        <v>109</v>
      </c>
      <c r="D42" s="22" t="s">
        <v>36</v>
      </c>
      <c r="E42" s="22" t="s">
        <v>153</v>
      </c>
      <c r="F42" s="22" t="s">
        <v>50</v>
      </c>
      <c r="G42" s="23" t="s">
        <v>17</v>
      </c>
      <c r="H42" s="23" t="s">
        <v>18</v>
      </c>
      <c r="I42" s="26">
        <v>43930</v>
      </c>
      <c r="J42" s="25" t="s">
        <v>24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21" t="s">
        <v>154</v>
      </c>
      <c r="B43" s="22" t="s">
        <v>155</v>
      </c>
      <c r="C43" s="23">
        <v>42</v>
      </c>
      <c r="D43" s="22" t="s">
        <v>36</v>
      </c>
      <c r="E43" s="22" t="s">
        <v>41</v>
      </c>
      <c r="F43" s="22" t="s">
        <v>42</v>
      </c>
      <c r="G43" s="23" t="s">
        <v>17</v>
      </c>
      <c r="H43" s="23" t="s">
        <v>18</v>
      </c>
      <c r="I43" s="26">
        <v>43015</v>
      </c>
      <c r="J43" s="25" t="s">
        <v>24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21" t="s">
        <v>156</v>
      </c>
      <c r="B44" s="22" t="s">
        <v>157</v>
      </c>
      <c r="C44" s="23">
        <v>122</v>
      </c>
      <c r="D44" s="22" t="s">
        <v>53</v>
      </c>
      <c r="E44" s="22" t="s">
        <v>158</v>
      </c>
      <c r="F44" s="22" t="s">
        <v>50</v>
      </c>
      <c r="G44" s="23" t="s">
        <v>17</v>
      </c>
      <c r="H44" s="23" t="s">
        <v>18</v>
      </c>
      <c r="I44" s="24" t="s">
        <v>247</v>
      </c>
      <c r="J44" s="25" t="s">
        <v>24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21" t="s">
        <v>210</v>
      </c>
      <c r="B45" s="22" t="s">
        <v>211</v>
      </c>
      <c r="C45" s="23">
        <v>144</v>
      </c>
      <c r="D45" s="22" t="s">
        <v>212</v>
      </c>
      <c r="E45" s="22" t="s">
        <v>248</v>
      </c>
      <c r="F45" s="22" t="s">
        <v>191</v>
      </c>
      <c r="G45" s="23" t="s">
        <v>17</v>
      </c>
      <c r="H45" s="23" t="s">
        <v>18</v>
      </c>
      <c r="I45" s="24" t="s">
        <v>249</v>
      </c>
      <c r="J45" s="27" t="s">
        <v>250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7" customHeight="1" x14ac:dyDescent="0.25">
      <c r="A46" s="21" t="s">
        <v>159</v>
      </c>
      <c r="B46" s="22" t="s">
        <v>160</v>
      </c>
      <c r="C46" s="23">
        <v>136</v>
      </c>
      <c r="D46" s="22" t="s">
        <v>161</v>
      </c>
      <c r="E46" s="22" t="s">
        <v>223</v>
      </c>
      <c r="F46" s="22" t="s">
        <v>16</v>
      </c>
      <c r="G46" s="23" t="s">
        <v>17</v>
      </c>
      <c r="H46" s="23" t="s">
        <v>18</v>
      </c>
      <c r="I46" s="24" t="s">
        <v>251</v>
      </c>
      <c r="J46" s="25" t="s">
        <v>24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7" customHeight="1" x14ac:dyDescent="0.25">
      <c r="A47" s="21" t="s">
        <v>224</v>
      </c>
      <c r="B47" s="22" t="s">
        <v>225</v>
      </c>
      <c r="C47" s="23">
        <v>145</v>
      </c>
      <c r="D47" s="22" t="s">
        <v>27</v>
      </c>
      <c r="E47" s="22" t="s">
        <v>229</v>
      </c>
      <c r="F47" s="22" t="s">
        <v>61</v>
      </c>
      <c r="G47" s="23" t="s">
        <v>17</v>
      </c>
      <c r="H47" s="23" t="s">
        <v>18</v>
      </c>
      <c r="I47" s="26">
        <v>44809</v>
      </c>
      <c r="J47" s="27" t="s">
        <v>24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21" t="s">
        <v>164</v>
      </c>
      <c r="B48" s="22" t="s">
        <v>165</v>
      </c>
      <c r="C48" s="23">
        <v>58</v>
      </c>
      <c r="D48" s="22" t="s">
        <v>36</v>
      </c>
      <c r="E48" s="22" t="s">
        <v>32</v>
      </c>
      <c r="F48" s="22" t="s">
        <v>33</v>
      </c>
      <c r="G48" s="23" t="s">
        <v>17</v>
      </c>
      <c r="H48" s="23" t="s">
        <v>18</v>
      </c>
      <c r="I48" s="26">
        <v>44682</v>
      </c>
      <c r="J48" s="25" t="s">
        <v>24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7" customHeight="1" x14ac:dyDescent="0.25">
      <c r="A49" s="21" t="s">
        <v>201</v>
      </c>
      <c r="B49" s="22" t="s">
        <v>202</v>
      </c>
      <c r="C49" s="23">
        <v>141</v>
      </c>
      <c r="D49" s="22" t="s">
        <v>203</v>
      </c>
      <c r="E49" s="22" t="s">
        <v>204</v>
      </c>
      <c r="F49" s="22" t="s">
        <v>33</v>
      </c>
      <c r="G49" s="23" t="s">
        <v>17</v>
      </c>
      <c r="H49" s="23" t="s">
        <v>205</v>
      </c>
      <c r="I49" s="24" t="s">
        <v>252</v>
      </c>
      <c r="J49" s="25" t="s">
        <v>24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7" customHeight="1" x14ac:dyDescent="0.25">
      <c r="A50" s="21" t="s">
        <v>166</v>
      </c>
      <c r="B50" s="22" t="s">
        <v>167</v>
      </c>
      <c r="C50" s="23">
        <v>133</v>
      </c>
      <c r="D50" s="22" t="s">
        <v>168</v>
      </c>
      <c r="E50" s="22" t="s">
        <v>169</v>
      </c>
      <c r="F50" s="22" t="s">
        <v>112</v>
      </c>
      <c r="G50" s="23" t="s">
        <v>17</v>
      </c>
      <c r="H50" s="23" t="s">
        <v>18</v>
      </c>
      <c r="I50" s="26">
        <v>44682</v>
      </c>
      <c r="J50" s="25" t="s">
        <v>24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7" customHeight="1" x14ac:dyDescent="0.25">
      <c r="A51" s="21" t="s">
        <v>170</v>
      </c>
      <c r="B51" s="22" t="s">
        <v>171</v>
      </c>
      <c r="C51" s="23">
        <v>43</v>
      </c>
      <c r="D51" s="22" t="s">
        <v>36</v>
      </c>
      <c r="E51" s="22" t="s">
        <v>137</v>
      </c>
      <c r="F51" s="22" t="s">
        <v>16</v>
      </c>
      <c r="G51" s="23" t="s">
        <v>17</v>
      </c>
      <c r="H51" s="23" t="s">
        <v>18</v>
      </c>
      <c r="I51" s="26">
        <v>43076</v>
      </c>
      <c r="J51" s="25" t="s">
        <v>24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7" customHeight="1" x14ac:dyDescent="0.25">
      <c r="A52" s="21" t="s">
        <v>172</v>
      </c>
      <c r="B52" s="22" t="s">
        <v>173</v>
      </c>
      <c r="C52" s="23">
        <v>73</v>
      </c>
      <c r="D52" s="22" t="s">
        <v>36</v>
      </c>
      <c r="E52" s="22" t="s">
        <v>32</v>
      </c>
      <c r="F52" s="22" t="s">
        <v>104</v>
      </c>
      <c r="G52" s="23" t="s">
        <v>17</v>
      </c>
      <c r="H52" s="23" t="s">
        <v>18</v>
      </c>
      <c r="I52" s="26">
        <v>43565</v>
      </c>
      <c r="J52" s="25" t="s">
        <v>24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5.75" customHeight="1" x14ac:dyDescent="0.25">
      <c r="A53" s="28"/>
      <c r="B53" s="29"/>
      <c r="C53" s="29"/>
      <c r="D53" s="29"/>
      <c r="E53" s="29"/>
      <c r="F53" s="29"/>
      <c r="G53" s="29"/>
      <c r="H53" s="29"/>
      <c r="I53" s="18"/>
      <c r="J53" s="30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42" customHeight="1" x14ac:dyDescent="0.25">
      <c r="A54" s="181" t="s">
        <v>253</v>
      </c>
      <c r="B54" s="182"/>
      <c r="C54" s="182"/>
      <c r="D54" s="182"/>
      <c r="E54" s="182"/>
      <c r="F54" s="182"/>
      <c r="G54" s="182"/>
      <c r="H54" s="183"/>
      <c r="I54" s="30"/>
      <c r="J54" s="3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8.5" customHeight="1" x14ac:dyDescent="0.25">
      <c r="A55" s="19" t="s">
        <v>2</v>
      </c>
      <c r="B55" s="20" t="s">
        <v>3</v>
      </c>
      <c r="C55" s="20" t="s">
        <v>4</v>
      </c>
      <c r="D55" s="20" t="s">
        <v>5</v>
      </c>
      <c r="E55" s="20" t="s">
        <v>7</v>
      </c>
      <c r="F55" s="20" t="s">
        <v>8</v>
      </c>
      <c r="G55" s="20" t="s">
        <v>175</v>
      </c>
      <c r="H55" s="20" t="s">
        <v>215</v>
      </c>
      <c r="I55" s="18"/>
      <c r="J55" s="3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7" customHeight="1" x14ac:dyDescent="0.25">
      <c r="A56" s="21" t="s">
        <v>216</v>
      </c>
      <c r="B56" s="22" t="s">
        <v>217</v>
      </c>
      <c r="C56" s="23">
        <v>143</v>
      </c>
      <c r="D56" s="22" t="s">
        <v>178</v>
      </c>
      <c r="E56" s="22" t="s">
        <v>50</v>
      </c>
      <c r="F56" s="23" t="s">
        <v>179</v>
      </c>
      <c r="G56" s="31">
        <v>44899</v>
      </c>
      <c r="H56" s="27" t="s">
        <v>24</v>
      </c>
      <c r="I56" s="18"/>
      <c r="J56" s="30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60" customHeight="1" x14ac:dyDescent="0.25">
      <c r="A57" s="21" t="s">
        <v>180</v>
      </c>
      <c r="B57" s="22" t="s">
        <v>181</v>
      </c>
      <c r="C57" s="23" t="s">
        <v>24</v>
      </c>
      <c r="D57" s="22" t="s">
        <v>182</v>
      </c>
      <c r="E57" s="22" t="s">
        <v>183</v>
      </c>
      <c r="F57" s="23" t="s">
        <v>184</v>
      </c>
      <c r="G57" s="31">
        <v>43948</v>
      </c>
      <c r="H57" s="25" t="s">
        <v>24</v>
      </c>
      <c r="I57" s="18"/>
      <c r="J57" s="30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7" customHeight="1" x14ac:dyDescent="0.25">
      <c r="A58" s="21" t="s">
        <v>185</v>
      </c>
      <c r="B58" s="22" t="s">
        <v>186</v>
      </c>
      <c r="C58" s="23">
        <v>132</v>
      </c>
      <c r="D58" s="22" t="s">
        <v>187</v>
      </c>
      <c r="E58" s="22" t="s">
        <v>112</v>
      </c>
      <c r="F58" s="23" t="s">
        <v>179</v>
      </c>
      <c r="G58" s="31">
        <v>44239</v>
      </c>
      <c r="H58" s="25" t="s">
        <v>24</v>
      </c>
      <c r="I58" s="18"/>
      <c r="J58" s="30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7" customHeight="1" x14ac:dyDescent="0.25">
      <c r="A59" s="21" t="s">
        <v>188</v>
      </c>
      <c r="B59" s="22" t="s">
        <v>189</v>
      </c>
      <c r="C59" s="23">
        <v>131</v>
      </c>
      <c r="D59" s="22" t="s">
        <v>190</v>
      </c>
      <c r="E59" s="22" t="s">
        <v>191</v>
      </c>
      <c r="F59" s="23" t="s">
        <v>179</v>
      </c>
      <c r="G59" s="31">
        <v>44239</v>
      </c>
      <c r="H59" s="25" t="s">
        <v>24</v>
      </c>
      <c r="I59" s="18"/>
      <c r="J59" s="30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30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30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30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30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30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30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30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30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30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30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30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30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30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30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30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30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30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30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30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30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30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30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30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30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30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30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30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30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30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30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30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30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30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30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30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30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30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30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30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30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30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30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30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30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30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30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30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30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30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30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30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30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30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30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30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30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30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30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30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30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30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30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30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30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30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30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30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30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30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30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30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30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30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30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30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30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30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30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30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30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30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30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30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30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30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30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30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30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30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30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30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30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30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30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30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30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30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30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30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30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30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30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30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30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30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30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30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30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30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30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30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30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30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30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30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30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30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30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30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30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30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30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30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30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30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30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30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30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30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30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30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30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30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30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30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30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30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30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30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30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30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30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30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30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30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30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30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30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30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30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30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30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30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30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30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30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30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30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30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30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30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30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30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30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30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30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30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30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30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30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30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30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30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30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30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30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30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30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30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30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30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30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30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30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30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30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30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30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30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30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30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30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30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30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30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30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30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30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30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30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.75" customHeight="1" x14ac:dyDescent="0.25"/>
    <row r="261" spans="1:26" ht="15.75" customHeight="1" x14ac:dyDescent="0.25"/>
    <row r="262" spans="1:26" ht="15.75" customHeight="1" x14ac:dyDescent="0.25"/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J1"/>
    <mergeCell ref="A2:J2"/>
    <mergeCell ref="A54:H54"/>
  </mergeCells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9" workbookViewId="0">
      <selection activeCell="A58" sqref="A58:XFD58"/>
    </sheetView>
  </sheetViews>
  <sheetFormatPr defaultColWidth="14.42578125" defaultRowHeight="15" customHeight="1" x14ac:dyDescent="0.25"/>
  <cols>
    <col min="1" max="1" width="56.7109375" customWidth="1"/>
    <col min="2" max="2" width="19.42578125" customWidth="1"/>
    <col min="3" max="3" width="15.42578125" customWidth="1"/>
    <col min="4" max="4" width="44.5703125" customWidth="1"/>
    <col min="5" max="5" width="43.28515625" customWidth="1"/>
    <col min="6" max="6" width="47.28515625" customWidth="1"/>
    <col min="7" max="7" width="16" customWidth="1"/>
    <col min="8" max="8" width="18.85546875" customWidth="1"/>
    <col min="9" max="9" width="13.85546875" customWidth="1"/>
    <col min="10" max="10" width="20.7109375" customWidth="1"/>
    <col min="11" max="26" width="8.7109375" customWidth="1"/>
  </cols>
  <sheetData>
    <row r="1" spans="1:26" ht="42" customHeight="1" x14ac:dyDescent="0.25">
      <c r="A1" s="184" t="s">
        <v>254</v>
      </c>
      <c r="B1" s="185"/>
      <c r="C1" s="185"/>
      <c r="D1" s="185"/>
      <c r="E1" s="185"/>
      <c r="F1" s="185"/>
      <c r="G1" s="185"/>
      <c r="H1" s="185"/>
      <c r="I1" s="185"/>
      <c r="J1" s="18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45" x14ac:dyDescent="0.25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227</v>
      </c>
      <c r="I3" s="20" t="s">
        <v>10</v>
      </c>
      <c r="J3" s="20" t="s">
        <v>11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7" customHeight="1" x14ac:dyDescent="0.25">
      <c r="A4" s="21" t="s">
        <v>19</v>
      </c>
      <c r="B4" s="22" t="s">
        <v>20</v>
      </c>
      <c r="C4" s="23">
        <v>121</v>
      </c>
      <c r="D4" s="22" t="s">
        <v>27</v>
      </c>
      <c r="E4" s="22" t="s">
        <v>22</v>
      </c>
      <c r="F4" s="22" t="s">
        <v>23</v>
      </c>
      <c r="G4" s="23" t="s">
        <v>17</v>
      </c>
      <c r="H4" s="23" t="s">
        <v>18</v>
      </c>
      <c r="I4" s="25" t="s">
        <v>228</v>
      </c>
      <c r="J4" s="32">
        <v>44568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7" customHeight="1" x14ac:dyDescent="0.25">
      <c r="A5" s="21" t="s">
        <v>25</v>
      </c>
      <c r="B5" s="22" t="s">
        <v>26</v>
      </c>
      <c r="C5" s="23">
        <v>127</v>
      </c>
      <c r="D5" s="22" t="s">
        <v>27</v>
      </c>
      <c r="E5" s="22" t="s">
        <v>229</v>
      </c>
      <c r="F5" s="22" t="s">
        <v>29</v>
      </c>
      <c r="G5" s="23" t="s">
        <v>17</v>
      </c>
      <c r="H5" s="23" t="s">
        <v>18</v>
      </c>
      <c r="I5" s="26">
        <v>44510</v>
      </c>
      <c r="J5" s="25" t="s">
        <v>24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" customHeight="1" x14ac:dyDescent="0.25">
      <c r="A6" s="21" t="s">
        <v>30</v>
      </c>
      <c r="B6" s="22" t="s">
        <v>31</v>
      </c>
      <c r="C6" s="23">
        <v>67</v>
      </c>
      <c r="D6" s="22" t="s">
        <v>21</v>
      </c>
      <c r="E6" s="22" t="s">
        <v>32</v>
      </c>
      <c r="F6" s="22" t="s">
        <v>33</v>
      </c>
      <c r="G6" s="23" t="s">
        <v>17</v>
      </c>
      <c r="H6" s="23" t="s">
        <v>18</v>
      </c>
      <c r="I6" s="24" t="s">
        <v>230</v>
      </c>
      <c r="J6" s="25" t="s">
        <v>24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7" customHeight="1" x14ac:dyDescent="0.25">
      <c r="A7" s="21" t="s">
        <v>34</v>
      </c>
      <c r="B7" s="22" t="s">
        <v>35</v>
      </c>
      <c r="C7" s="23">
        <v>102</v>
      </c>
      <c r="D7" s="22" t="s">
        <v>36</v>
      </c>
      <c r="E7" s="22" t="s">
        <v>37</v>
      </c>
      <c r="F7" s="22" t="s">
        <v>38</v>
      </c>
      <c r="G7" s="23" t="s">
        <v>17</v>
      </c>
      <c r="H7" s="23" t="s">
        <v>18</v>
      </c>
      <c r="I7" s="24" t="s">
        <v>231</v>
      </c>
      <c r="J7" s="25" t="s">
        <v>24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7" customHeight="1" x14ac:dyDescent="0.25">
      <c r="A8" s="21" t="s">
        <v>39</v>
      </c>
      <c r="B8" s="22" t="s">
        <v>40</v>
      </c>
      <c r="C8" s="23">
        <v>91</v>
      </c>
      <c r="D8" s="22" t="s">
        <v>21</v>
      </c>
      <c r="E8" s="22" t="s">
        <v>41</v>
      </c>
      <c r="F8" s="22" t="s">
        <v>42</v>
      </c>
      <c r="G8" s="23" t="s">
        <v>17</v>
      </c>
      <c r="H8" s="23" t="s">
        <v>18</v>
      </c>
      <c r="I8" s="26">
        <v>43473</v>
      </c>
      <c r="J8" s="25" t="s">
        <v>24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4.5" customHeight="1" x14ac:dyDescent="0.25">
      <c r="A9" s="21" t="s">
        <v>43</v>
      </c>
      <c r="B9" s="22" t="s">
        <v>44</v>
      </c>
      <c r="C9" s="23">
        <v>33</v>
      </c>
      <c r="D9" s="22" t="s">
        <v>21</v>
      </c>
      <c r="E9" s="22" t="s">
        <v>32</v>
      </c>
      <c r="F9" s="22" t="s">
        <v>33</v>
      </c>
      <c r="G9" s="23" t="s">
        <v>17</v>
      </c>
      <c r="H9" s="23" t="s">
        <v>18</v>
      </c>
      <c r="I9" s="24" t="s">
        <v>232</v>
      </c>
      <c r="J9" s="25" t="s">
        <v>24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7" customHeight="1" x14ac:dyDescent="0.25">
      <c r="A10" s="21" t="s">
        <v>46</v>
      </c>
      <c r="B10" s="22" t="s">
        <v>47</v>
      </c>
      <c r="C10" s="23">
        <v>83</v>
      </c>
      <c r="D10" s="22" t="s">
        <v>48</v>
      </c>
      <c r="E10" s="22" t="s">
        <v>233</v>
      </c>
      <c r="F10" s="22" t="s">
        <v>50</v>
      </c>
      <c r="G10" s="23" t="s">
        <v>17</v>
      </c>
      <c r="H10" s="23" t="s">
        <v>18</v>
      </c>
      <c r="I10" s="26">
        <v>43627</v>
      </c>
      <c r="J10" s="25" t="s">
        <v>24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7" customHeight="1" x14ac:dyDescent="0.25">
      <c r="A11" s="21" t="s">
        <v>51</v>
      </c>
      <c r="B11" s="22" t="s">
        <v>52</v>
      </c>
      <c r="C11" s="23">
        <v>97</v>
      </c>
      <c r="D11" s="22" t="s">
        <v>53</v>
      </c>
      <c r="E11" s="22" t="s">
        <v>54</v>
      </c>
      <c r="F11" s="22" t="s">
        <v>38</v>
      </c>
      <c r="G11" s="23" t="s">
        <v>17</v>
      </c>
      <c r="H11" s="23" t="s">
        <v>18</v>
      </c>
      <c r="I11" s="24" t="s">
        <v>234</v>
      </c>
      <c r="J11" s="25" t="s">
        <v>24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7" customHeight="1" x14ac:dyDescent="0.25">
      <c r="A12" s="21" t="s">
        <v>55</v>
      </c>
      <c r="B12" s="22" t="s">
        <v>56</v>
      </c>
      <c r="C12" s="23">
        <v>28</v>
      </c>
      <c r="D12" s="22" t="s">
        <v>21</v>
      </c>
      <c r="E12" s="22" t="s">
        <v>22</v>
      </c>
      <c r="F12" s="22" t="s">
        <v>23</v>
      </c>
      <c r="G12" s="23" t="s">
        <v>17</v>
      </c>
      <c r="H12" s="23" t="s">
        <v>18</v>
      </c>
      <c r="I12" s="24" t="s">
        <v>235</v>
      </c>
      <c r="J12" s="25" t="s">
        <v>24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7" customHeight="1" x14ac:dyDescent="0.25">
      <c r="A13" s="21" t="s">
        <v>57</v>
      </c>
      <c r="B13" s="22" t="s">
        <v>58</v>
      </c>
      <c r="C13" s="23">
        <v>134</v>
      </c>
      <c r="D13" s="22" t="s">
        <v>59</v>
      </c>
      <c r="E13" s="22" t="s">
        <v>60</v>
      </c>
      <c r="F13" s="22" t="s">
        <v>61</v>
      </c>
      <c r="G13" s="23" t="s">
        <v>17</v>
      </c>
      <c r="H13" s="23" t="s">
        <v>18</v>
      </c>
      <c r="I13" s="26">
        <v>44713</v>
      </c>
      <c r="J13" s="25" t="s">
        <v>24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" customHeight="1" x14ac:dyDescent="0.25">
      <c r="A14" s="21" t="s">
        <v>62</v>
      </c>
      <c r="B14" s="22" t="s">
        <v>63</v>
      </c>
      <c r="C14" s="23">
        <v>87</v>
      </c>
      <c r="D14" s="22" t="s">
        <v>59</v>
      </c>
      <c r="E14" s="22" t="s">
        <v>64</v>
      </c>
      <c r="F14" s="22" t="s">
        <v>133</v>
      </c>
      <c r="G14" s="23" t="s">
        <v>17</v>
      </c>
      <c r="H14" s="23" t="s">
        <v>18</v>
      </c>
      <c r="I14" s="26">
        <v>43654</v>
      </c>
      <c r="J14" s="25" t="s">
        <v>24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21" t="s">
        <v>66</v>
      </c>
      <c r="B15" s="22" t="s">
        <v>67</v>
      </c>
      <c r="C15" s="23">
        <v>110</v>
      </c>
      <c r="D15" s="22" t="s">
        <v>68</v>
      </c>
      <c r="E15" s="22" t="s">
        <v>60</v>
      </c>
      <c r="F15" s="22" t="s">
        <v>61</v>
      </c>
      <c r="G15" s="23" t="s">
        <v>17</v>
      </c>
      <c r="H15" s="23" t="s">
        <v>18</v>
      </c>
      <c r="I15" s="26">
        <v>43955</v>
      </c>
      <c r="J15" s="25" t="s">
        <v>24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" customHeight="1" x14ac:dyDescent="0.25">
      <c r="A16" s="21" t="s">
        <v>193</v>
      </c>
      <c r="B16" s="22" t="s">
        <v>194</v>
      </c>
      <c r="C16" s="23">
        <v>139</v>
      </c>
      <c r="D16" s="22" t="s">
        <v>27</v>
      </c>
      <c r="E16" s="22" t="s">
        <v>229</v>
      </c>
      <c r="F16" s="22" t="s">
        <v>16</v>
      </c>
      <c r="G16" s="23" t="s">
        <v>17</v>
      </c>
      <c r="H16" s="23" t="s">
        <v>205</v>
      </c>
      <c r="I16" s="24" t="s">
        <v>236</v>
      </c>
      <c r="J16" s="27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7" customHeight="1" x14ac:dyDescent="0.25">
      <c r="A17" s="21" t="s">
        <v>72</v>
      </c>
      <c r="B17" s="22" t="s">
        <v>73</v>
      </c>
      <c r="C17" s="23">
        <v>107</v>
      </c>
      <c r="D17" s="22" t="s">
        <v>59</v>
      </c>
      <c r="E17" s="22" t="s">
        <v>74</v>
      </c>
      <c r="F17" s="22" t="s">
        <v>50</v>
      </c>
      <c r="G17" s="23" t="s">
        <v>17</v>
      </c>
      <c r="H17" s="23" t="s">
        <v>18</v>
      </c>
      <c r="I17" s="26">
        <v>43927</v>
      </c>
      <c r="J17" s="25" t="s">
        <v>24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7" customHeight="1" x14ac:dyDescent="0.25">
      <c r="A18" s="21" t="s">
        <v>75</v>
      </c>
      <c r="B18" s="22" t="s">
        <v>76</v>
      </c>
      <c r="C18" s="23">
        <v>118</v>
      </c>
      <c r="D18" s="22" t="s">
        <v>36</v>
      </c>
      <c r="E18" s="22" t="s">
        <v>77</v>
      </c>
      <c r="F18" s="22" t="s">
        <v>50</v>
      </c>
      <c r="G18" s="23" t="s">
        <v>17</v>
      </c>
      <c r="H18" s="23" t="s">
        <v>18</v>
      </c>
      <c r="I18" s="26">
        <v>44140</v>
      </c>
      <c r="J18" s="25" t="s">
        <v>24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7" customHeight="1" x14ac:dyDescent="0.25">
      <c r="A19" s="21" t="s">
        <v>78</v>
      </c>
      <c r="B19" s="22" t="s">
        <v>79</v>
      </c>
      <c r="C19" s="23">
        <v>76</v>
      </c>
      <c r="D19" s="22" t="s">
        <v>36</v>
      </c>
      <c r="E19" s="22" t="s">
        <v>32</v>
      </c>
      <c r="F19" s="22" t="s">
        <v>33</v>
      </c>
      <c r="G19" s="23" t="s">
        <v>17</v>
      </c>
      <c r="H19" s="23" t="s">
        <v>18</v>
      </c>
      <c r="I19" s="26">
        <v>43567</v>
      </c>
      <c r="J19" s="25" t="s">
        <v>24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 x14ac:dyDescent="0.25">
      <c r="A20" s="21" t="s">
        <v>80</v>
      </c>
      <c r="B20" s="22" t="s">
        <v>81</v>
      </c>
      <c r="C20" s="23">
        <v>101</v>
      </c>
      <c r="D20" s="22" t="s">
        <v>199</v>
      </c>
      <c r="E20" s="22" t="s">
        <v>148</v>
      </c>
      <c r="F20" s="22" t="s">
        <v>133</v>
      </c>
      <c r="G20" s="23" t="s">
        <v>17</v>
      </c>
      <c r="H20" s="23" t="s">
        <v>18</v>
      </c>
      <c r="I20" s="24" t="s">
        <v>237</v>
      </c>
      <c r="J20" s="25" t="s">
        <v>24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7" customHeight="1" x14ac:dyDescent="0.25">
      <c r="A21" s="21" t="s">
        <v>82</v>
      </c>
      <c r="B21" s="22" t="s">
        <v>83</v>
      </c>
      <c r="C21" s="23">
        <v>48</v>
      </c>
      <c r="D21" s="22" t="s">
        <v>21</v>
      </c>
      <c r="E21" s="22" t="s">
        <v>22</v>
      </c>
      <c r="F21" s="22" t="s">
        <v>23</v>
      </c>
      <c r="G21" s="23" t="s">
        <v>17</v>
      </c>
      <c r="H21" s="23" t="s">
        <v>18</v>
      </c>
      <c r="I21" s="24" t="s">
        <v>238</v>
      </c>
      <c r="J21" s="33">
        <v>44568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7" customHeight="1" x14ac:dyDescent="0.25">
      <c r="A22" s="21" t="s">
        <v>84</v>
      </c>
      <c r="B22" s="22" t="s">
        <v>85</v>
      </c>
      <c r="C22" s="23">
        <v>125</v>
      </c>
      <c r="D22" s="22" t="s">
        <v>86</v>
      </c>
      <c r="E22" s="22" t="s">
        <v>87</v>
      </c>
      <c r="F22" s="22" t="s">
        <v>16</v>
      </c>
      <c r="G22" s="23" t="s">
        <v>17</v>
      </c>
      <c r="H22" s="23" t="s">
        <v>88</v>
      </c>
      <c r="I22" s="24" t="s">
        <v>239</v>
      </c>
      <c r="J22" s="25" t="s">
        <v>24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7" customHeight="1" x14ac:dyDescent="0.25">
      <c r="A23" s="21" t="s">
        <v>89</v>
      </c>
      <c r="B23" s="22" t="s">
        <v>90</v>
      </c>
      <c r="C23" s="23">
        <v>137</v>
      </c>
      <c r="D23" s="22" t="s">
        <v>91</v>
      </c>
      <c r="E23" s="22" t="s">
        <v>92</v>
      </c>
      <c r="F23" s="22" t="s">
        <v>50</v>
      </c>
      <c r="G23" s="23" t="s">
        <v>17</v>
      </c>
      <c r="H23" s="23" t="s">
        <v>18</v>
      </c>
      <c r="I23" s="24" t="s">
        <v>240</v>
      </c>
      <c r="J23" s="25" t="s">
        <v>24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" customHeight="1" x14ac:dyDescent="0.25">
      <c r="A24" s="21" t="s">
        <v>93</v>
      </c>
      <c r="B24" s="22" t="s">
        <v>94</v>
      </c>
      <c r="C24" s="23">
        <v>50</v>
      </c>
      <c r="D24" s="22" t="s">
        <v>36</v>
      </c>
      <c r="E24" s="22" t="s">
        <v>41</v>
      </c>
      <c r="F24" s="22" t="s">
        <v>42</v>
      </c>
      <c r="G24" s="23" t="s">
        <v>17</v>
      </c>
      <c r="H24" s="23" t="s">
        <v>18</v>
      </c>
      <c r="I24" s="26">
        <v>42924</v>
      </c>
      <c r="J24" s="25" t="s">
        <v>24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7" customHeight="1" x14ac:dyDescent="0.25">
      <c r="A25" s="21" t="s">
        <v>96</v>
      </c>
      <c r="B25" s="22" t="s">
        <v>97</v>
      </c>
      <c r="C25" s="23">
        <v>27</v>
      </c>
      <c r="D25" s="22" t="s">
        <v>36</v>
      </c>
      <c r="E25" s="22" t="s">
        <v>41</v>
      </c>
      <c r="F25" s="22" t="s">
        <v>42</v>
      </c>
      <c r="G25" s="23" t="s">
        <v>17</v>
      </c>
      <c r="H25" s="23" t="s">
        <v>18</v>
      </c>
      <c r="I25" s="24" t="s">
        <v>241</v>
      </c>
      <c r="J25" s="25" t="s">
        <v>24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 x14ac:dyDescent="0.25">
      <c r="A26" s="21" t="s">
        <v>98</v>
      </c>
      <c r="B26" s="22" t="s">
        <v>99</v>
      </c>
      <c r="C26" s="23">
        <v>65</v>
      </c>
      <c r="D26" s="22" t="s">
        <v>14</v>
      </c>
      <c r="E26" s="22" t="s">
        <v>15</v>
      </c>
      <c r="F26" s="22" t="s">
        <v>16</v>
      </c>
      <c r="G26" s="23" t="s">
        <v>17</v>
      </c>
      <c r="H26" s="23" t="s">
        <v>18</v>
      </c>
      <c r="I26" s="26">
        <v>43412</v>
      </c>
      <c r="J26" s="25" t="s">
        <v>24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7" customHeight="1" x14ac:dyDescent="0.25">
      <c r="A27" s="21" t="s">
        <v>100</v>
      </c>
      <c r="B27" s="22" t="s">
        <v>101</v>
      </c>
      <c r="C27" s="23">
        <v>129</v>
      </c>
      <c r="D27" s="22" t="s">
        <v>91</v>
      </c>
      <c r="E27" s="22" t="s">
        <v>92</v>
      </c>
      <c r="F27" s="22" t="s">
        <v>50</v>
      </c>
      <c r="G27" s="23" t="s">
        <v>17</v>
      </c>
      <c r="H27" s="23" t="s">
        <v>18</v>
      </c>
      <c r="I27" s="26">
        <v>44208</v>
      </c>
      <c r="J27" s="25" t="s">
        <v>24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 x14ac:dyDescent="0.25">
      <c r="A28" s="21" t="s">
        <v>102</v>
      </c>
      <c r="B28" s="22" t="s">
        <v>103</v>
      </c>
      <c r="C28" s="23">
        <v>106</v>
      </c>
      <c r="D28" s="22" t="s">
        <v>36</v>
      </c>
      <c r="E28" s="22" t="s">
        <v>32</v>
      </c>
      <c r="F28" s="22" t="s">
        <v>104</v>
      </c>
      <c r="G28" s="23" t="s">
        <v>17</v>
      </c>
      <c r="H28" s="23" t="s">
        <v>18</v>
      </c>
      <c r="I28" s="26">
        <v>43927</v>
      </c>
      <c r="J28" s="25" t="s">
        <v>24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7" customHeight="1" x14ac:dyDescent="0.25">
      <c r="A29" s="21" t="s">
        <v>119</v>
      </c>
      <c r="B29" s="22" t="s">
        <v>120</v>
      </c>
      <c r="C29" s="23">
        <v>135</v>
      </c>
      <c r="D29" s="22" t="s">
        <v>21</v>
      </c>
      <c r="E29" s="22" t="s">
        <v>122</v>
      </c>
      <c r="F29" s="22" t="s">
        <v>112</v>
      </c>
      <c r="G29" s="23" t="s">
        <v>17</v>
      </c>
      <c r="H29" s="23" t="s">
        <v>18</v>
      </c>
      <c r="I29" s="26">
        <v>44866</v>
      </c>
      <c r="J29" s="25" t="s">
        <v>24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7" customHeight="1" x14ac:dyDescent="0.25">
      <c r="A30" s="21" t="s">
        <v>123</v>
      </c>
      <c r="B30" s="22" t="s">
        <v>124</v>
      </c>
      <c r="C30" s="23">
        <v>53</v>
      </c>
      <c r="D30" s="22" t="s">
        <v>53</v>
      </c>
      <c r="E30" s="22" t="s">
        <v>125</v>
      </c>
      <c r="F30" s="22" t="s">
        <v>50</v>
      </c>
      <c r="G30" s="23" t="s">
        <v>17</v>
      </c>
      <c r="H30" s="23" t="s">
        <v>18</v>
      </c>
      <c r="I30" s="24" t="s">
        <v>242</v>
      </c>
      <c r="J30" s="25" t="s">
        <v>24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7" customHeight="1" x14ac:dyDescent="0.25">
      <c r="A31" s="21" t="s">
        <v>126</v>
      </c>
      <c r="B31" s="22" t="s">
        <v>127</v>
      </c>
      <c r="C31" s="23">
        <v>14</v>
      </c>
      <c r="D31" s="22" t="s">
        <v>21</v>
      </c>
      <c r="E31" s="22" t="s">
        <v>22</v>
      </c>
      <c r="F31" s="22" t="s">
        <v>23</v>
      </c>
      <c r="G31" s="23" t="s">
        <v>17</v>
      </c>
      <c r="H31" s="23" t="s">
        <v>18</v>
      </c>
      <c r="I31" s="26">
        <v>42439</v>
      </c>
      <c r="J31" s="33">
        <v>44568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" customHeight="1" x14ac:dyDescent="0.25">
      <c r="A32" s="21" t="s">
        <v>128</v>
      </c>
      <c r="B32" s="22" t="s">
        <v>129</v>
      </c>
      <c r="C32" s="23">
        <v>89</v>
      </c>
      <c r="D32" s="22" t="s">
        <v>14</v>
      </c>
      <c r="E32" s="22" t="s">
        <v>130</v>
      </c>
      <c r="F32" s="22" t="s">
        <v>42</v>
      </c>
      <c r="G32" s="23" t="s">
        <v>17</v>
      </c>
      <c r="H32" s="23" t="s">
        <v>18</v>
      </c>
      <c r="I32" s="26">
        <v>43655</v>
      </c>
      <c r="J32" s="25" t="s">
        <v>24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7" customHeight="1" x14ac:dyDescent="0.25">
      <c r="A33" s="21" t="s">
        <v>131</v>
      </c>
      <c r="B33" s="22" t="s">
        <v>132</v>
      </c>
      <c r="C33" s="23">
        <v>120</v>
      </c>
      <c r="D33" s="22" t="s">
        <v>68</v>
      </c>
      <c r="E33" s="22" t="s">
        <v>64</v>
      </c>
      <c r="F33" s="22" t="s">
        <v>133</v>
      </c>
      <c r="G33" s="23" t="s">
        <v>17</v>
      </c>
      <c r="H33" s="23" t="s">
        <v>18</v>
      </c>
      <c r="I33" s="24" t="s">
        <v>228</v>
      </c>
      <c r="J33" s="25" t="s">
        <v>24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 x14ac:dyDescent="0.25">
      <c r="A34" s="21" t="s">
        <v>138</v>
      </c>
      <c r="B34" s="22" t="s">
        <v>139</v>
      </c>
      <c r="C34" s="23">
        <v>49</v>
      </c>
      <c r="D34" s="22" t="s">
        <v>36</v>
      </c>
      <c r="E34" s="22" t="s">
        <v>41</v>
      </c>
      <c r="F34" s="22" t="s">
        <v>42</v>
      </c>
      <c r="G34" s="23" t="s">
        <v>17</v>
      </c>
      <c r="H34" s="23" t="s">
        <v>18</v>
      </c>
      <c r="I34" s="26">
        <v>42743</v>
      </c>
      <c r="J34" s="25" t="s">
        <v>24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7" customHeight="1" x14ac:dyDescent="0.25">
      <c r="A35" s="21" t="s">
        <v>207</v>
      </c>
      <c r="B35" s="22" t="s">
        <v>208</v>
      </c>
      <c r="C35" s="23">
        <v>142</v>
      </c>
      <c r="D35" s="22" t="s">
        <v>209</v>
      </c>
      <c r="E35" s="22" t="s">
        <v>137</v>
      </c>
      <c r="F35" s="22" t="s">
        <v>16</v>
      </c>
      <c r="G35" s="23" t="s">
        <v>17</v>
      </c>
      <c r="H35" s="23" t="s">
        <v>18</v>
      </c>
      <c r="I35" s="26">
        <v>44655</v>
      </c>
      <c r="J35" s="2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 x14ac:dyDescent="0.25">
      <c r="A36" s="21" t="s">
        <v>197</v>
      </c>
      <c r="B36" s="22" t="s">
        <v>198</v>
      </c>
      <c r="C36" s="23">
        <v>140</v>
      </c>
      <c r="D36" s="22" t="s">
        <v>199</v>
      </c>
      <c r="E36" s="22" t="s">
        <v>200</v>
      </c>
      <c r="F36" s="22" t="s">
        <v>61</v>
      </c>
      <c r="G36" s="23" t="s">
        <v>17</v>
      </c>
      <c r="H36" s="23" t="s">
        <v>18</v>
      </c>
      <c r="I36" s="26">
        <v>44623</v>
      </c>
      <c r="J36" s="25" t="s">
        <v>24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7" customHeight="1" x14ac:dyDescent="0.25">
      <c r="A37" s="21" t="s">
        <v>140</v>
      </c>
      <c r="B37" s="22" t="s">
        <v>141</v>
      </c>
      <c r="C37" s="23">
        <v>128</v>
      </c>
      <c r="D37" s="22" t="s">
        <v>86</v>
      </c>
      <c r="E37" s="22" t="s">
        <v>87</v>
      </c>
      <c r="F37" s="22" t="s">
        <v>61</v>
      </c>
      <c r="G37" s="23" t="s">
        <v>17</v>
      </c>
      <c r="H37" s="23" t="s">
        <v>88</v>
      </c>
      <c r="I37" s="24" t="s">
        <v>243</v>
      </c>
      <c r="J37" s="25" t="s">
        <v>24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 x14ac:dyDescent="0.25">
      <c r="A38" s="21" t="s">
        <v>219</v>
      </c>
      <c r="B38" s="22" t="s">
        <v>220</v>
      </c>
      <c r="C38" s="23">
        <v>146</v>
      </c>
      <c r="D38" s="22" t="s">
        <v>27</v>
      </c>
      <c r="E38" s="22" t="s">
        <v>229</v>
      </c>
      <c r="F38" s="22" t="s">
        <v>221</v>
      </c>
      <c r="G38" s="23" t="s">
        <v>17</v>
      </c>
      <c r="H38" s="23" t="s">
        <v>222</v>
      </c>
      <c r="I38" s="24" t="s">
        <v>244</v>
      </c>
      <c r="J38" s="25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7" customHeight="1" x14ac:dyDescent="0.25">
      <c r="A39" s="21" t="s">
        <v>142</v>
      </c>
      <c r="B39" s="22" t="s">
        <v>143</v>
      </c>
      <c r="C39" s="23">
        <v>138</v>
      </c>
      <c r="D39" s="22" t="s">
        <v>144</v>
      </c>
      <c r="E39" s="22" t="s">
        <v>145</v>
      </c>
      <c r="F39" s="22" t="s">
        <v>104</v>
      </c>
      <c r="G39" s="23" t="s">
        <v>17</v>
      </c>
      <c r="H39" s="23" t="s">
        <v>18</v>
      </c>
      <c r="I39" s="24" t="s">
        <v>245</v>
      </c>
      <c r="J39" s="25" t="s">
        <v>24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7" customHeight="1" x14ac:dyDescent="0.25">
      <c r="A40" s="21" t="s">
        <v>146</v>
      </c>
      <c r="B40" s="22" t="s">
        <v>147</v>
      </c>
      <c r="C40" s="23">
        <v>80</v>
      </c>
      <c r="D40" s="22" t="s">
        <v>246</v>
      </c>
      <c r="E40" s="22" t="s">
        <v>246</v>
      </c>
      <c r="F40" s="22" t="s">
        <v>50</v>
      </c>
      <c r="G40" s="23" t="s">
        <v>17</v>
      </c>
      <c r="H40" s="23" t="s">
        <v>18</v>
      </c>
      <c r="I40" s="26">
        <v>43594</v>
      </c>
      <c r="J40" s="25" t="s">
        <v>24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7" customHeight="1" x14ac:dyDescent="0.25">
      <c r="A41" s="21" t="s">
        <v>149</v>
      </c>
      <c r="B41" s="22" t="s">
        <v>150</v>
      </c>
      <c r="C41" s="23">
        <v>36</v>
      </c>
      <c r="D41" s="22" t="s">
        <v>36</v>
      </c>
      <c r="E41" s="22" t="s">
        <v>41</v>
      </c>
      <c r="F41" s="22" t="s">
        <v>42</v>
      </c>
      <c r="G41" s="23" t="s">
        <v>17</v>
      </c>
      <c r="H41" s="23" t="s">
        <v>18</v>
      </c>
      <c r="I41" s="26">
        <v>42829</v>
      </c>
      <c r="J41" s="25" t="s">
        <v>24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" customHeight="1" x14ac:dyDescent="0.25">
      <c r="A42" s="21" t="s">
        <v>151</v>
      </c>
      <c r="B42" s="22" t="s">
        <v>152</v>
      </c>
      <c r="C42" s="23">
        <v>109</v>
      </c>
      <c r="D42" s="22" t="s">
        <v>36</v>
      </c>
      <c r="E42" s="22" t="s">
        <v>153</v>
      </c>
      <c r="F42" s="22" t="s">
        <v>50</v>
      </c>
      <c r="G42" s="23" t="s">
        <v>17</v>
      </c>
      <c r="H42" s="23" t="s">
        <v>18</v>
      </c>
      <c r="I42" s="26">
        <v>43930</v>
      </c>
      <c r="J42" s="25" t="s">
        <v>24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7" customHeight="1" x14ac:dyDescent="0.25">
      <c r="A43" s="21" t="s">
        <v>154</v>
      </c>
      <c r="B43" s="22" t="s">
        <v>155</v>
      </c>
      <c r="C43" s="23">
        <v>42</v>
      </c>
      <c r="D43" s="22" t="s">
        <v>36</v>
      </c>
      <c r="E43" s="22" t="s">
        <v>41</v>
      </c>
      <c r="F43" s="22" t="s">
        <v>42</v>
      </c>
      <c r="G43" s="23" t="s">
        <v>17</v>
      </c>
      <c r="H43" s="23" t="s">
        <v>18</v>
      </c>
      <c r="I43" s="26">
        <v>43015</v>
      </c>
      <c r="J43" s="25" t="s">
        <v>24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 x14ac:dyDescent="0.25">
      <c r="A44" s="21" t="s">
        <v>156</v>
      </c>
      <c r="B44" s="22" t="s">
        <v>157</v>
      </c>
      <c r="C44" s="23">
        <v>122</v>
      </c>
      <c r="D44" s="22" t="s">
        <v>53</v>
      </c>
      <c r="E44" s="22" t="s">
        <v>158</v>
      </c>
      <c r="F44" s="22" t="s">
        <v>50</v>
      </c>
      <c r="G44" s="23" t="s">
        <v>17</v>
      </c>
      <c r="H44" s="23" t="s">
        <v>18</v>
      </c>
      <c r="I44" s="24" t="s">
        <v>247</v>
      </c>
      <c r="J44" s="25" t="s">
        <v>24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7" customHeight="1" x14ac:dyDescent="0.25">
      <c r="A45" s="21" t="s">
        <v>159</v>
      </c>
      <c r="B45" s="22" t="s">
        <v>160</v>
      </c>
      <c r="C45" s="23">
        <v>136</v>
      </c>
      <c r="D45" s="22" t="s">
        <v>161</v>
      </c>
      <c r="E45" s="22" t="s">
        <v>223</v>
      </c>
      <c r="F45" s="22" t="s">
        <v>16</v>
      </c>
      <c r="G45" s="23" t="s">
        <v>17</v>
      </c>
      <c r="H45" s="23" t="s">
        <v>18</v>
      </c>
      <c r="I45" s="24" t="s">
        <v>251</v>
      </c>
      <c r="J45" s="25" t="s">
        <v>24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7" customHeight="1" x14ac:dyDescent="0.25">
      <c r="A46" s="21" t="s">
        <v>224</v>
      </c>
      <c r="B46" s="22" t="s">
        <v>225</v>
      </c>
      <c r="C46" s="23">
        <v>145</v>
      </c>
      <c r="D46" s="22" t="s">
        <v>27</v>
      </c>
      <c r="E46" s="22" t="s">
        <v>229</v>
      </c>
      <c r="F46" s="22" t="s">
        <v>61</v>
      </c>
      <c r="G46" s="23" t="s">
        <v>17</v>
      </c>
      <c r="H46" s="23" t="s">
        <v>18</v>
      </c>
      <c r="I46" s="26">
        <v>44809</v>
      </c>
      <c r="J46" s="27" t="s">
        <v>24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7" customHeight="1" x14ac:dyDescent="0.25">
      <c r="A47" s="21" t="s">
        <v>164</v>
      </c>
      <c r="B47" s="22" t="s">
        <v>165</v>
      </c>
      <c r="C47" s="23">
        <v>58</v>
      </c>
      <c r="D47" s="22" t="s">
        <v>36</v>
      </c>
      <c r="E47" s="22" t="s">
        <v>32</v>
      </c>
      <c r="F47" s="22" t="s">
        <v>33</v>
      </c>
      <c r="G47" s="23" t="s">
        <v>17</v>
      </c>
      <c r="H47" s="23" t="s">
        <v>18</v>
      </c>
      <c r="I47" s="26">
        <v>44682</v>
      </c>
      <c r="J47" s="25" t="s">
        <v>24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" customHeight="1" x14ac:dyDescent="0.25">
      <c r="A48" s="21" t="s">
        <v>201</v>
      </c>
      <c r="B48" s="22" t="s">
        <v>202</v>
      </c>
      <c r="C48" s="23">
        <v>141</v>
      </c>
      <c r="D48" s="22" t="s">
        <v>203</v>
      </c>
      <c r="E48" s="22" t="s">
        <v>255</v>
      </c>
      <c r="F48" s="22" t="s">
        <v>133</v>
      </c>
      <c r="G48" s="23" t="s">
        <v>17</v>
      </c>
      <c r="H48" s="23" t="s">
        <v>205</v>
      </c>
      <c r="I48" s="24" t="s">
        <v>252</v>
      </c>
      <c r="J48" s="25" t="s">
        <v>24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7" customHeight="1" x14ac:dyDescent="0.25">
      <c r="A49" s="21" t="s">
        <v>166</v>
      </c>
      <c r="B49" s="22" t="s">
        <v>167</v>
      </c>
      <c r="C49" s="23">
        <v>133</v>
      </c>
      <c r="D49" s="22" t="s">
        <v>168</v>
      </c>
      <c r="E49" s="22" t="s">
        <v>169</v>
      </c>
      <c r="F49" s="22" t="s">
        <v>112</v>
      </c>
      <c r="G49" s="23" t="s">
        <v>17</v>
      </c>
      <c r="H49" s="23" t="s">
        <v>18</v>
      </c>
      <c r="I49" s="26">
        <v>44682</v>
      </c>
      <c r="J49" s="25" t="s">
        <v>24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7" customHeight="1" x14ac:dyDescent="0.25">
      <c r="A50" s="21" t="s">
        <v>170</v>
      </c>
      <c r="B50" s="22" t="s">
        <v>171</v>
      </c>
      <c r="C50" s="23">
        <v>43</v>
      </c>
      <c r="D50" s="22" t="s">
        <v>36</v>
      </c>
      <c r="E50" s="22" t="s">
        <v>137</v>
      </c>
      <c r="F50" s="22" t="s">
        <v>16</v>
      </c>
      <c r="G50" s="23" t="s">
        <v>17</v>
      </c>
      <c r="H50" s="23" t="s">
        <v>18</v>
      </c>
      <c r="I50" s="26">
        <v>43076</v>
      </c>
      <c r="J50" s="25" t="s">
        <v>24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7" customHeight="1" x14ac:dyDescent="0.25">
      <c r="A51" s="21" t="s">
        <v>172</v>
      </c>
      <c r="B51" s="22" t="s">
        <v>173</v>
      </c>
      <c r="C51" s="23">
        <v>73</v>
      </c>
      <c r="D51" s="22" t="s">
        <v>36</v>
      </c>
      <c r="E51" s="22" t="s">
        <v>32</v>
      </c>
      <c r="F51" s="22" t="s">
        <v>104</v>
      </c>
      <c r="G51" s="23" t="s">
        <v>17</v>
      </c>
      <c r="H51" s="23" t="s">
        <v>18</v>
      </c>
      <c r="I51" s="26">
        <v>43565</v>
      </c>
      <c r="J51" s="25" t="s">
        <v>24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5.75" customHeight="1" x14ac:dyDescent="0.25">
      <c r="A52" s="28"/>
      <c r="B52" s="29"/>
      <c r="C52" s="29"/>
      <c r="D52" s="29"/>
      <c r="E52" s="29"/>
      <c r="F52" s="29"/>
      <c r="G52" s="29"/>
      <c r="H52" s="29"/>
      <c r="I52" s="18"/>
      <c r="J52" s="30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42" customHeight="1" x14ac:dyDescent="0.25">
      <c r="A53" s="181" t="s">
        <v>253</v>
      </c>
      <c r="B53" s="182"/>
      <c r="C53" s="182"/>
      <c r="D53" s="182"/>
      <c r="E53" s="182"/>
      <c r="F53" s="182"/>
      <c r="G53" s="182"/>
      <c r="H53" s="183"/>
      <c r="I53" s="30"/>
      <c r="J53" s="30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8.5" customHeight="1" x14ac:dyDescent="0.25">
      <c r="A54" s="19" t="s">
        <v>2</v>
      </c>
      <c r="B54" s="20" t="s">
        <v>3</v>
      </c>
      <c r="C54" s="20" t="s">
        <v>4</v>
      </c>
      <c r="D54" s="20" t="s">
        <v>5</v>
      </c>
      <c r="E54" s="20" t="s">
        <v>7</v>
      </c>
      <c r="F54" s="20" t="s">
        <v>8</v>
      </c>
      <c r="G54" s="20" t="s">
        <v>175</v>
      </c>
      <c r="H54" s="20" t="s">
        <v>215</v>
      </c>
      <c r="I54" s="18"/>
      <c r="J54" s="3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7" customHeight="1" x14ac:dyDescent="0.25">
      <c r="A55" s="21" t="s">
        <v>216</v>
      </c>
      <c r="B55" s="22" t="s">
        <v>217</v>
      </c>
      <c r="C55" s="23">
        <v>143</v>
      </c>
      <c r="D55" s="22" t="s">
        <v>178</v>
      </c>
      <c r="E55" s="22" t="s">
        <v>50</v>
      </c>
      <c r="F55" s="23" t="s">
        <v>179</v>
      </c>
      <c r="G55" s="31">
        <v>44899</v>
      </c>
      <c r="H55" s="25" t="s">
        <v>24</v>
      </c>
      <c r="I55" s="18"/>
      <c r="J55" s="3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52.5" customHeight="1" x14ac:dyDescent="0.25">
      <c r="A56" s="21" t="s">
        <v>180</v>
      </c>
      <c r="B56" s="22" t="s">
        <v>181</v>
      </c>
      <c r="C56" s="23" t="s">
        <v>24</v>
      </c>
      <c r="D56" s="22" t="s">
        <v>182</v>
      </c>
      <c r="E56" s="22" t="s">
        <v>183</v>
      </c>
      <c r="F56" s="23" t="s">
        <v>184</v>
      </c>
      <c r="G56" s="27" t="s">
        <v>256</v>
      </c>
      <c r="H56" s="25" t="s">
        <v>24</v>
      </c>
      <c r="I56" s="18"/>
      <c r="J56" s="30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7" customHeight="1" x14ac:dyDescent="0.25">
      <c r="A57" s="21" t="s">
        <v>185</v>
      </c>
      <c r="B57" s="22" t="s">
        <v>186</v>
      </c>
      <c r="C57" s="23">
        <v>132</v>
      </c>
      <c r="D57" s="22" t="s">
        <v>187</v>
      </c>
      <c r="E57" s="22" t="s">
        <v>112</v>
      </c>
      <c r="F57" s="23" t="s">
        <v>179</v>
      </c>
      <c r="G57" s="31">
        <v>44239</v>
      </c>
      <c r="H57" s="25" t="s">
        <v>24</v>
      </c>
      <c r="I57" s="18"/>
      <c r="J57" s="30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7" customHeight="1" x14ac:dyDescent="0.25">
      <c r="A58" s="21" t="s">
        <v>188</v>
      </c>
      <c r="B58" s="22" t="s">
        <v>189</v>
      </c>
      <c r="C58" s="23">
        <v>131</v>
      </c>
      <c r="D58" s="22" t="s">
        <v>190</v>
      </c>
      <c r="E58" s="22" t="s">
        <v>191</v>
      </c>
      <c r="F58" s="23" t="s">
        <v>179</v>
      </c>
      <c r="G58" s="31">
        <v>44239</v>
      </c>
      <c r="H58" s="25" t="s">
        <v>24</v>
      </c>
      <c r="I58" s="18"/>
      <c r="J58" s="30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30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30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30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30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30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30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30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30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30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30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30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30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30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30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30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30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30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30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30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30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30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30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30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30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30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30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30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30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30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30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30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30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30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30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30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30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30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30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30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30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30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30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30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30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30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30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30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30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30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30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30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30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30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30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30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30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30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30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30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30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30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30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30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30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30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30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30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30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30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30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30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30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30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30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30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30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30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30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30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30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30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30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30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30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30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30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30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30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30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30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30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30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30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30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30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30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30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30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30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30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30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30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30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30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30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30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30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30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30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30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30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30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30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30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30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30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30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30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30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30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30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30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30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30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30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30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30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30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30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30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30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30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30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30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30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30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30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30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30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30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30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30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30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30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30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30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30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30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30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30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30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30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30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30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30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30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30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30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30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30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30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30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30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30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30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30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30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30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30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30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30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30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30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30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30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30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30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30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30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30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30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30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30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30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30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30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30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30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30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30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30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30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30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30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30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30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30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30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30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30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75" customHeight="1" x14ac:dyDescent="0.25"/>
    <row r="260" spans="1:26" ht="15.75" customHeight="1" x14ac:dyDescent="0.25"/>
    <row r="261" spans="1:26" ht="15.75" customHeight="1" x14ac:dyDescent="0.25"/>
    <row r="262" spans="1:26" ht="15.75" customHeight="1" x14ac:dyDescent="0.25"/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J1"/>
    <mergeCell ref="A2:J2"/>
    <mergeCell ref="A53:H53"/>
  </mergeCells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6" workbookViewId="0">
      <selection sqref="A1:I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26" width="8.7109375" customWidth="1"/>
  </cols>
  <sheetData>
    <row r="1" spans="1:26" ht="42" customHeight="1" x14ac:dyDescent="0.25">
      <c r="A1" s="179" t="s">
        <v>257</v>
      </c>
      <c r="B1" s="180"/>
      <c r="C1" s="180"/>
      <c r="D1" s="180"/>
      <c r="E1" s="180"/>
      <c r="F1" s="180"/>
      <c r="G1" s="180"/>
      <c r="H1" s="180"/>
      <c r="I1" s="180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7.75" customHeight="1" x14ac:dyDescent="0.25">
      <c r="A4" s="3" t="s">
        <v>25</v>
      </c>
      <c r="B4" s="3" t="s">
        <v>26</v>
      </c>
      <c r="C4" s="4">
        <v>127</v>
      </c>
      <c r="D4" s="3" t="s">
        <v>27</v>
      </c>
      <c r="E4" s="3" t="s">
        <v>28</v>
      </c>
      <c r="F4" s="3" t="s">
        <v>29</v>
      </c>
      <c r="G4" s="4" t="s">
        <v>17</v>
      </c>
      <c r="H4" s="4" t="s">
        <v>18</v>
      </c>
      <c r="I4" s="6">
        <v>44480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" customHeight="1" x14ac:dyDescent="0.25">
      <c r="A5" s="3" t="s">
        <v>30</v>
      </c>
      <c r="B5" s="3" t="s">
        <v>31</v>
      </c>
      <c r="C5" s="4">
        <v>67</v>
      </c>
      <c r="D5" s="3" t="s">
        <v>21</v>
      </c>
      <c r="E5" s="3" t="s">
        <v>32</v>
      </c>
      <c r="F5" s="3" t="s">
        <v>33</v>
      </c>
      <c r="G5" s="4" t="s">
        <v>17</v>
      </c>
      <c r="H5" s="4" t="s">
        <v>18</v>
      </c>
      <c r="I5" s="6">
        <v>43426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3" t="s">
        <v>34</v>
      </c>
      <c r="B6" s="3" t="s">
        <v>35</v>
      </c>
      <c r="C6" s="4">
        <v>102</v>
      </c>
      <c r="D6" s="3" t="s">
        <v>36</v>
      </c>
      <c r="E6" s="3" t="s">
        <v>37</v>
      </c>
      <c r="F6" s="3" t="s">
        <v>38</v>
      </c>
      <c r="G6" s="4" t="s">
        <v>17</v>
      </c>
      <c r="H6" s="4" t="s">
        <v>18</v>
      </c>
      <c r="I6" s="6">
        <v>43844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3" t="s">
        <v>39</v>
      </c>
      <c r="B7" s="3" t="s">
        <v>40</v>
      </c>
      <c r="C7" s="4">
        <v>91</v>
      </c>
      <c r="D7" s="3" t="s">
        <v>21</v>
      </c>
      <c r="E7" s="3" t="s">
        <v>41</v>
      </c>
      <c r="F7" s="3" t="s">
        <v>42</v>
      </c>
      <c r="G7" s="4" t="s">
        <v>17</v>
      </c>
      <c r="H7" s="4" t="s">
        <v>18</v>
      </c>
      <c r="I7" s="6">
        <v>43678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3" t="s">
        <v>43</v>
      </c>
      <c r="B8" s="3" t="s">
        <v>44</v>
      </c>
      <c r="C8" s="4">
        <v>33</v>
      </c>
      <c r="D8" s="3" t="s">
        <v>21</v>
      </c>
      <c r="E8" s="3" t="s">
        <v>32</v>
      </c>
      <c r="F8" s="3" t="s">
        <v>45</v>
      </c>
      <c r="G8" s="4" t="s">
        <v>17</v>
      </c>
      <c r="H8" s="4" t="s">
        <v>18</v>
      </c>
      <c r="I8" s="6">
        <v>42809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3" t="s">
        <v>46</v>
      </c>
      <c r="B9" s="3" t="s">
        <v>47</v>
      </c>
      <c r="C9" s="4">
        <v>83</v>
      </c>
      <c r="D9" s="3" t="s">
        <v>48</v>
      </c>
      <c r="E9" s="3" t="s">
        <v>49</v>
      </c>
      <c r="F9" s="3" t="s">
        <v>50</v>
      </c>
      <c r="G9" s="4" t="s">
        <v>17</v>
      </c>
      <c r="H9" s="4" t="s">
        <v>18</v>
      </c>
      <c r="I9" s="6">
        <v>43775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3" t="s">
        <v>51</v>
      </c>
      <c r="B10" s="3" t="s">
        <v>52</v>
      </c>
      <c r="C10" s="4">
        <v>97</v>
      </c>
      <c r="D10" s="3" t="s">
        <v>53</v>
      </c>
      <c r="E10" s="3" t="s">
        <v>54</v>
      </c>
      <c r="F10" s="3" t="s">
        <v>38</v>
      </c>
      <c r="G10" s="4" t="s">
        <v>17</v>
      </c>
      <c r="H10" s="4" t="s">
        <v>18</v>
      </c>
      <c r="I10" s="6">
        <v>43724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3" t="s">
        <v>55</v>
      </c>
      <c r="B11" s="3" t="s">
        <v>56</v>
      </c>
      <c r="C11" s="4">
        <v>28</v>
      </c>
      <c r="D11" s="3" t="s">
        <v>21</v>
      </c>
      <c r="E11" s="3" t="s">
        <v>22</v>
      </c>
      <c r="F11" s="3" t="s">
        <v>23</v>
      </c>
      <c r="G11" s="4" t="s">
        <v>17</v>
      </c>
      <c r="H11" s="4" t="s">
        <v>18</v>
      </c>
      <c r="I11" s="6">
        <v>42759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3" t="s">
        <v>57</v>
      </c>
      <c r="B12" s="3" t="s">
        <v>58</v>
      </c>
      <c r="C12" s="4">
        <v>134</v>
      </c>
      <c r="D12" s="3" t="s">
        <v>59</v>
      </c>
      <c r="E12" s="3" t="s">
        <v>60</v>
      </c>
      <c r="F12" s="3" t="s">
        <v>61</v>
      </c>
      <c r="G12" s="4" t="s">
        <v>17</v>
      </c>
      <c r="H12" s="4" t="s">
        <v>18</v>
      </c>
      <c r="I12" s="6">
        <v>44567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3" t="s">
        <v>62</v>
      </c>
      <c r="B13" s="3" t="s">
        <v>63</v>
      </c>
      <c r="C13" s="4">
        <v>87</v>
      </c>
      <c r="D13" s="3" t="s">
        <v>21</v>
      </c>
      <c r="E13" s="3" t="s">
        <v>64</v>
      </c>
      <c r="F13" s="3" t="s">
        <v>65</v>
      </c>
      <c r="G13" s="4" t="s">
        <v>17</v>
      </c>
      <c r="H13" s="4" t="s">
        <v>18</v>
      </c>
      <c r="I13" s="6">
        <v>43684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7" customHeight="1" x14ac:dyDescent="0.25">
      <c r="A14" s="3" t="s">
        <v>66</v>
      </c>
      <c r="B14" s="3" t="s">
        <v>67</v>
      </c>
      <c r="C14" s="4">
        <v>110</v>
      </c>
      <c r="D14" s="3" t="s">
        <v>68</v>
      </c>
      <c r="E14" s="3" t="s">
        <v>60</v>
      </c>
      <c r="F14" s="3" t="s">
        <v>61</v>
      </c>
      <c r="G14" s="4" t="s">
        <v>17</v>
      </c>
      <c r="H14" s="4" t="s">
        <v>18</v>
      </c>
      <c r="I14" s="6">
        <v>43926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3" t="s">
        <v>193</v>
      </c>
      <c r="B15" s="3" t="s">
        <v>194</v>
      </c>
      <c r="C15" s="4">
        <v>139</v>
      </c>
      <c r="D15" s="3" t="s">
        <v>27</v>
      </c>
      <c r="E15" s="3" t="s">
        <v>28</v>
      </c>
      <c r="F15" s="3" t="s">
        <v>16</v>
      </c>
      <c r="G15" s="4" t="s">
        <v>17</v>
      </c>
      <c r="H15" s="4" t="s">
        <v>205</v>
      </c>
      <c r="I15" s="6">
        <v>44609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3" t="s">
        <v>72</v>
      </c>
      <c r="B16" s="3" t="s">
        <v>73</v>
      </c>
      <c r="C16" s="4">
        <v>107</v>
      </c>
      <c r="D16" s="3" t="s">
        <v>59</v>
      </c>
      <c r="E16" s="3" t="s">
        <v>74</v>
      </c>
      <c r="F16" s="3" t="s">
        <v>50</v>
      </c>
      <c r="G16" s="4" t="s">
        <v>17</v>
      </c>
      <c r="H16" s="4" t="s">
        <v>18</v>
      </c>
      <c r="I16" s="6">
        <v>43986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3" t="s">
        <v>75</v>
      </c>
      <c r="B17" s="3" t="s">
        <v>76</v>
      </c>
      <c r="C17" s="4">
        <v>118</v>
      </c>
      <c r="D17" s="3" t="s">
        <v>36</v>
      </c>
      <c r="E17" s="3" t="s">
        <v>77</v>
      </c>
      <c r="F17" s="3" t="s">
        <v>50</v>
      </c>
      <c r="G17" s="4" t="s">
        <v>17</v>
      </c>
      <c r="H17" s="4" t="s">
        <v>18</v>
      </c>
      <c r="I17" s="6">
        <v>43962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6.25" customHeight="1" x14ac:dyDescent="0.25">
      <c r="A18" s="3" t="s">
        <v>78</v>
      </c>
      <c r="B18" s="3" t="s">
        <v>79</v>
      </c>
      <c r="C18" s="4">
        <v>76</v>
      </c>
      <c r="D18" s="3" t="s">
        <v>36</v>
      </c>
      <c r="E18" s="3" t="s">
        <v>32</v>
      </c>
      <c r="F18" s="3" t="s">
        <v>45</v>
      </c>
      <c r="G18" s="4" t="s">
        <v>17</v>
      </c>
      <c r="H18" s="4" t="s">
        <v>18</v>
      </c>
      <c r="I18" s="6">
        <v>43803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3" t="s">
        <v>80</v>
      </c>
      <c r="B19" s="3" t="s">
        <v>81</v>
      </c>
      <c r="C19" s="4">
        <v>101</v>
      </c>
      <c r="D19" s="3" t="s">
        <v>199</v>
      </c>
      <c r="E19" s="3" t="s">
        <v>148</v>
      </c>
      <c r="F19" s="3" t="s">
        <v>65</v>
      </c>
      <c r="G19" s="4" t="s">
        <v>17</v>
      </c>
      <c r="H19" s="4" t="s">
        <v>18</v>
      </c>
      <c r="I19" s="6">
        <v>43843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7" customHeight="1" x14ac:dyDescent="0.25">
      <c r="A20" s="3" t="s">
        <v>84</v>
      </c>
      <c r="B20" s="3" t="s">
        <v>85</v>
      </c>
      <c r="C20" s="4">
        <v>125</v>
      </c>
      <c r="D20" s="3" t="s">
        <v>86</v>
      </c>
      <c r="E20" s="3" t="s">
        <v>87</v>
      </c>
      <c r="F20" s="3" t="s">
        <v>16</v>
      </c>
      <c r="G20" s="4" t="s">
        <v>17</v>
      </c>
      <c r="H20" s="4" t="s">
        <v>88</v>
      </c>
      <c r="I20" s="6">
        <v>44124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3" t="s">
        <v>89</v>
      </c>
      <c r="B21" s="3" t="s">
        <v>90</v>
      </c>
      <c r="C21" s="4">
        <v>137</v>
      </c>
      <c r="D21" s="3" t="s">
        <v>91</v>
      </c>
      <c r="E21" s="3" t="s">
        <v>92</v>
      </c>
      <c r="F21" s="3" t="s">
        <v>50</v>
      </c>
      <c r="G21" s="4" t="s">
        <v>17</v>
      </c>
      <c r="H21" s="4" t="s">
        <v>18</v>
      </c>
      <c r="I21" s="6">
        <v>44581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3" t="s">
        <v>93</v>
      </c>
      <c r="B22" s="3" t="s">
        <v>94</v>
      </c>
      <c r="C22" s="4">
        <v>50</v>
      </c>
      <c r="D22" s="3" t="s">
        <v>36</v>
      </c>
      <c r="E22" s="8" t="s">
        <v>41</v>
      </c>
      <c r="F22" s="3" t="s">
        <v>95</v>
      </c>
      <c r="G22" s="4" t="s">
        <v>17</v>
      </c>
      <c r="H22" s="4" t="s">
        <v>18</v>
      </c>
      <c r="I22" s="6">
        <v>42954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3" t="s">
        <v>96</v>
      </c>
      <c r="B23" s="3" t="s">
        <v>97</v>
      </c>
      <c r="C23" s="4">
        <v>27</v>
      </c>
      <c r="D23" s="3" t="s">
        <v>36</v>
      </c>
      <c r="E23" s="3" t="s">
        <v>41</v>
      </c>
      <c r="F23" s="3" t="s">
        <v>95</v>
      </c>
      <c r="G23" s="4" t="s">
        <v>17</v>
      </c>
      <c r="H23" s="4" t="s">
        <v>18</v>
      </c>
      <c r="I23" s="6">
        <v>42725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3" t="s">
        <v>98</v>
      </c>
      <c r="B24" s="3" t="s">
        <v>99</v>
      </c>
      <c r="C24" s="4">
        <v>65</v>
      </c>
      <c r="D24" s="3" t="s">
        <v>14</v>
      </c>
      <c r="E24" s="3" t="s">
        <v>15</v>
      </c>
      <c r="F24" s="3" t="s">
        <v>16</v>
      </c>
      <c r="G24" s="4" t="s">
        <v>17</v>
      </c>
      <c r="H24" s="4" t="s">
        <v>18</v>
      </c>
      <c r="I24" s="6">
        <v>43323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3" t="s">
        <v>100</v>
      </c>
      <c r="B25" s="3" t="s">
        <v>101</v>
      </c>
      <c r="C25" s="4">
        <v>129</v>
      </c>
      <c r="D25" s="3" t="s">
        <v>91</v>
      </c>
      <c r="E25" s="3" t="s">
        <v>92</v>
      </c>
      <c r="F25" s="3" t="s">
        <v>50</v>
      </c>
      <c r="G25" s="4" t="s">
        <v>17</v>
      </c>
      <c r="H25" s="4" t="s">
        <v>18</v>
      </c>
      <c r="I25" s="6">
        <v>44531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3" t="s">
        <v>102</v>
      </c>
      <c r="B26" s="3" t="s">
        <v>103</v>
      </c>
      <c r="C26" s="4">
        <v>106</v>
      </c>
      <c r="D26" s="3" t="s">
        <v>36</v>
      </c>
      <c r="E26" s="3" t="s">
        <v>32</v>
      </c>
      <c r="F26" s="3" t="s">
        <v>104</v>
      </c>
      <c r="G26" s="4" t="s">
        <v>17</v>
      </c>
      <c r="H26" s="4" t="s">
        <v>18</v>
      </c>
      <c r="I26" s="6">
        <v>43986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3" t="s">
        <v>119</v>
      </c>
      <c r="B27" s="3" t="s">
        <v>120</v>
      </c>
      <c r="C27" s="4">
        <v>135</v>
      </c>
      <c r="D27" s="3" t="s">
        <v>21</v>
      </c>
      <c r="E27" s="3" t="s">
        <v>122</v>
      </c>
      <c r="F27" s="3" t="s">
        <v>112</v>
      </c>
      <c r="G27" s="4" t="s">
        <v>17</v>
      </c>
      <c r="H27" s="4" t="s">
        <v>18</v>
      </c>
      <c r="I27" s="6">
        <v>44572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3" t="s">
        <v>123</v>
      </c>
      <c r="B28" s="3" t="s">
        <v>124</v>
      </c>
      <c r="C28" s="4">
        <v>53</v>
      </c>
      <c r="D28" s="3" t="s">
        <v>53</v>
      </c>
      <c r="E28" s="3" t="s">
        <v>125</v>
      </c>
      <c r="F28" s="3" t="s">
        <v>50</v>
      </c>
      <c r="G28" s="4" t="s">
        <v>17</v>
      </c>
      <c r="H28" s="4" t="s">
        <v>18</v>
      </c>
      <c r="I28" s="6">
        <v>43034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3" t="s">
        <v>128</v>
      </c>
      <c r="B29" s="3" t="s">
        <v>129</v>
      </c>
      <c r="C29" s="4">
        <v>89</v>
      </c>
      <c r="D29" s="3" t="s">
        <v>14</v>
      </c>
      <c r="E29" s="3" t="s">
        <v>130</v>
      </c>
      <c r="F29" s="3" t="s">
        <v>95</v>
      </c>
      <c r="G29" s="4" t="s">
        <v>17</v>
      </c>
      <c r="H29" s="4" t="s">
        <v>18</v>
      </c>
      <c r="I29" s="6">
        <v>43715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7" customHeight="1" x14ac:dyDescent="0.25">
      <c r="A30" s="3" t="s">
        <v>131</v>
      </c>
      <c r="B30" s="3" t="s">
        <v>132</v>
      </c>
      <c r="C30" s="4">
        <v>120</v>
      </c>
      <c r="D30" s="3" t="s">
        <v>21</v>
      </c>
      <c r="E30" s="3" t="s">
        <v>64</v>
      </c>
      <c r="F30" s="3" t="s">
        <v>133</v>
      </c>
      <c r="G30" s="4" t="s">
        <v>17</v>
      </c>
      <c r="H30" s="4" t="s">
        <v>18</v>
      </c>
      <c r="I30" s="6">
        <v>44392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3" t="s">
        <v>138</v>
      </c>
      <c r="B31" s="3" t="s">
        <v>139</v>
      </c>
      <c r="C31" s="4">
        <v>49</v>
      </c>
      <c r="D31" s="3" t="s">
        <v>36</v>
      </c>
      <c r="E31" s="3" t="s">
        <v>41</v>
      </c>
      <c r="F31" s="3" t="s">
        <v>42</v>
      </c>
      <c r="G31" s="4" t="s">
        <v>17</v>
      </c>
      <c r="H31" s="4" t="s">
        <v>18</v>
      </c>
      <c r="I31" s="6">
        <v>42948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3" t="s">
        <v>207</v>
      </c>
      <c r="B32" s="3" t="s">
        <v>208</v>
      </c>
      <c r="C32" s="4">
        <v>142</v>
      </c>
      <c r="D32" s="3" t="s">
        <v>209</v>
      </c>
      <c r="E32" s="3" t="s">
        <v>137</v>
      </c>
      <c r="F32" s="3" t="s">
        <v>16</v>
      </c>
      <c r="G32" s="4" t="s">
        <v>17</v>
      </c>
      <c r="H32" s="4" t="s">
        <v>18</v>
      </c>
      <c r="I32" s="6">
        <v>44655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3" t="s">
        <v>197</v>
      </c>
      <c r="B33" s="3" t="s">
        <v>198</v>
      </c>
      <c r="C33" s="4">
        <v>140</v>
      </c>
      <c r="D33" s="3" t="s">
        <v>199</v>
      </c>
      <c r="E33" s="3" t="s">
        <v>200</v>
      </c>
      <c r="F33" s="3" t="s">
        <v>61</v>
      </c>
      <c r="G33" s="4" t="s">
        <v>17</v>
      </c>
      <c r="H33" s="4" t="s">
        <v>18</v>
      </c>
      <c r="I33" s="6">
        <v>44623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3" t="s">
        <v>140</v>
      </c>
      <c r="B34" s="3" t="s">
        <v>141</v>
      </c>
      <c r="C34" s="4">
        <v>128</v>
      </c>
      <c r="D34" s="3" t="s">
        <v>86</v>
      </c>
      <c r="E34" s="3" t="s">
        <v>87</v>
      </c>
      <c r="F34" s="3" t="s">
        <v>61</v>
      </c>
      <c r="G34" s="4" t="s">
        <v>17</v>
      </c>
      <c r="H34" s="4" t="s">
        <v>88</v>
      </c>
      <c r="I34" s="6">
        <v>44522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3" t="s">
        <v>219</v>
      </c>
      <c r="B35" s="3" t="s">
        <v>220</v>
      </c>
      <c r="C35" s="4">
        <v>146</v>
      </c>
      <c r="D35" s="3" t="s">
        <v>27</v>
      </c>
      <c r="E35" s="3" t="s">
        <v>28</v>
      </c>
      <c r="F35" s="3" t="s">
        <v>221</v>
      </c>
      <c r="G35" s="4" t="s">
        <v>17</v>
      </c>
      <c r="H35" s="4" t="s">
        <v>222</v>
      </c>
      <c r="I35" s="6">
        <v>44346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3" t="s">
        <v>142</v>
      </c>
      <c r="B36" s="3" t="s">
        <v>143</v>
      </c>
      <c r="C36" s="4">
        <v>138</v>
      </c>
      <c r="D36" s="3" t="s">
        <v>144</v>
      </c>
      <c r="E36" s="3" t="s">
        <v>145</v>
      </c>
      <c r="F36" s="3" t="s">
        <v>104</v>
      </c>
      <c r="G36" s="4" t="s">
        <v>17</v>
      </c>
      <c r="H36" s="4" t="s">
        <v>18</v>
      </c>
      <c r="I36" s="6">
        <v>44582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3" t="s">
        <v>146</v>
      </c>
      <c r="B37" s="3" t="s">
        <v>147</v>
      </c>
      <c r="C37" s="4">
        <v>80</v>
      </c>
      <c r="D37" s="3" t="s">
        <v>246</v>
      </c>
      <c r="E37" s="3" t="s">
        <v>246</v>
      </c>
      <c r="F37" s="3" t="s">
        <v>50</v>
      </c>
      <c r="G37" s="4" t="s">
        <v>17</v>
      </c>
      <c r="H37" s="4" t="s">
        <v>18</v>
      </c>
      <c r="I37" s="6">
        <v>43713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3" t="s">
        <v>149</v>
      </c>
      <c r="B38" s="3" t="s">
        <v>150</v>
      </c>
      <c r="C38" s="4">
        <v>36</v>
      </c>
      <c r="D38" s="3" t="s">
        <v>36</v>
      </c>
      <c r="E38" s="3" t="s">
        <v>41</v>
      </c>
      <c r="F38" s="3" t="s">
        <v>95</v>
      </c>
      <c r="G38" s="4" t="s">
        <v>17</v>
      </c>
      <c r="H38" s="4" t="s">
        <v>18</v>
      </c>
      <c r="I38" s="6">
        <v>42829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3" t="s">
        <v>151</v>
      </c>
      <c r="B39" s="3" t="s">
        <v>152</v>
      </c>
      <c r="C39" s="4">
        <v>109</v>
      </c>
      <c r="D39" s="3" t="s">
        <v>36</v>
      </c>
      <c r="E39" s="3" t="s">
        <v>153</v>
      </c>
      <c r="F39" s="3" t="s">
        <v>50</v>
      </c>
      <c r="G39" s="4" t="s">
        <v>17</v>
      </c>
      <c r="H39" s="4" t="s">
        <v>18</v>
      </c>
      <c r="I39" s="6">
        <v>44078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3" t="s">
        <v>154</v>
      </c>
      <c r="B40" s="3" t="s">
        <v>155</v>
      </c>
      <c r="C40" s="4">
        <v>42</v>
      </c>
      <c r="D40" s="3" t="s">
        <v>36</v>
      </c>
      <c r="E40" s="8" t="s">
        <v>41</v>
      </c>
      <c r="F40" s="3" t="s">
        <v>95</v>
      </c>
      <c r="G40" s="4" t="s">
        <v>17</v>
      </c>
      <c r="H40" s="4" t="s">
        <v>18</v>
      </c>
      <c r="I40" s="6">
        <v>42926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3" t="s">
        <v>156</v>
      </c>
      <c r="B41" s="3" t="s">
        <v>157</v>
      </c>
      <c r="C41" s="4">
        <v>122</v>
      </c>
      <c r="D41" s="3" t="s">
        <v>53</v>
      </c>
      <c r="E41" s="3" t="s">
        <v>158</v>
      </c>
      <c r="F41" s="3" t="s">
        <v>50</v>
      </c>
      <c r="G41" s="4" t="s">
        <v>17</v>
      </c>
      <c r="H41" s="4" t="s">
        <v>18</v>
      </c>
      <c r="I41" s="6">
        <v>44397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3" t="s">
        <v>159</v>
      </c>
      <c r="B42" s="3" t="s">
        <v>160</v>
      </c>
      <c r="C42" s="4">
        <v>136</v>
      </c>
      <c r="D42" s="3" t="s">
        <v>161</v>
      </c>
      <c r="E42" s="3" t="s">
        <v>223</v>
      </c>
      <c r="F42" s="3" t="s">
        <v>16</v>
      </c>
      <c r="G42" s="4" t="s">
        <v>17</v>
      </c>
      <c r="H42" s="4" t="s">
        <v>18</v>
      </c>
      <c r="I42" s="6">
        <v>44579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7" customHeight="1" x14ac:dyDescent="0.25">
      <c r="A43" s="3" t="s">
        <v>224</v>
      </c>
      <c r="B43" s="3" t="s">
        <v>225</v>
      </c>
      <c r="C43" s="4">
        <v>145</v>
      </c>
      <c r="D43" s="3" t="s">
        <v>27</v>
      </c>
      <c r="E43" s="3" t="s">
        <v>28</v>
      </c>
      <c r="F43" s="3" t="s">
        <v>61</v>
      </c>
      <c r="G43" s="4" t="s">
        <v>17</v>
      </c>
      <c r="H43" s="4" t="s">
        <v>18</v>
      </c>
      <c r="I43" s="6">
        <v>44690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7" customHeight="1" x14ac:dyDescent="0.25">
      <c r="A44" s="3" t="s">
        <v>164</v>
      </c>
      <c r="B44" s="3" t="s">
        <v>165</v>
      </c>
      <c r="C44" s="4">
        <v>58</v>
      </c>
      <c r="D44" s="3" t="s">
        <v>36</v>
      </c>
      <c r="E44" s="3" t="s">
        <v>32</v>
      </c>
      <c r="F44" s="3" t="s">
        <v>33</v>
      </c>
      <c r="G44" s="4" t="s">
        <v>17</v>
      </c>
      <c r="H44" s="4" t="s">
        <v>18</v>
      </c>
      <c r="I44" s="6">
        <v>44566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3" t="s">
        <v>201</v>
      </c>
      <c r="B45" s="3" t="s">
        <v>202</v>
      </c>
      <c r="C45" s="4">
        <v>141</v>
      </c>
      <c r="D45" s="3" t="s">
        <v>203</v>
      </c>
      <c r="E45" s="3" t="s">
        <v>255</v>
      </c>
      <c r="F45" s="3" t="s">
        <v>133</v>
      </c>
      <c r="G45" s="4" t="s">
        <v>17</v>
      </c>
      <c r="H45" s="4" t="s">
        <v>205</v>
      </c>
      <c r="I45" s="6">
        <v>44638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3" t="s">
        <v>166</v>
      </c>
      <c r="B46" s="3" t="s">
        <v>167</v>
      </c>
      <c r="C46" s="4">
        <v>133</v>
      </c>
      <c r="D46" s="3" t="s">
        <v>168</v>
      </c>
      <c r="E46" s="3" t="s">
        <v>169</v>
      </c>
      <c r="F46" s="3" t="s">
        <v>112</v>
      </c>
      <c r="G46" s="4" t="s">
        <v>17</v>
      </c>
      <c r="H46" s="4" t="s">
        <v>18</v>
      </c>
      <c r="I46" s="6">
        <v>44566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3" t="s">
        <v>170</v>
      </c>
      <c r="B47" s="3" t="s">
        <v>171</v>
      </c>
      <c r="C47" s="4">
        <v>43</v>
      </c>
      <c r="D47" s="3" t="s">
        <v>36</v>
      </c>
      <c r="E47" s="3" t="s">
        <v>137</v>
      </c>
      <c r="F47" s="3" t="s">
        <v>16</v>
      </c>
      <c r="G47" s="4" t="s">
        <v>17</v>
      </c>
      <c r="H47" s="4" t="s">
        <v>18</v>
      </c>
      <c r="I47" s="6">
        <v>42928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3" t="s">
        <v>172</v>
      </c>
      <c r="B48" s="3" t="s">
        <v>173</v>
      </c>
      <c r="C48" s="4">
        <v>73</v>
      </c>
      <c r="D48" s="3" t="s">
        <v>36</v>
      </c>
      <c r="E48" s="3" t="s">
        <v>32</v>
      </c>
      <c r="F48" s="3" t="s">
        <v>104</v>
      </c>
      <c r="G48" s="4" t="s">
        <v>17</v>
      </c>
      <c r="H48" s="4" t="s">
        <v>18</v>
      </c>
      <c r="I48" s="6">
        <v>43742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5">
      <c r="A49" s="10"/>
      <c r="B49" s="9"/>
      <c r="C49" s="9"/>
      <c r="D49" s="9"/>
      <c r="E49" s="9"/>
      <c r="F49" s="9"/>
      <c r="G49" s="11"/>
      <c r="H49" s="11"/>
      <c r="I49" s="1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2" customHeight="1" x14ac:dyDescent="0.25">
      <c r="A50" s="181" t="s">
        <v>195</v>
      </c>
      <c r="B50" s="182"/>
      <c r="C50" s="182"/>
      <c r="D50" s="182"/>
      <c r="E50" s="182"/>
      <c r="F50" s="182"/>
      <c r="G50" s="182"/>
      <c r="H50" s="183"/>
      <c r="I50" s="13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8.5" customHeight="1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 t="s">
        <v>7</v>
      </c>
      <c r="F51" s="1" t="s">
        <v>8</v>
      </c>
      <c r="G51" s="2" t="s">
        <v>175</v>
      </c>
      <c r="H51" s="17" t="s">
        <v>215</v>
      </c>
      <c r="I51" s="1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7" customHeight="1" x14ac:dyDescent="0.25">
      <c r="A52" s="3" t="s">
        <v>216</v>
      </c>
      <c r="B52" s="3" t="s">
        <v>217</v>
      </c>
      <c r="C52" s="4">
        <v>143</v>
      </c>
      <c r="D52" s="3" t="s">
        <v>178</v>
      </c>
      <c r="E52" s="3" t="s">
        <v>50</v>
      </c>
      <c r="F52" s="4" t="s">
        <v>179</v>
      </c>
      <c r="G52" s="15">
        <v>44663</v>
      </c>
      <c r="H52" s="5"/>
      <c r="I52" s="1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45.75" customHeight="1" x14ac:dyDescent="0.25">
      <c r="A53" s="3" t="s">
        <v>180</v>
      </c>
      <c r="B53" s="3" t="s">
        <v>181</v>
      </c>
      <c r="C53" s="4" t="s">
        <v>24</v>
      </c>
      <c r="D53" s="3" t="s">
        <v>182</v>
      </c>
      <c r="E53" s="3" t="s">
        <v>183</v>
      </c>
      <c r="F53" s="4" t="s">
        <v>184</v>
      </c>
      <c r="G53" s="5">
        <v>43948</v>
      </c>
      <c r="H53" s="7" t="s">
        <v>24</v>
      </c>
      <c r="I53" s="1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1.5" customHeight="1" x14ac:dyDescent="0.25">
      <c r="A54" s="3" t="s">
        <v>185</v>
      </c>
      <c r="B54" s="3" t="s">
        <v>186</v>
      </c>
      <c r="C54" s="4">
        <v>132</v>
      </c>
      <c r="D54" s="3" t="s">
        <v>187</v>
      </c>
      <c r="E54" s="3" t="s">
        <v>112</v>
      </c>
      <c r="F54" s="4" t="s">
        <v>179</v>
      </c>
      <c r="G54" s="15">
        <v>44532</v>
      </c>
      <c r="H54" s="5" t="s">
        <v>24</v>
      </c>
      <c r="I54" s="11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1.5" customHeight="1" x14ac:dyDescent="0.25">
      <c r="A55" s="3" t="s">
        <v>188</v>
      </c>
      <c r="B55" s="3" t="s">
        <v>189</v>
      </c>
      <c r="C55" s="4">
        <v>131</v>
      </c>
      <c r="D55" s="3" t="s">
        <v>190</v>
      </c>
      <c r="E55" s="3" t="s">
        <v>191</v>
      </c>
      <c r="F55" s="4" t="s">
        <v>179</v>
      </c>
      <c r="G55" s="15">
        <v>44532</v>
      </c>
      <c r="H55" s="5" t="s">
        <v>24</v>
      </c>
      <c r="I55" s="11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9"/>
      <c r="B56" s="9"/>
      <c r="C56" s="9"/>
      <c r="D56" s="9"/>
      <c r="E56" s="9"/>
      <c r="F56" s="9"/>
      <c r="G56" s="11"/>
      <c r="H56" s="11"/>
      <c r="I56" s="11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9"/>
      <c r="B57" s="9"/>
      <c r="C57" s="9"/>
      <c r="D57" s="9"/>
      <c r="E57" s="9"/>
      <c r="F57" s="9"/>
      <c r="G57" s="11"/>
      <c r="H57" s="11"/>
      <c r="I57" s="11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9"/>
      <c r="B58" s="9"/>
      <c r="C58" s="9"/>
      <c r="D58" s="9"/>
      <c r="E58" s="9"/>
      <c r="F58" s="9"/>
      <c r="G58" s="11"/>
      <c r="H58" s="11"/>
      <c r="I58" s="1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9"/>
      <c r="B59" s="9"/>
      <c r="C59" s="9"/>
      <c r="D59" s="9"/>
      <c r="E59" s="9"/>
      <c r="F59" s="9"/>
      <c r="G59" s="11"/>
      <c r="H59" s="11"/>
      <c r="I59" s="11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9"/>
      <c r="B60" s="9"/>
      <c r="C60" s="9"/>
      <c r="D60" s="9"/>
      <c r="E60" s="9"/>
      <c r="F60" s="9"/>
      <c r="G60" s="11"/>
      <c r="H60" s="11"/>
      <c r="I60" s="11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9"/>
      <c r="B61" s="9"/>
      <c r="C61" s="9"/>
      <c r="D61" s="9"/>
      <c r="E61" s="9"/>
      <c r="F61" s="9"/>
      <c r="G61" s="11"/>
      <c r="H61" s="11"/>
      <c r="I61" s="11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9"/>
      <c r="B62" s="9"/>
      <c r="C62" s="9"/>
      <c r="D62" s="9"/>
      <c r="E62" s="9"/>
      <c r="F62" s="9"/>
      <c r="G62" s="11"/>
      <c r="H62" s="11"/>
      <c r="I62" s="11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9"/>
      <c r="B63" s="9"/>
      <c r="C63" s="9"/>
      <c r="D63" s="9"/>
      <c r="E63" s="9"/>
      <c r="F63" s="9"/>
      <c r="G63" s="11"/>
      <c r="H63" s="11"/>
      <c r="I63" s="11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9"/>
      <c r="B64" s="9"/>
      <c r="C64" s="9"/>
      <c r="D64" s="9"/>
      <c r="E64" s="9"/>
      <c r="F64" s="9"/>
      <c r="G64" s="11"/>
      <c r="H64" s="11"/>
      <c r="I64" s="11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9"/>
      <c r="B65" s="9"/>
      <c r="C65" s="9"/>
      <c r="D65" s="9"/>
      <c r="E65" s="9"/>
      <c r="F65" s="9"/>
      <c r="G65" s="11"/>
      <c r="H65" s="11"/>
      <c r="I65" s="11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9"/>
      <c r="B66" s="9"/>
      <c r="C66" s="9"/>
      <c r="D66" s="9"/>
      <c r="E66" s="9"/>
      <c r="F66" s="9"/>
      <c r="G66" s="11"/>
      <c r="H66" s="11"/>
      <c r="I66" s="11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9"/>
      <c r="B67" s="9"/>
      <c r="C67" s="9"/>
      <c r="D67" s="9"/>
      <c r="E67" s="9"/>
      <c r="F67" s="9"/>
      <c r="G67" s="11"/>
      <c r="H67" s="11"/>
      <c r="I67" s="11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9"/>
      <c r="B68" s="9"/>
      <c r="C68" s="9"/>
      <c r="D68" s="9"/>
      <c r="E68" s="9"/>
      <c r="F68" s="9"/>
      <c r="G68" s="11"/>
      <c r="H68" s="11"/>
      <c r="I68" s="11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9"/>
      <c r="B69" s="9"/>
      <c r="C69" s="9"/>
      <c r="D69" s="9"/>
      <c r="E69" s="9"/>
      <c r="F69" s="9"/>
      <c r="G69" s="11"/>
      <c r="H69" s="11"/>
      <c r="I69" s="1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9"/>
      <c r="B70" s="9"/>
      <c r="C70" s="9"/>
      <c r="D70" s="9"/>
      <c r="E70" s="9"/>
      <c r="F70" s="9"/>
      <c r="G70" s="11"/>
      <c r="H70" s="11"/>
      <c r="I70" s="1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9"/>
      <c r="B71" s="9"/>
      <c r="C71" s="9"/>
      <c r="D71" s="9"/>
      <c r="E71" s="9"/>
      <c r="F71" s="9"/>
      <c r="G71" s="11"/>
      <c r="H71" s="11"/>
      <c r="I71" s="11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9"/>
      <c r="B72" s="9"/>
      <c r="C72" s="9"/>
      <c r="D72" s="9"/>
      <c r="E72" s="9"/>
      <c r="F72" s="9"/>
      <c r="G72" s="11"/>
      <c r="H72" s="11"/>
      <c r="I72" s="11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9"/>
      <c r="B73" s="9"/>
      <c r="C73" s="9"/>
      <c r="D73" s="9"/>
      <c r="E73" s="9"/>
      <c r="F73" s="9"/>
      <c r="G73" s="11"/>
      <c r="H73" s="11"/>
      <c r="I73" s="1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9"/>
      <c r="B74" s="9"/>
      <c r="C74" s="9"/>
      <c r="D74" s="9"/>
      <c r="E74" s="9"/>
      <c r="F74" s="9"/>
      <c r="G74" s="11"/>
      <c r="H74" s="11"/>
      <c r="I74" s="1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9"/>
      <c r="E75" s="9"/>
      <c r="F75" s="9"/>
      <c r="G75" s="11"/>
      <c r="H75" s="11"/>
      <c r="I75" s="11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9"/>
      <c r="E76" s="9"/>
      <c r="F76" s="9"/>
      <c r="G76" s="11"/>
      <c r="H76" s="11"/>
      <c r="I76" s="11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9"/>
      <c r="E77" s="9"/>
      <c r="F77" s="9"/>
      <c r="G77" s="11"/>
      <c r="H77" s="11"/>
      <c r="I77" s="1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9"/>
      <c r="E78" s="9"/>
      <c r="F78" s="9"/>
      <c r="G78" s="11"/>
      <c r="H78" s="11"/>
      <c r="I78" s="1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9"/>
      <c r="E79" s="9"/>
      <c r="F79" s="9"/>
      <c r="G79" s="11"/>
      <c r="H79" s="11"/>
      <c r="I79" s="1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9"/>
      <c r="E80" s="9"/>
      <c r="F80" s="9"/>
      <c r="G80" s="11"/>
      <c r="H80" s="11"/>
      <c r="I80" s="1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9"/>
      <c r="E81" s="9"/>
      <c r="F81" s="9"/>
      <c r="G81" s="11"/>
      <c r="H81" s="11"/>
      <c r="I81" s="11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9"/>
      <c r="E82" s="9"/>
      <c r="F82" s="9"/>
      <c r="G82" s="11"/>
      <c r="H82" s="11"/>
      <c r="I82" s="11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9"/>
      <c r="E83" s="9"/>
      <c r="F83" s="9"/>
      <c r="G83" s="11"/>
      <c r="H83" s="11"/>
      <c r="I83" s="1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9"/>
      <c r="E84" s="9"/>
      <c r="F84" s="9"/>
      <c r="G84" s="11"/>
      <c r="H84" s="11"/>
      <c r="I84" s="1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9"/>
      <c r="E85" s="9"/>
      <c r="F85" s="9"/>
      <c r="G85" s="11"/>
      <c r="H85" s="11"/>
      <c r="I85" s="11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9"/>
      <c r="E86" s="9"/>
      <c r="F86" s="9"/>
      <c r="G86" s="11"/>
      <c r="H86" s="11"/>
      <c r="I86" s="11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9"/>
      <c r="E87" s="9"/>
      <c r="F87" s="9"/>
      <c r="G87" s="11"/>
      <c r="H87" s="11"/>
      <c r="I87" s="1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9"/>
      <c r="E88" s="9"/>
      <c r="F88" s="9"/>
      <c r="G88" s="11"/>
      <c r="H88" s="11"/>
      <c r="I88" s="1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9"/>
      <c r="E89" s="9"/>
      <c r="F89" s="9"/>
      <c r="G89" s="11"/>
      <c r="H89" s="11"/>
      <c r="I89" s="1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9"/>
      <c r="E90" s="9"/>
      <c r="F90" s="9"/>
      <c r="G90" s="11"/>
      <c r="H90" s="11"/>
      <c r="I90" s="11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9"/>
      <c r="E91" s="9"/>
      <c r="F91" s="9"/>
      <c r="G91" s="11"/>
      <c r="H91" s="11"/>
      <c r="I91" s="1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9"/>
      <c r="E92" s="9"/>
      <c r="F92" s="9"/>
      <c r="G92" s="11"/>
      <c r="H92" s="11"/>
      <c r="I92" s="1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9"/>
      <c r="E93" s="9"/>
      <c r="F93" s="9"/>
      <c r="G93" s="11"/>
      <c r="H93" s="11"/>
      <c r="I93" s="11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9"/>
      <c r="E94" s="9"/>
      <c r="F94" s="9"/>
      <c r="G94" s="11"/>
      <c r="H94" s="11"/>
      <c r="I94" s="11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9"/>
      <c r="E95" s="9"/>
      <c r="F95" s="9"/>
      <c r="G95" s="11"/>
      <c r="H95" s="11"/>
      <c r="I95" s="11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9"/>
      <c r="E96" s="9"/>
      <c r="F96" s="9"/>
      <c r="G96" s="11"/>
      <c r="H96" s="11"/>
      <c r="I96" s="11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9"/>
      <c r="E97" s="9"/>
      <c r="F97" s="9"/>
      <c r="G97" s="11"/>
      <c r="H97" s="11"/>
      <c r="I97" s="11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9"/>
      <c r="E98" s="9"/>
      <c r="F98" s="9"/>
      <c r="G98" s="11"/>
      <c r="H98" s="11"/>
      <c r="I98" s="11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9"/>
      <c r="E99" s="9"/>
      <c r="F99" s="9"/>
      <c r="G99" s="11"/>
      <c r="H99" s="11"/>
      <c r="I99" s="11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9"/>
      <c r="E100" s="9"/>
      <c r="F100" s="9"/>
      <c r="G100" s="11"/>
      <c r="H100" s="11"/>
      <c r="I100" s="11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9"/>
      <c r="E101" s="9"/>
      <c r="F101" s="9"/>
      <c r="G101" s="11"/>
      <c r="H101" s="11"/>
      <c r="I101" s="11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9"/>
      <c r="E102" s="9"/>
      <c r="F102" s="9"/>
      <c r="G102" s="11"/>
      <c r="H102" s="11"/>
      <c r="I102" s="11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9"/>
      <c r="E103" s="9"/>
      <c r="F103" s="9"/>
      <c r="G103" s="11"/>
      <c r="H103" s="11"/>
      <c r="I103" s="11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9"/>
      <c r="E104" s="9"/>
      <c r="F104" s="9"/>
      <c r="G104" s="11"/>
      <c r="H104" s="11"/>
      <c r="I104" s="11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9"/>
      <c r="E105" s="9"/>
      <c r="F105" s="9"/>
      <c r="G105" s="11"/>
      <c r="H105" s="11"/>
      <c r="I105" s="11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9"/>
      <c r="E106" s="9"/>
      <c r="F106" s="9"/>
      <c r="G106" s="11"/>
      <c r="H106" s="11"/>
      <c r="I106" s="11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9"/>
      <c r="E107" s="9"/>
      <c r="F107" s="9"/>
      <c r="G107" s="11"/>
      <c r="H107" s="11"/>
      <c r="I107" s="11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9"/>
      <c r="E108" s="9"/>
      <c r="F108" s="9"/>
      <c r="G108" s="11"/>
      <c r="H108" s="11"/>
      <c r="I108" s="11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9"/>
      <c r="E109" s="9"/>
      <c r="F109" s="9"/>
      <c r="G109" s="11"/>
      <c r="H109" s="11"/>
      <c r="I109" s="11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9"/>
      <c r="E110" s="9"/>
      <c r="F110" s="9"/>
      <c r="G110" s="11"/>
      <c r="H110" s="11"/>
      <c r="I110" s="11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9"/>
      <c r="E111" s="9"/>
      <c r="F111" s="9"/>
      <c r="G111" s="11"/>
      <c r="H111" s="11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9"/>
      <c r="E112" s="9"/>
      <c r="F112" s="9"/>
      <c r="G112" s="11"/>
      <c r="H112" s="11"/>
      <c r="I112" s="1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9"/>
      <c r="E113" s="9"/>
      <c r="F113" s="9"/>
      <c r="G113" s="11"/>
      <c r="H113" s="11"/>
      <c r="I113" s="11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9"/>
      <c r="E114" s="9"/>
      <c r="F114" s="9"/>
      <c r="G114" s="11"/>
      <c r="H114" s="11"/>
      <c r="I114" s="11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9"/>
      <c r="E115" s="9"/>
      <c r="F115" s="9"/>
      <c r="G115" s="11"/>
      <c r="H115" s="11"/>
      <c r="I115" s="11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9"/>
      <c r="E116" s="9"/>
      <c r="F116" s="9"/>
      <c r="G116" s="11"/>
      <c r="H116" s="11"/>
      <c r="I116" s="11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9"/>
      <c r="E117" s="9"/>
      <c r="F117" s="9"/>
      <c r="G117" s="11"/>
      <c r="H117" s="11"/>
      <c r="I117" s="11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9"/>
      <c r="E118" s="9"/>
      <c r="F118" s="9"/>
      <c r="G118" s="11"/>
      <c r="H118" s="11"/>
      <c r="I118" s="11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9"/>
      <c r="E119" s="9"/>
      <c r="F119" s="9"/>
      <c r="G119" s="11"/>
      <c r="H119" s="11"/>
      <c r="I119" s="11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9"/>
      <c r="E120" s="9"/>
      <c r="F120" s="9"/>
      <c r="G120" s="11"/>
      <c r="H120" s="11"/>
      <c r="I120" s="11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9"/>
      <c r="E121" s="9"/>
      <c r="F121" s="9"/>
      <c r="G121" s="11"/>
      <c r="H121" s="11"/>
      <c r="I121" s="11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9"/>
      <c r="E122" s="9"/>
      <c r="F122" s="9"/>
      <c r="G122" s="11"/>
      <c r="H122" s="11"/>
      <c r="I122" s="11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9"/>
      <c r="E123" s="9"/>
      <c r="F123" s="9"/>
      <c r="G123" s="11"/>
      <c r="H123" s="11"/>
      <c r="I123" s="11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9"/>
      <c r="E124" s="9"/>
      <c r="F124" s="9"/>
      <c r="G124" s="11"/>
      <c r="H124" s="11"/>
      <c r="I124" s="11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9"/>
      <c r="E125" s="9"/>
      <c r="F125" s="9"/>
      <c r="G125" s="11"/>
      <c r="H125" s="11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9"/>
      <c r="E126" s="9"/>
      <c r="F126" s="9"/>
      <c r="G126" s="11"/>
      <c r="H126" s="11"/>
      <c r="I126" s="11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9"/>
      <c r="E127" s="9"/>
      <c r="F127" s="9"/>
      <c r="G127" s="11"/>
      <c r="H127" s="11"/>
      <c r="I127" s="11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9"/>
      <c r="E128" s="9"/>
      <c r="F128" s="9"/>
      <c r="G128" s="11"/>
      <c r="H128" s="11"/>
      <c r="I128" s="11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9"/>
      <c r="E129" s="9"/>
      <c r="F129" s="9"/>
      <c r="G129" s="11"/>
      <c r="H129" s="11"/>
      <c r="I129" s="11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9"/>
      <c r="E130" s="9"/>
      <c r="F130" s="9"/>
      <c r="G130" s="11"/>
      <c r="H130" s="11"/>
      <c r="I130" s="11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9"/>
      <c r="E131" s="9"/>
      <c r="F131" s="9"/>
      <c r="G131" s="11"/>
      <c r="H131" s="11"/>
      <c r="I131" s="11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9"/>
      <c r="E132" s="9"/>
      <c r="F132" s="9"/>
      <c r="G132" s="11"/>
      <c r="H132" s="11"/>
      <c r="I132" s="11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9"/>
      <c r="E133" s="9"/>
      <c r="F133" s="9"/>
      <c r="G133" s="11"/>
      <c r="H133" s="11"/>
      <c r="I133" s="11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9"/>
      <c r="E134" s="9"/>
      <c r="F134" s="9"/>
      <c r="G134" s="11"/>
      <c r="H134" s="11"/>
      <c r="I134" s="11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9"/>
      <c r="E135" s="9"/>
      <c r="F135" s="9"/>
      <c r="G135" s="11"/>
      <c r="H135" s="11"/>
      <c r="I135" s="1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9"/>
      <c r="E136" s="9"/>
      <c r="F136" s="9"/>
      <c r="G136" s="11"/>
      <c r="H136" s="11"/>
      <c r="I136" s="11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9"/>
      <c r="E137" s="9"/>
      <c r="F137" s="9"/>
      <c r="G137" s="11"/>
      <c r="H137" s="11"/>
      <c r="I137" s="11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9"/>
      <c r="E138" s="9"/>
      <c r="F138" s="9"/>
      <c r="G138" s="11"/>
      <c r="H138" s="11"/>
      <c r="I138" s="1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9"/>
      <c r="E139" s="9"/>
      <c r="F139" s="9"/>
      <c r="G139" s="11"/>
      <c r="H139" s="11"/>
      <c r="I139" s="11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9"/>
      <c r="E140" s="9"/>
      <c r="F140" s="9"/>
      <c r="G140" s="11"/>
      <c r="H140" s="11"/>
      <c r="I140" s="11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9"/>
      <c r="E141" s="9"/>
      <c r="F141" s="9"/>
      <c r="G141" s="11"/>
      <c r="H141" s="11"/>
      <c r="I141" s="11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9"/>
      <c r="E142" s="9"/>
      <c r="F142" s="9"/>
      <c r="G142" s="11"/>
      <c r="H142" s="11"/>
      <c r="I142" s="11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9"/>
      <c r="E143" s="9"/>
      <c r="F143" s="9"/>
      <c r="G143" s="11"/>
      <c r="H143" s="11"/>
      <c r="I143" s="11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9"/>
      <c r="E144" s="9"/>
      <c r="F144" s="9"/>
      <c r="G144" s="11"/>
      <c r="H144" s="11"/>
      <c r="I144" s="1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9"/>
      <c r="E145" s="9"/>
      <c r="F145" s="9"/>
      <c r="G145" s="11"/>
      <c r="H145" s="11"/>
      <c r="I145" s="11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9"/>
      <c r="E146" s="9"/>
      <c r="F146" s="9"/>
      <c r="G146" s="11"/>
      <c r="H146" s="11"/>
      <c r="I146" s="11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9"/>
      <c r="E147" s="9"/>
      <c r="F147" s="9"/>
      <c r="G147" s="11"/>
      <c r="H147" s="11"/>
      <c r="I147" s="11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9"/>
      <c r="E148" s="9"/>
      <c r="F148" s="9"/>
      <c r="G148" s="11"/>
      <c r="H148" s="11"/>
      <c r="I148" s="11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9"/>
      <c r="E149" s="9"/>
      <c r="F149" s="9"/>
      <c r="G149" s="11"/>
      <c r="H149" s="11"/>
      <c r="I149" s="11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9"/>
      <c r="E150" s="9"/>
      <c r="F150" s="9"/>
      <c r="G150" s="11"/>
      <c r="H150" s="11"/>
      <c r="I150" s="11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9"/>
      <c r="E151" s="9"/>
      <c r="F151" s="9"/>
      <c r="G151" s="11"/>
      <c r="H151" s="11"/>
      <c r="I151" s="11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9"/>
      <c r="E152" s="9"/>
      <c r="F152" s="9"/>
      <c r="G152" s="11"/>
      <c r="H152" s="11"/>
      <c r="I152" s="11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9"/>
      <c r="E153" s="9"/>
      <c r="F153" s="9"/>
      <c r="G153" s="11"/>
      <c r="H153" s="11"/>
      <c r="I153" s="11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9"/>
      <c r="E154" s="9"/>
      <c r="F154" s="9"/>
      <c r="G154" s="11"/>
      <c r="H154" s="11"/>
      <c r="I154" s="11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9"/>
      <c r="E155" s="9"/>
      <c r="F155" s="9"/>
      <c r="G155" s="11"/>
      <c r="H155" s="11"/>
      <c r="I155" s="11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9"/>
      <c r="E156" s="9"/>
      <c r="F156" s="9"/>
      <c r="G156" s="11"/>
      <c r="H156" s="11"/>
      <c r="I156" s="11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9"/>
      <c r="E157" s="9"/>
      <c r="F157" s="9"/>
      <c r="G157" s="11"/>
      <c r="H157" s="11"/>
      <c r="I157" s="11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9"/>
      <c r="E158" s="9"/>
      <c r="F158" s="9"/>
      <c r="G158" s="11"/>
      <c r="H158" s="11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9"/>
      <c r="E159" s="9"/>
      <c r="F159" s="9"/>
      <c r="G159" s="11"/>
      <c r="H159" s="11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9"/>
      <c r="E160" s="9"/>
      <c r="F160" s="9"/>
      <c r="G160" s="11"/>
      <c r="H160" s="11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9"/>
      <c r="E161" s="9"/>
      <c r="F161" s="9"/>
      <c r="G161" s="11"/>
      <c r="H161" s="11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9"/>
      <c r="E162" s="9"/>
      <c r="F162" s="9"/>
      <c r="G162" s="11"/>
      <c r="H162" s="11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9"/>
      <c r="E163" s="9"/>
      <c r="F163" s="9"/>
      <c r="G163" s="11"/>
      <c r="H163" s="11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9"/>
      <c r="E164" s="9"/>
      <c r="F164" s="9"/>
      <c r="G164" s="11"/>
      <c r="H164" s="11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9"/>
      <c r="E165" s="9"/>
      <c r="F165" s="9"/>
      <c r="G165" s="11"/>
      <c r="H165" s="11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9"/>
      <c r="E166" s="9"/>
      <c r="F166" s="9"/>
      <c r="G166" s="11"/>
      <c r="H166" s="11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9"/>
      <c r="E167" s="9"/>
      <c r="F167" s="9"/>
      <c r="G167" s="11"/>
      <c r="H167" s="11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9"/>
      <c r="E168" s="9"/>
      <c r="F168" s="9"/>
      <c r="G168" s="11"/>
      <c r="H168" s="11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9"/>
      <c r="E169" s="9"/>
      <c r="F169" s="9"/>
      <c r="G169" s="11"/>
      <c r="H169" s="11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9"/>
      <c r="E170" s="9"/>
      <c r="F170" s="9"/>
      <c r="G170" s="11"/>
      <c r="H170" s="11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9"/>
      <c r="E171" s="9"/>
      <c r="F171" s="9"/>
      <c r="G171" s="11"/>
      <c r="H171" s="11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9"/>
      <c r="E172" s="9"/>
      <c r="F172" s="9"/>
      <c r="G172" s="11"/>
      <c r="H172" s="11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9"/>
      <c r="E173" s="9"/>
      <c r="F173" s="9"/>
      <c r="G173" s="11"/>
      <c r="H173" s="11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9"/>
      <c r="E174" s="9"/>
      <c r="F174" s="9"/>
      <c r="G174" s="11"/>
      <c r="H174" s="11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9"/>
      <c r="E175" s="9"/>
      <c r="F175" s="9"/>
      <c r="G175" s="11"/>
      <c r="H175" s="11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9"/>
      <c r="E176" s="9"/>
      <c r="F176" s="9"/>
      <c r="G176" s="11"/>
      <c r="H176" s="11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9"/>
      <c r="E177" s="9"/>
      <c r="F177" s="9"/>
      <c r="G177" s="11"/>
      <c r="H177" s="11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9"/>
      <c r="E178" s="9"/>
      <c r="F178" s="9"/>
      <c r="G178" s="11"/>
      <c r="H178" s="11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9"/>
      <c r="E179" s="9"/>
      <c r="F179" s="9"/>
      <c r="G179" s="11"/>
      <c r="H179" s="11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9"/>
      <c r="E180" s="9"/>
      <c r="F180" s="9"/>
      <c r="G180" s="11"/>
      <c r="H180" s="11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9"/>
      <c r="E181" s="9"/>
      <c r="F181" s="9"/>
      <c r="G181" s="11"/>
      <c r="H181" s="11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9"/>
      <c r="E182" s="9"/>
      <c r="F182" s="9"/>
      <c r="G182" s="11"/>
      <c r="H182" s="11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9"/>
      <c r="E183" s="9"/>
      <c r="F183" s="9"/>
      <c r="G183" s="11"/>
      <c r="H183" s="11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9"/>
      <c r="E184" s="9"/>
      <c r="F184" s="9"/>
      <c r="G184" s="11"/>
      <c r="H184" s="11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9"/>
      <c r="E185" s="9"/>
      <c r="F185" s="9"/>
      <c r="G185" s="11"/>
      <c r="H185" s="11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9"/>
      <c r="E186" s="9"/>
      <c r="F186" s="9"/>
      <c r="G186" s="11"/>
      <c r="H186" s="11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9"/>
      <c r="E187" s="9"/>
      <c r="F187" s="9"/>
      <c r="G187" s="11"/>
      <c r="H187" s="11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9"/>
      <c r="E188" s="9"/>
      <c r="F188" s="9"/>
      <c r="G188" s="11"/>
      <c r="H188" s="11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9"/>
      <c r="E189" s="9"/>
      <c r="F189" s="9"/>
      <c r="G189" s="11"/>
      <c r="H189" s="11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9"/>
      <c r="E190" s="9"/>
      <c r="F190" s="9"/>
      <c r="G190" s="11"/>
      <c r="H190" s="11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9"/>
      <c r="E191" s="9"/>
      <c r="F191" s="9"/>
      <c r="G191" s="11"/>
      <c r="H191" s="11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9"/>
      <c r="E192" s="9"/>
      <c r="F192" s="9"/>
      <c r="G192" s="11"/>
      <c r="H192" s="11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9"/>
      <c r="E193" s="9"/>
      <c r="F193" s="9"/>
      <c r="G193" s="11"/>
      <c r="H193" s="11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9"/>
      <c r="E194" s="9"/>
      <c r="F194" s="9"/>
      <c r="G194" s="11"/>
      <c r="H194" s="11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9"/>
      <c r="E195" s="9"/>
      <c r="F195" s="9"/>
      <c r="G195" s="11"/>
      <c r="H195" s="11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9"/>
      <c r="E196" s="9"/>
      <c r="F196" s="9"/>
      <c r="G196" s="11"/>
      <c r="H196" s="11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9"/>
      <c r="E197" s="9"/>
      <c r="F197" s="9"/>
      <c r="G197" s="11"/>
      <c r="H197" s="11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9"/>
      <c r="E198" s="9"/>
      <c r="F198" s="9"/>
      <c r="G198" s="11"/>
      <c r="H198" s="11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9"/>
      <c r="E199" s="9"/>
      <c r="F199" s="9"/>
      <c r="G199" s="11"/>
      <c r="H199" s="11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9"/>
      <c r="E200" s="9"/>
      <c r="F200" s="9"/>
      <c r="G200" s="11"/>
      <c r="H200" s="11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9"/>
      <c r="E201" s="9"/>
      <c r="F201" s="9"/>
      <c r="G201" s="11"/>
      <c r="H201" s="11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9"/>
      <c r="E202" s="9"/>
      <c r="F202" s="9"/>
      <c r="G202" s="11"/>
      <c r="H202" s="11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9"/>
      <c r="E203" s="9"/>
      <c r="F203" s="9"/>
      <c r="G203" s="11"/>
      <c r="H203" s="11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9"/>
      <c r="E204" s="9"/>
      <c r="F204" s="9"/>
      <c r="G204" s="11"/>
      <c r="H204" s="11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9"/>
      <c r="E205" s="9"/>
      <c r="F205" s="9"/>
      <c r="G205" s="11"/>
      <c r="H205" s="11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9"/>
      <c r="E206" s="9"/>
      <c r="F206" s="9"/>
      <c r="G206" s="11"/>
      <c r="H206" s="11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9"/>
      <c r="E207" s="9"/>
      <c r="F207" s="9"/>
      <c r="G207" s="11"/>
      <c r="H207" s="11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9"/>
      <c r="E208" s="9"/>
      <c r="F208" s="9"/>
      <c r="G208" s="11"/>
      <c r="H208" s="11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9"/>
      <c r="E209" s="9"/>
      <c r="F209" s="9"/>
      <c r="G209" s="11"/>
      <c r="H209" s="11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9"/>
      <c r="E210" s="9"/>
      <c r="F210" s="9"/>
      <c r="G210" s="11"/>
      <c r="H210" s="11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9"/>
      <c r="E211" s="9"/>
      <c r="F211" s="9"/>
      <c r="G211" s="11"/>
      <c r="H211" s="11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9"/>
      <c r="E212" s="9"/>
      <c r="F212" s="9"/>
      <c r="G212" s="11"/>
      <c r="H212" s="11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9"/>
      <c r="E213" s="9"/>
      <c r="F213" s="9"/>
      <c r="G213" s="11"/>
      <c r="H213" s="11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9"/>
      <c r="E214" s="9"/>
      <c r="F214" s="9"/>
      <c r="G214" s="11"/>
      <c r="H214" s="11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9"/>
      <c r="E215" s="9"/>
      <c r="F215" s="9"/>
      <c r="G215" s="11"/>
      <c r="H215" s="11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9"/>
      <c r="E216" s="9"/>
      <c r="F216" s="9"/>
      <c r="G216" s="11"/>
      <c r="H216" s="11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9"/>
      <c r="E217" s="9"/>
      <c r="F217" s="9"/>
      <c r="G217" s="11"/>
      <c r="H217" s="11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9"/>
      <c r="E218" s="9"/>
      <c r="F218" s="9"/>
      <c r="G218" s="11"/>
      <c r="H218" s="11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9"/>
      <c r="E219" s="9"/>
      <c r="F219" s="9"/>
      <c r="G219" s="11"/>
      <c r="H219" s="11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9"/>
      <c r="E220" s="9"/>
      <c r="F220" s="9"/>
      <c r="G220" s="11"/>
      <c r="H220" s="11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9"/>
      <c r="E221" s="9"/>
      <c r="F221" s="9"/>
      <c r="G221" s="11"/>
      <c r="H221" s="11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9"/>
      <c r="E222" s="9"/>
      <c r="F222" s="9"/>
      <c r="G222" s="11"/>
      <c r="H222" s="11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9"/>
      <c r="E223" s="9"/>
      <c r="F223" s="9"/>
      <c r="G223" s="11"/>
      <c r="H223" s="11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9"/>
      <c r="E224" s="9"/>
      <c r="F224" s="9"/>
      <c r="G224" s="11"/>
      <c r="H224" s="11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9"/>
      <c r="E225" s="9"/>
      <c r="F225" s="9"/>
      <c r="G225" s="11"/>
      <c r="H225" s="11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9"/>
      <c r="E226" s="9"/>
      <c r="F226" s="9"/>
      <c r="G226" s="11"/>
      <c r="H226" s="11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9"/>
      <c r="E227" s="9"/>
      <c r="F227" s="9"/>
      <c r="G227" s="11"/>
      <c r="H227" s="11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9"/>
      <c r="E228" s="9"/>
      <c r="F228" s="9"/>
      <c r="G228" s="11"/>
      <c r="H228" s="11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9"/>
      <c r="E229" s="9"/>
      <c r="F229" s="9"/>
      <c r="G229" s="11"/>
      <c r="H229" s="11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9"/>
      <c r="E230" s="9"/>
      <c r="F230" s="9"/>
      <c r="G230" s="11"/>
      <c r="H230" s="11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9"/>
      <c r="E231" s="9"/>
      <c r="F231" s="9"/>
      <c r="G231" s="11"/>
      <c r="H231" s="11"/>
      <c r="I231" s="11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9"/>
      <c r="E232" s="9"/>
      <c r="F232" s="9"/>
      <c r="G232" s="11"/>
      <c r="H232" s="11"/>
      <c r="I232" s="11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9"/>
      <c r="E233" s="9"/>
      <c r="F233" s="9"/>
      <c r="G233" s="11"/>
      <c r="H233" s="11"/>
      <c r="I233" s="11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9"/>
      <c r="B234" s="9"/>
      <c r="C234" s="9"/>
      <c r="D234" s="9"/>
      <c r="E234" s="9"/>
      <c r="F234" s="9"/>
      <c r="G234" s="11"/>
      <c r="H234" s="11"/>
      <c r="I234" s="11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9"/>
      <c r="B235" s="9"/>
      <c r="C235" s="9"/>
      <c r="D235" s="9"/>
      <c r="E235" s="9"/>
      <c r="F235" s="9"/>
      <c r="G235" s="11"/>
      <c r="H235" s="11"/>
      <c r="I235" s="11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9"/>
      <c r="B236" s="9"/>
      <c r="C236" s="9"/>
      <c r="D236" s="9"/>
      <c r="E236" s="9"/>
      <c r="F236" s="9"/>
      <c r="G236" s="11"/>
      <c r="H236" s="11"/>
      <c r="I236" s="11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9"/>
      <c r="B237" s="9"/>
      <c r="C237" s="9"/>
      <c r="D237" s="9"/>
      <c r="E237" s="9"/>
      <c r="F237" s="9"/>
      <c r="G237" s="11"/>
      <c r="H237" s="11"/>
      <c r="I237" s="11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9"/>
      <c r="B238" s="9"/>
      <c r="C238" s="9"/>
      <c r="D238" s="9"/>
      <c r="E238" s="9"/>
      <c r="F238" s="9"/>
      <c r="G238" s="11"/>
      <c r="H238" s="11"/>
      <c r="I238" s="11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9"/>
      <c r="B239" s="9"/>
      <c r="C239" s="9"/>
      <c r="D239" s="9"/>
      <c r="E239" s="9"/>
      <c r="F239" s="9"/>
      <c r="G239" s="11"/>
      <c r="H239" s="11"/>
      <c r="I239" s="11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9"/>
      <c r="B240" s="9"/>
      <c r="C240" s="9"/>
      <c r="D240" s="9"/>
      <c r="E240" s="9"/>
      <c r="F240" s="9"/>
      <c r="G240" s="11"/>
      <c r="H240" s="11"/>
      <c r="I240" s="11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9"/>
      <c r="B241" s="9"/>
      <c r="C241" s="9"/>
      <c r="D241" s="9"/>
      <c r="E241" s="9"/>
      <c r="F241" s="9"/>
      <c r="G241" s="11"/>
      <c r="H241" s="11"/>
      <c r="I241" s="11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9"/>
      <c r="B242" s="9"/>
      <c r="C242" s="9"/>
      <c r="D242" s="9"/>
      <c r="E242" s="9"/>
      <c r="F242" s="9"/>
      <c r="G242" s="11"/>
      <c r="H242" s="11"/>
      <c r="I242" s="1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9"/>
      <c r="B243" s="9"/>
      <c r="C243" s="9"/>
      <c r="D243" s="9"/>
      <c r="E243" s="9"/>
      <c r="F243" s="9"/>
      <c r="G243" s="11"/>
      <c r="H243" s="11"/>
      <c r="I243" s="11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9"/>
      <c r="B244" s="9"/>
      <c r="C244" s="9"/>
      <c r="D244" s="9"/>
      <c r="E244" s="9"/>
      <c r="F244" s="9"/>
      <c r="G244" s="11"/>
      <c r="H244" s="11"/>
      <c r="I244" s="11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9"/>
      <c r="B245" s="9"/>
      <c r="C245" s="9"/>
      <c r="D245" s="9"/>
      <c r="E245" s="9"/>
      <c r="F245" s="9"/>
      <c r="G245" s="11"/>
      <c r="H245" s="11"/>
      <c r="I245" s="11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9"/>
      <c r="B246" s="9"/>
      <c r="C246" s="9"/>
      <c r="D246" s="9"/>
      <c r="E246" s="9"/>
      <c r="F246" s="9"/>
      <c r="G246" s="11"/>
      <c r="H246" s="11"/>
      <c r="I246" s="11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9"/>
      <c r="B247" s="9"/>
      <c r="C247" s="9"/>
      <c r="D247" s="9"/>
      <c r="E247" s="9"/>
      <c r="F247" s="9"/>
      <c r="G247" s="11"/>
      <c r="H247" s="11"/>
      <c r="I247" s="11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9"/>
      <c r="B248" s="9"/>
      <c r="C248" s="9"/>
      <c r="D248" s="9"/>
      <c r="E248" s="9"/>
      <c r="F248" s="9"/>
      <c r="G248" s="11"/>
      <c r="H248" s="11"/>
      <c r="I248" s="11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9"/>
      <c r="B249" s="9"/>
      <c r="C249" s="9"/>
      <c r="D249" s="9"/>
      <c r="E249" s="9"/>
      <c r="F249" s="9"/>
      <c r="G249" s="11"/>
      <c r="H249" s="11"/>
      <c r="I249" s="11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9"/>
      <c r="B250" s="9"/>
      <c r="C250" s="9"/>
      <c r="D250" s="9"/>
      <c r="E250" s="9"/>
      <c r="F250" s="9"/>
      <c r="G250" s="11"/>
      <c r="H250" s="11"/>
      <c r="I250" s="11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9"/>
      <c r="B251" s="9"/>
      <c r="C251" s="9"/>
      <c r="D251" s="9"/>
      <c r="E251" s="9"/>
      <c r="F251" s="9"/>
      <c r="G251" s="11"/>
      <c r="H251" s="11"/>
      <c r="I251" s="11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9"/>
      <c r="B252" s="9"/>
      <c r="C252" s="9"/>
      <c r="D252" s="9"/>
      <c r="E252" s="9"/>
      <c r="F252" s="9"/>
      <c r="G252" s="11"/>
      <c r="H252" s="11"/>
      <c r="I252" s="11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9"/>
      <c r="B253" s="9"/>
      <c r="C253" s="9"/>
      <c r="D253" s="9"/>
      <c r="E253" s="9"/>
      <c r="F253" s="9"/>
      <c r="G253" s="11"/>
      <c r="H253" s="11"/>
      <c r="I253" s="11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9"/>
      <c r="B254" s="9"/>
      <c r="C254" s="9"/>
      <c r="D254" s="9"/>
      <c r="E254" s="9"/>
      <c r="F254" s="9"/>
      <c r="G254" s="11"/>
      <c r="H254" s="11"/>
      <c r="I254" s="11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9"/>
      <c r="B255" s="9"/>
      <c r="C255" s="9"/>
      <c r="D255" s="9"/>
      <c r="E255" s="9"/>
      <c r="F255" s="9"/>
      <c r="G255" s="11"/>
      <c r="H255" s="11"/>
      <c r="I255" s="11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9"/>
      <c r="B256" s="9"/>
      <c r="C256" s="9"/>
      <c r="D256" s="9"/>
      <c r="E256" s="9"/>
      <c r="F256" s="9"/>
      <c r="G256" s="11"/>
      <c r="H256" s="11"/>
      <c r="I256" s="11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9"/>
      <c r="B257" s="9"/>
      <c r="C257" s="9"/>
      <c r="D257" s="9"/>
      <c r="E257" s="9"/>
      <c r="F257" s="9"/>
      <c r="G257" s="11"/>
      <c r="H257" s="11"/>
      <c r="I257" s="11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9"/>
      <c r="B258" s="9"/>
      <c r="C258" s="9"/>
      <c r="D258" s="9"/>
      <c r="E258" s="9"/>
      <c r="F258" s="9"/>
      <c r="G258" s="11"/>
      <c r="H258" s="11"/>
      <c r="I258" s="11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9"/>
      <c r="B259" s="9"/>
      <c r="C259" s="9"/>
      <c r="D259" s="9"/>
      <c r="E259" s="9"/>
      <c r="F259" s="9"/>
      <c r="G259" s="11"/>
      <c r="H259" s="11"/>
      <c r="I259" s="11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9"/>
      <c r="B260" s="9"/>
      <c r="C260" s="9"/>
      <c r="D260" s="9"/>
      <c r="E260" s="9"/>
      <c r="F260" s="9"/>
      <c r="G260" s="11"/>
      <c r="H260" s="11"/>
      <c r="I260" s="11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9"/>
      <c r="B261" s="9"/>
      <c r="C261" s="9"/>
      <c r="D261" s="9"/>
      <c r="E261" s="9"/>
      <c r="F261" s="9"/>
      <c r="G261" s="11"/>
      <c r="H261" s="11"/>
      <c r="I261" s="11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9"/>
      <c r="E262" s="9"/>
      <c r="F262" s="9"/>
      <c r="G262" s="11"/>
      <c r="H262" s="11"/>
      <c r="I262" s="11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9"/>
      <c r="E263" s="9"/>
      <c r="F263" s="9"/>
      <c r="G263" s="11"/>
      <c r="H263" s="11"/>
      <c r="I263" s="11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9"/>
      <c r="E264" s="9"/>
      <c r="F264" s="9"/>
      <c r="G264" s="11"/>
      <c r="H264" s="11"/>
      <c r="I264" s="11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9"/>
      <c r="E265" s="9"/>
      <c r="F265" s="9"/>
      <c r="G265" s="11"/>
      <c r="H265" s="11"/>
      <c r="I265" s="11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9"/>
      <c r="E266" s="9"/>
      <c r="F266" s="9"/>
      <c r="G266" s="11"/>
      <c r="H266" s="11"/>
      <c r="I266" s="11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9"/>
      <c r="E267" s="9"/>
      <c r="F267" s="9"/>
      <c r="G267" s="11"/>
      <c r="H267" s="11"/>
      <c r="I267" s="11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9"/>
      <c r="E268" s="9"/>
      <c r="F268" s="9"/>
      <c r="G268" s="11"/>
      <c r="H268" s="11"/>
      <c r="I268" s="1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9"/>
      <c r="E269" s="9"/>
      <c r="F269" s="9"/>
      <c r="G269" s="11"/>
      <c r="H269" s="11"/>
      <c r="I269" s="11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9"/>
      <c r="E270" s="9"/>
      <c r="F270" s="9"/>
      <c r="G270" s="11"/>
      <c r="H270" s="11"/>
      <c r="I270" s="11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9"/>
      <c r="E271" s="9"/>
      <c r="F271" s="9"/>
      <c r="G271" s="11"/>
      <c r="H271" s="11"/>
      <c r="I271" s="11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9"/>
      <c r="E272" s="9"/>
      <c r="F272" s="9"/>
      <c r="G272" s="11"/>
      <c r="H272" s="11"/>
      <c r="I272" s="11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9"/>
      <c r="E273" s="9"/>
      <c r="F273" s="9"/>
      <c r="G273" s="11"/>
      <c r="H273" s="11"/>
      <c r="I273" s="11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9"/>
      <c r="E274" s="9"/>
      <c r="F274" s="9"/>
      <c r="G274" s="11"/>
      <c r="H274" s="11"/>
      <c r="I274" s="11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9"/>
      <c r="E275" s="9"/>
      <c r="F275" s="9"/>
      <c r="G275" s="11"/>
      <c r="H275" s="11"/>
      <c r="I275" s="11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9"/>
      <c r="E276" s="9"/>
      <c r="F276" s="9"/>
      <c r="G276" s="11"/>
      <c r="H276" s="11"/>
      <c r="I276" s="11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9"/>
      <c r="E277" s="9"/>
      <c r="F277" s="9"/>
      <c r="G277" s="11"/>
      <c r="H277" s="11"/>
      <c r="I277" s="11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9"/>
      <c r="E278" s="9"/>
      <c r="F278" s="9"/>
      <c r="G278" s="11"/>
      <c r="H278" s="11"/>
      <c r="I278" s="11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9"/>
      <c r="E279" s="9"/>
      <c r="F279" s="9"/>
      <c r="G279" s="11"/>
      <c r="H279" s="11"/>
      <c r="I279" s="11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9"/>
      <c r="E280" s="9"/>
      <c r="F280" s="9"/>
      <c r="G280" s="11"/>
      <c r="H280" s="11"/>
      <c r="I280" s="11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9"/>
      <c r="E281" s="9"/>
      <c r="F281" s="9"/>
      <c r="G281" s="11"/>
      <c r="H281" s="11"/>
      <c r="I281" s="11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9"/>
      <c r="E282" s="9"/>
      <c r="F282" s="9"/>
      <c r="G282" s="11"/>
      <c r="H282" s="11"/>
      <c r="I282" s="11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9"/>
      <c r="E283" s="9"/>
      <c r="F283" s="9"/>
      <c r="G283" s="11"/>
      <c r="H283" s="11"/>
      <c r="I283" s="11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9"/>
      <c r="E284" s="9"/>
      <c r="F284" s="9"/>
      <c r="G284" s="11"/>
      <c r="H284" s="11"/>
      <c r="I284" s="11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9"/>
      <c r="E285" s="9"/>
      <c r="F285" s="9"/>
      <c r="G285" s="11"/>
      <c r="H285" s="11"/>
      <c r="I285" s="11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9"/>
      <c r="E286" s="9"/>
      <c r="F286" s="9"/>
      <c r="G286" s="11"/>
      <c r="H286" s="11"/>
      <c r="I286" s="11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9"/>
      <c r="E287" s="9"/>
      <c r="F287" s="9"/>
      <c r="G287" s="11"/>
      <c r="H287" s="11"/>
      <c r="I287" s="11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9"/>
      <c r="E288" s="9"/>
      <c r="F288" s="9"/>
      <c r="G288" s="11"/>
      <c r="H288" s="11"/>
      <c r="I288" s="11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9"/>
      <c r="E289" s="9"/>
      <c r="F289" s="9"/>
      <c r="G289" s="11"/>
      <c r="H289" s="11"/>
      <c r="I289" s="11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9"/>
      <c r="E290" s="9"/>
      <c r="F290" s="9"/>
      <c r="G290" s="11"/>
      <c r="H290" s="11"/>
      <c r="I290" s="11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9"/>
      <c r="E291" s="9"/>
      <c r="F291" s="9"/>
      <c r="G291" s="11"/>
      <c r="H291" s="11"/>
      <c r="I291" s="11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9"/>
      <c r="E292" s="9"/>
      <c r="F292" s="9"/>
      <c r="G292" s="11"/>
      <c r="H292" s="11"/>
      <c r="I292" s="11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9"/>
      <c r="E293" s="9"/>
      <c r="F293" s="9"/>
      <c r="G293" s="11"/>
      <c r="H293" s="11"/>
      <c r="I293" s="11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9"/>
      <c r="E294" s="9"/>
      <c r="F294" s="9"/>
      <c r="G294" s="11"/>
      <c r="H294" s="11"/>
      <c r="I294" s="11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9"/>
      <c r="E295" s="9"/>
      <c r="F295" s="9"/>
      <c r="G295" s="11"/>
      <c r="H295" s="11"/>
      <c r="I295" s="11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9"/>
      <c r="E296" s="9"/>
      <c r="F296" s="9"/>
      <c r="G296" s="11"/>
      <c r="H296" s="11"/>
      <c r="I296" s="11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9"/>
      <c r="E297" s="9"/>
      <c r="F297" s="9"/>
      <c r="G297" s="11"/>
      <c r="H297" s="11"/>
      <c r="I297" s="11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9"/>
      <c r="E298" s="9"/>
      <c r="F298" s="9"/>
      <c r="G298" s="11"/>
      <c r="H298" s="11"/>
      <c r="I298" s="11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9"/>
      <c r="E299" s="9"/>
      <c r="F299" s="9"/>
      <c r="G299" s="11"/>
      <c r="H299" s="11"/>
      <c r="I299" s="11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9"/>
      <c r="E300" s="9"/>
      <c r="F300" s="9"/>
      <c r="G300" s="11"/>
      <c r="H300" s="11"/>
      <c r="I300" s="11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9"/>
      <c r="E301" s="9"/>
      <c r="F301" s="9"/>
      <c r="G301" s="11"/>
      <c r="H301" s="11"/>
      <c r="I301" s="11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9"/>
      <c r="E302" s="9"/>
      <c r="F302" s="9"/>
      <c r="G302" s="11"/>
      <c r="H302" s="11"/>
      <c r="I302" s="11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9"/>
      <c r="E303" s="9"/>
      <c r="F303" s="9"/>
      <c r="G303" s="11"/>
      <c r="H303" s="11"/>
      <c r="I303" s="11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9"/>
      <c r="E304" s="9"/>
      <c r="F304" s="9"/>
      <c r="G304" s="11"/>
      <c r="H304" s="11"/>
      <c r="I304" s="11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9"/>
      <c r="E305" s="9"/>
      <c r="F305" s="9"/>
      <c r="G305" s="11"/>
      <c r="H305" s="11"/>
      <c r="I305" s="11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9"/>
      <c r="E306" s="9"/>
      <c r="F306" s="9"/>
      <c r="G306" s="11"/>
      <c r="H306" s="11"/>
      <c r="I306" s="11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9"/>
      <c r="E307" s="9"/>
      <c r="F307" s="9"/>
      <c r="G307" s="11"/>
      <c r="H307" s="11"/>
      <c r="I307" s="11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9"/>
      <c r="E308" s="9"/>
      <c r="F308" s="9"/>
      <c r="G308" s="11"/>
      <c r="H308" s="11"/>
      <c r="I308" s="11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9"/>
      <c r="E309" s="9"/>
      <c r="F309" s="9"/>
      <c r="G309" s="11"/>
      <c r="H309" s="11"/>
      <c r="I309" s="11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9"/>
      <c r="E310" s="9"/>
      <c r="F310" s="9"/>
      <c r="G310" s="11"/>
      <c r="H310" s="11"/>
      <c r="I310" s="11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9"/>
      <c r="E311" s="9"/>
      <c r="F311" s="9"/>
      <c r="G311" s="11"/>
      <c r="H311" s="11"/>
      <c r="I311" s="11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9"/>
      <c r="E312" s="9"/>
      <c r="F312" s="9"/>
      <c r="G312" s="11"/>
      <c r="H312" s="11"/>
      <c r="I312" s="11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9"/>
      <c r="E313" s="9"/>
      <c r="F313" s="9"/>
      <c r="G313" s="11"/>
      <c r="H313" s="11"/>
      <c r="I313" s="11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9"/>
      <c r="E314" s="9"/>
      <c r="F314" s="9"/>
      <c r="G314" s="11"/>
      <c r="H314" s="11"/>
      <c r="I314" s="11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9"/>
      <c r="E315" s="9"/>
      <c r="F315" s="9"/>
      <c r="G315" s="11"/>
      <c r="H315" s="11"/>
      <c r="I315" s="11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9"/>
      <c r="E316" s="9"/>
      <c r="F316" s="9"/>
      <c r="G316" s="11"/>
      <c r="H316" s="11"/>
      <c r="I316" s="11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9"/>
      <c r="E317" s="9"/>
      <c r="F317" s="9"/>
      <c r="G317" s="11"/>
      <c r="H317" s="11"/>
      <c r="I317" s="11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9"/>
      <c r="E318" s="9"/>
      <c r="F318" s="9"/>
      <c r="G318" s="11"/>
      <c r="H318" s="11"/>
      <c r="I318" s="11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9"/>
      <c r="E319" s="9"/>
      <c r="F319" s="9"/>
      <c r="G319" s="11"/>
      <c r="H319" s="11"/>
      <c r="I319" s="11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9"/>
      <c r="E320" s="9"/>
      <c r="F320" s="9"/>
      <c r="G320" s="11"/>
      <c r="H320" s="11"/>
      <c r="I320" s="11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9"/>
      <c r="E321" s="9"/>
      <c r="F321" s="9"/>
      <c r="G321" s="11"/>
      <c r="H321" s="11"/>
      <c r="I321" s="11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9"/>
      <c r="E322" s="9"/>
      <c r="F322" s="9"/>
      <c r="G322" s="11"/>
      <c r="H322" s="11"/>
      <c r="I322" s="11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9"/>
      <c r="E323" s="9"/>
      <c r="F323" s="9"/>
      <c r="G323" s="11"/>
      <c r="H323" s="11"/>
      <c r="I323" s="11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9"/>
      <c r="E324" s="9"/>
      <c r="F324" s="9"/>
      <c r="G324" s="11"/>
      <c r="H324" s="11"/>
      <c r="I324" s="11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9"/>
      <c r="E325" s="9"/>
      <c r="F325" s="9"/>
      <c r="G325" s="11"/>
      <c r="H325" s="11"/>
      <c r="I325" s="11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9"/>
      <c r="E326" s="9"/>
      <c r="F326" s="9"/>
      <c r="G326" s="11"/>
      <c r="H326" s="11"/>
      <c r="I326" s="11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9"/>
      <c r="E327" s="9"/>
      <c r="F327" s="9"/>
      <c r="G327" s="11"/>
      <c r="H327" s="11"/>
      <c r="I327" s="11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9"/>
      <c r="E328" s="9"/>
      <c r="F328" s="9"/>
      <c r="G328" s="11"/>
      <c r="H328" s="11"/>
      <c r="I328" s="11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9"/>
      <c r="E329" s="9"/>
      <c r="F329" s="9"/>
      <c r="G329" s="11"/>
      <c r="H329" s="11"/>
      <c r="I329" s="11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9"/>
      <c r="E330" s="9"/>
      <c r="F330" s="9"/>
      <c r="G330" s="11"/>
      <c r="H330" s="11"/>
      <c r="I330" s="11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9"/>
      <c r="E331" s="9"/>
      <c r="F331" s="9"/>
      <c r="G331" s="11"/>
      <c r="H331" s="11"/>
      <c r="I331" s="11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9"/>
      <c r="E332" s="9"/>
      <c r="F332" s="9"/>
      <c r="G332" s="11"/>
      <c r="H332" s="11"/>
      <c r="I332" s="11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9"/>
      <c r="E333" s="9"/>
      <c r="F333" s="9"/>
      <c r="G333" s="11"/>
      <c r="H333" s="11"/>
      <c r="I333" s="11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9"/>
      <c r="E334" s="9"/>
      <c r="F334" s="9"/>
      <c r="G334" s="11"/>
      <c r="H334" s="11"/>
      <c r="I334" s="11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9"/>
      <c r="E335" s="9"/>
      <c r="F335" s="9"/>
      <c r="G335" s="11"/>
      <c r="H335" s="11"/>
      <c r="I335" s="11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9"/>
      <c r="E336" s="9"/>
      <c r="F336" s="9"/>
      <c r="G336" s="11"/>
      <c r="H336" s="11"/>
      <c r="I336" s="11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9"/>
      <c r="E337" s="9"/>
      <c r="F337" s="9"/>
      <c r="G337" s="11"/>
      <c r="H337" s="11"/>
      <c r="I337" s="11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9"/>
      <c r="E338" s="9"/>
      <c r="F338" s="9"/>
      <c r="G338" s="11"/>
      <c r="H338" s="11"/>
      <c r="I338" s="11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9"/>
      <c r="E339" s="9"/>
      <c r="F339" s="9"/>
      <c r="G339" s="11"/>
      <c r="H339" s="11"/>
      <c r="I339" s="11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9"/>
      <c r="E340" s="9"/>
      <c r="F340" s="9"/>
      <c r="G340" s="11"/>
      <c r="H340" s="11"/>
      <c r="I340" s="11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9"/>
      <c r="E341" s="9"/>
      <c r="F341" s="9"/>
      <c r="G341" s="11"/>
      <c r="H341" s="11"/>
      <c r="I341" s="11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9"/>
      <c r="E342" s="9"/>
      <c r="F342" s="9"/>
      <c r="G342" s="11"/>
      <c r="H342" s="11"/>
      <c r="I342" s="11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9"/>
      <c r="E343" s="9"/>
      <c r="F343" s="9"/>
      <c r="G343" s="11"/>
      <c r="H343" s="11"/>
      <c r="I343" s="11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9"/>
      <c r="E344" s="9"/>
      <c r="F344" s="9"/>
      <c r="G344" s="11"/>
      <c r="H344" s="11"/>
      <c r="I344" s="11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9"/>
      <c r="E345" s="9"/>
      <c r="F345" s="9"/>
      <c r="G345" s="11"/>
      <c r="H345" s="11"/>
      <c r="I345" s="11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9"/>
      <c r="E346" s="9"/>
      <c r="F346" s="9"/>
      <c r="G346" s="11"/>
      <c r="H346" s="11"/>
      <c r="I346" s="11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9"/>
      <c r="E347" s="9"/>
      <c r="F347" s="9"/>
      <c r="G347" s="11"/>
      <c r="H347" s="11"/>
      <c r="I347" s="11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9"/>
      <c r="E348" s="9"/>
      <c r="F348" s="9"/>
      <c r="G348" s="11"/>
      <c r="H348" s="11"/>
      <c r="I348" s="11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9"/>
      <c r="E349" s="9"/>
      <c r="F349" s="9"/>
      <c r="G349" s="11"/>
      <c r="H349" s="11"/>
      <c r="I349" s="11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9"/>
      <c r="E350" s="9"/>
      <c r="F350" s="9"/>
      <c r="G350" s="11"/>
      <c r="H350" s="11"/>
      <c r="I350" s="11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9"/>
      <c r="E351" s="9"/>
      <c r="F351" s="9"/>
      <c r="G351" s="11"/>
      <c r="H351" s="11"/>
      <c r="I351" s="11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9"/>
      <c r="E352" s="9"/>
      <c r="F352" s="9"/>
      <c r="G352" s="11"/>
      <c r="H352" s="11"/>
      <c r="I352" s="11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9"/>
      <c r="E353" s="9"/>
      <c r="F353" s="9"/>
      <c r="G353" s="11"/>
      <c r="H353" s="11"/>
      <c r="I353" s="11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9"/>
      <c r="E354" s="9"/>
      <c r="F354" s="9"/>
      <c r="G354" s="11"/>
      <c r="H354" s="11"/>
      <c r="I354" s="11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9"/>
      <c r="E355" s="9"/>
      <c r="F355" s="9"/>
      <c r="G355" s="11"/>
      <c r="H355" s="11"/>
      <c r="I355" s="11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9"/>
      <c r="E356" s="9"/>
      <c r="F356" s="9"/>
      <c r="G356" s="11"/>
      <c r="H356" s="11"/>
      <c r="I356" s="11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9"/>
      <c r="E357" s="9"/>
      <c r="F357" s="9"/>
      <c r="G357" s="11"/>
      <c r="H357" s="11"/>
      <c r="I357" s="11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9"/>
      <c r="E358" s="9"/>
      <c r="F358" s="9"/>
      <c r="G358" s="11"/>
      <c r="H358" s="11"/>
      <c r="I358" s="11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9"/>
      <c r="E359" s="9"/>
      <c r="F359" s="9"/>
      <c r="G359" s="11"/>
      <c r="H359" s="11"/>
      <c r="I359" s="11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9"/>
      <c r="E360" s="9"/>
      <c r="F360" s="9"/>
      <c r="G360" s="11"/>
      <c r="H360" s="11"/>
      <c r="I360" s="11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9"/>
      <c r="E361" s="9"/>
      <c r="F361" s="9"/>
      <c r="G361" s="11"/>
      <c r="H361" s="11"/>
      <c r="I361" s="11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9"/>
      <c r="E362" s="9"/>
      <c r="F362" s="9"/>
      <c r="G362" s="11"/>
      <c r="H362" s="11"/>
      <c r="I362" s="11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9"/>
      <c r="E363" s="9"/>
      <c r="F363" s="9"/>
      <c r="G363" s="11"/>
      <c r="H363" s="11"/>
      <c r="I363" s="11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9"/>
      <c r="E364" s="9"/>
      <c r="F364" s="9"/>
      <c r="G364" s="11"/>
      <c r="H364" s="11"/>
      <c r="I364" s="11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9"/>
      <c r="E365" s="9"/>
      <c r="F365" s="9"/>
      <c r="G365" s="11"/>
      <c r="H365" s="11"/>
      <c r="I365" s="11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9"/>
      <c r="E366" s="9"/>
      <c r="F366" s="9"/>
      <c r="G366" s="11"/>
      <c r="H366" s="11"/>
      <c r="I366" s="11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9"/>
      <c r="E367" s="9"/>
      <c r="F367" s="9"/>
      <c r="G367" s="11"/>
      <c r="H367" s="11"/>
      <c r="I367" s="11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9"/>
      <c r="E368" s="9"/>
      <c r="F368" s="9"/>
      <c r="G368" s="11"/>
      <c r="H368" s="11"/>
      <c r="I368" s="11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9"/>
      <c r="E369" s="9"/>
      <c r="F369" s="9"/>
      <c r="G369" s="11"/>
      <c r="H369" s="11"/>
      <c r="I369" s="11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9"/>
      <c r="E370" s="9"/>
      <c r="F370" s="9"/>
      <c r="G370" s="11"/>
      <c r="H370" s="11"/>
      <c r="I370" s="11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9"/>
      <c r="E371" s="9"/>
      <c r="F371" s="9"/>
      <c r="G371" s="11"/>
      <c r="H371" s="11"/>
      <c r="I371" s="11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9"/>
      <c r="E372" s="9"/>
      <c r="F372" s="9"/>
      <c r="G372" s="11"/>
      <c r="H372" s="11"/>
      <c r="I372" s="11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9"/>
      <c r="E373" s="9"/>
      <c r="F373" s="9"/>
      <c r="G373" s="11"/>
      <c r="H373" s="11"/>
      <c r="I373" s="11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9"/>
      <c r="E374" s="9"/>
      <c r="F374" s="9"/>
      <c r="G374" s="11"/>
      <c r="H374" s="11"/>
      <c r="I374" s="11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9"/>
      <c r="E375" s="9"/>
      <c r="F375" s="9"/>
      <c r="G375" s="11"/>
      <c r="H375" s="11"/>
      <c r="I375" s="11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9"/>
      <c r="E376" s="9"/>
      <c r="F376" s="9"/>
      <c r="G376" s="11"/>
      <c r="H376" s="11"/>
      <c r="I376" s="11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9"/>
      <c r="E377" s="9"/>
      <c r="F377" s="9"/>
      <c r="G377" s="11"/>
      <c r="H377" s="11"/>
      <c r="I377" s="11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9"/>
      <c r="E378" s="9"/>
      <c r="F378" s="9"/>
      <c r="G378" s="11"/>
      <c r="H378" s="11"/>
      <c r="I378" s="11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9"/>
      <c r="E379" s="9"/>
      <c r="F379" s="9"/>
      <c r="G379" s="11"/>
      <c r="H379" s="11"/>
      <c r="I379" s="11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9"/>
      <c r="E380" s="9"/>
      <c r="F380" s="9"/>
      <c r="G380" s="11"/>
      <c r="H380" s="11"/>
      <c r="I380" s="11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9"/>
      <c r="E381" s="9"/>
      <c r="F381" s="9"/>
      <c r="G381" s="11"/>
      <c r="H381" s="11"/>
      <c r="I381" s="11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9"/>
      <c r="E382" s="9"/>
      <c r="F382" s="9"/>
      <c r="G382" s="11"/>
      <c r="H382" s="11"/>
      <c r="I382" s="11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9"/>
      <c r="E383" s="9"/>
      <c r="F383" s="9"/>
      <c r="G383" s="11"/>
      <c r="H383" s="11"/>
      <c r="I383" s="11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9"/>
      <c r="E384" s="9"/>
      <c r="F384" s="9"/>
      <c r="G384" s="11"/>
      <c r="H384" s="11"/>
      <c r="I384" s="11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9"/>
      <c r="E385" s="9"/>
      <c r="F385" s="9"/>
      <c r="G385" s="11"/>
      <c r="H385" s="11"/>
      <c r="I385" s="11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9"/>
      <c r="E386" s="9"/>
      <c r="F386" s="9"/>
      <c r="G386" s="11"/>
      <c r="H386" s="11"/>
      <c r="I386" s="11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9"/>
      <c r="E387" s="9"/>
      <c r="F387" s="9"/>
      <c r="G387" s="11"/>
      <c r="H387" s="11"/>
      <c r="I387" s="11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9"/>
      <c r="E388" s="9"/>
      <c r="F388" s="9"/>
      <c r="G388" s="11"/>
      <c r="H388" s="11"/>
      <c r="I388" s="11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9"/>
      <c r="E389" s="9"/>
      <c r="F389" s="9"/>
      <c r="G389" s="11"/>
      <c r="H389" s="11"/>
      <c r="I389" s="11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9"/>
      <c r="E390" s="9"/>
      <c r="F390" s="9"/>
      <c r="G390" s="11"/>
      <c r="H390" s="11"/>
      <c r="I390" s="11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9"/>
      <c r="E391" s="9"/>
      <c r="F391" s="9"/>
      <c r="G391" s="11"/>
      <c r="H391" s="11"/>
      <c r="I391" s="11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9"/>
      <c r="E392" s="9"/>
      <c r="F392" s="9"/>
      <c r="G392" s="11"/>
      <c r="H392" s="11"/>
      <c r="I392" s="11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9"/>
      <c r="E393" s="9"/>
      <c r="F393" s="9"/>
      <c r="G393" s="11"/>
      <c r="H393" s="11"/>
      <c r="I393" s="11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9"/>
      <c r="E394" s="9"/>
      <c r="F394" s="9"/>
      <c r="G394" s="11"/>
      <c r="H394" s="11"/>
      <c r="I394" s="11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9"/>
      <c r="E395" s="9"/>
      <c r="F395" s="9"/>
      <c r="G395" s="11"/>
      <c r="H395" s="11"/>
      <c r="I395" s="11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9"/>
      <c r="E396" s="9"/>
      <c r="F396" s="9"/>
      <c r="G396" s="11"/>
      <c r="H396" s="11"/>
      <c r="I396" s="11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9"/>
      <c r="E397" s="9"/>
      <c r="F397" s="9"/>
      <c r="G397" s="11"/>
      <c r="H397" s="11"/>
      <c r="I397" s="11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9"/>
      <c r="E398" s="9"/>
      <c r="F398" s="9"/>
      <c r="G398" s="11"/>
      <c r="H398" s="11"/>
      <c r="I398" s="11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9"/>
      <c r="E399" s="9"/>
      <c r="F399" s="9"/>
      <c r="G399" s="11"/>
      <c r="H399" s="11"/>
      <c r="I399" s="11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9"/>
      <c r="E400" s="9"/>
      <c r="F400" s="9"/>
      <c r="G400" s="11"/>
      <c r="H400" s="11"/>
      <c r="I400" s="11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9"/>
      <c r="E401" s="9"/>
      <c r="F401" s="9"/>
      <c r="G401" s="11"/>
      <c r="H401" s="11"/>
      <c r="I401" s="11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9"/>
      <c r="E402" s="9"/>
      <c r="F402" s="9"/>
      <c r="G402" s="11"/>
      <c r="H402" s="11"/>
      <c r="I402" s="11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9"/>
      <c r="E403" s="9"/>
      <c r="F403" s="9"/>
      <c r="G403" s="11"/>
      <c r="H403" s="11"/>
      <c r="I403" s="11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9"/>
      <c r="E404" s="9"/>
      <c r="F404" s="9"/>
      <c r="G404" s="11"/>
      <c r="H404" s="11"/>
      <c r="I404" s="11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9"/>
      <c r="E405" s="9"/>
      <c r="F405" s="9"/>
      <c r="G405" s="11"/>
      <c r="H405" s="11"/>
      <c r="I405" s="11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9"/>
      <c r="E406" s="9"/>
      <c r="F406" s="9"/>
      <c r="G406" s="11"/>
      <c r="H406" s="11"/>
      <c r="I406" s="11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9"/>
      <c r="E407" s="9"/>
      <c r="F407" s="9"/>
      <c r="G407" s="11"/>
      <c r="H407" s="11"/>
      <c r="I407" s="11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9"/>
      <c r="E408" s="9"/>
      <c r="F408" s="9"/>
      <c r="G408" s="11"/>
      <c r="H408" s="11"/>
      <c r="I408" s="11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9"/>
      <c r="E409" s="9"/>
      <c r="F409" s="9"/>
      <c r="G409" s="11"/>
      <c r="H409" s="11"/>
      <c r="I409" s="11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9"/>
      <c r="E410" s="9"/>
      <c r="F410" s="9"/>
      <c r="G410" s="11"/>
      <c r="H410" s="11"/>
      <c r="I410" s="11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9"/>
      <c r="E411" s="9"/>
      <c r="F411" s="9"/>
      <c r="G411" s="11"/>
      <c r="H411" s="11"/>
      <c r="I411" s="11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9"/>
      <c r="E412" s="9"/>
      <c r="F412" s="9"/>
      <c r="G412" s="11"/>
      <c r="H412" s="11"/>
      <c r="I412" s="11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9"/>
      <c r="E413" s="9"/>
      <c r="F413" s="9"/>
      <c r="G413" s="11"/>
      <c r="H413" s="11"/>
      <c r="I413" s="11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9"/>
      <c r="E414" s="9"/>
      <c r="F414" s="9"/>
      <c r="G414" s="11"/>
      <c r="H414" s="11"/>
      <c r="I414" s="11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9"/>
      <c r="E415" s="9"/>
      <c r="F415" s="9"/>
      <c r="G415" s="11"/>
      <c r="H415" s="11"/>
      <c r="I415" s="11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9"/>
      <c r="E416" s="9"/>
      <c r="F416" s="9"/>
      <c r="G416" s="11"/>
      <c r="H416" s="11"/>
      <c r="I416" s="11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9"/>
      <c r="E417" s="9"/>
      <c r="F417" s="9"/>
      <c r="G417" s="11"/>
      <c r="H417" s="11"/>
      <c r="I417" s="11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9"/>
      <c r="E418" s="9"/>
      <c r="F418" s="9"/>
      <c r="G418" s="11"/>
      <c r="H418" s="11"/>
      <c r="I418" s="11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9"/>
      <c r="E419" s="9"/>
      <c r="F419" s="9"/>
      <c r="G419" s="11"/>
      <c r="H419" s="11"/>
      <c r="I419" s="11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9"/>
      <c r="E420" s="9"/>
      <c r="F420" s="9"/>
      <c r="G420" s="11"/>
      <c r="H420" s="11"/>
      <c r="I420" s="11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9"/>
      <c r="E421" s="9"/>
      <c r="F421" s="9"/>
      <c r="G421" s="11"/>
      <c r="H421" s="11"/>
      <c r="I421" s="11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9"/>
      <c r="E422" s="9"/>
      <c r="F422" s="9"/>
      <c r="G422" s="11"/>
      <c r="H422" s="11"/>
      <c r="I422" s="11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9"/>
      <c r="E423" s="9"/>
      <c r="F423" s="9"/>
      <c r="G423" s="11"/>
      <c r="H423" s="11"/>
      <c r="I423" s="11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9"/>
      <c r="E424" s="9"/>
      <c r="F424" s="9"/>
      <c r="G424" s="11"/>
      <c r="H424" s="11"/>
      <c r="I424" s="11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9"/>
      <c r="E425" s="9"/>
      <c r="F425" s="9"/>
      <c r="G425" s="11"/>
      <c r="H425" s="11"/>
      <c r="I425" s="11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9"/>
      <c r="E426" s="9"/>
      <c r="F426" s="9"/>
      <c r="G426" s="11"/>
      <c r="H426" s="11"/>
      <c r="I426" s="11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9"/>
      <c r="E427" s="9"/>
      <c r="F427" s="9"/>
      <c r="G427" s="11"/>
      <c r="H427" s="11"/>
      <c r="I427" s="11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9"/>
      <c r="E428" s="9"/>
      <c r="F428" s="9"/>
      <c r="G428" s="11"/>
      <c r="H428" s="11"/>
      <c r="I428" s="11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9"/>
      <c r="E429" s="9"/>
      <c r="F429" s="9"/>
      <c r="G429" s="11"/>
      <c r="H429" s="11"/>
      <c r="I429" s="11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9"/>
      <c r="E430" s="9"/>
      <c r="F430" s="9"/>
      <c r="G430" s="11"/>
      <c r="H430" s="11"/>
      <c r="I430" s="11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9"/>
      <c r="E431" s="9"/>
      <c r="F431" s="9"/>
      <c r="G431" s="11"/>
      <c r="H431" s="11"/>
      <c r="I431" s="11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9"/>
      <c r="E432" s="9"/>
      <c r="F432" s="9"/>
      <c r="G432" s="11"/>
      <c r="H432" s="11"/>
      <c r="I432" s="11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9"/>
      <c r="E433" s="9"/>
      <c r="F433" s="9"/>
      <c r="G433" s="11"/>
      <c r="H433" s="11"/>
      <c r="I433" s="11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9"/>
      <c r="E434" s="9"/>
      <c r="F434" s="9"/>
      <c r="G434" s="11"/>
      <c r="H434" s="11"/>
      <c r="I434" s="11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9"/>
      <c r="E435" s="9"/>
      <c r="F435" s="9"/>
      <c r="G435" s="11"/>
      <c r="H435" s="11"/>
      <c r="I435" s="11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9"/>
      <c r="E436" s="9"/>
      <c r="F436" s="9"/>
      <c r="G436" s="11"/>
      <c r="H436" s="11"/>
      <c r="I436" s="11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9"/>
      <c r="E437" s="9"/>
      <c r="F437" s="9"/>
      <c r="G437" s="11"/>
      <c r="H437" s="11"/>
      <c r="I437" s="11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9"/>
      <c r="E438" s="9"/>
      <c r="F438" s="9"/>
      <c r="G438" s="11"/>
      <c r="H438" s="11"/>
      <c r="I438" s="11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9"/>
      <c r="E439" s="9"/>
      <c r="F439" s="9"/>
      <c r="G439" s="11"/>
      <c r="H439" s="11"/>
      <c r="I439" s="11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9"/>
      <c r="E440" s="9"/>
      <c r="F440" s="9"/>
      <c r="G440" s="11"/>
      <c r="H440" s="11"/>
      <c r="I440" s="11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9"/>
      <c r="E441" s="9"/>
      <c r="F441" s="9"/>
      <c r="G441" s="11"/>
      <c r="H441" s="11"/>
      <c r="I441" s="11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9"/>
      <c r="E442" s="9"/>
      <c r="F442" s="9"/>
      <c r="G442" s="11"/>
      <c r="H442" s="11"/>
      <c r="I442" s="11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9"/>
      <c r="E443" s="9"/>
      <c r="F443" s="9"/>
      <c r="G443" s="11"/>
      <c r="H443" s="11"/>
      <c r="I443" s="11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9"/>
      <c r="E444" s="9"/>
      <c r="F444" s="9"/>
      <c r="G444" s="11"/>
      <c r="H444" s="11"/>
      <c r="I444" s="11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9"/>
      <c r="E445" s="9"/>
      <c r="F445" s="9"/>
      <c r="G445" s="11"/>
      <c r="H445" s="11"/>
      <c r="I445" s="11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9"/>
      <c r="E446" s="9"/>
      <c r="F446" s="9"/>
      <c r="G446" s="11"/>
      <c r="H446" s="11"/>
      <c r="I446" s="11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9"/>
      <c r="E447" s="9"/>
      <c r="F447" s="9"/>
      <c r="G447" s="11"/>
      <c r="H447" s="11"/>
      <c r="I447" s="11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9"/>
      <c r="E448" s="9"/>
      <c r="F448" s="9"/>
      <c r="G448" s="11"/>
      <c r="H448" s="11"/>
      <c r="I448" s="11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9"/>
      <c r="E449" s="9"/>
      <c r="F449" s="9"/>
      <c r="G449" s="11"/>
      <c r="H449" s="11"/>
      <c r="I449" s="11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9"/>
      <c r="E450" s="9"/>
      <c r="F450" s="9"/>
      <c r="G450" s="11"/>
      <c r="H450" s="11"/>
      <c r="I450" s="11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9"/>
      <c r="E451" s="9"/>
      <c r="F451" s="9"/>
      <c r="G451" s="11"/>
      <c r="H451" s="11"/>
      <c r="I451" s="11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9"/>
      <c r="E452" s="9"/>
      <c r="F452" s="9"/>
      <c r="G452" s="11"/>
      <c r="H452" s="11"/>
      <c r="I452" s="11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9"/>
      <c r="E453" s="9"/>
      <c r="F453" s="9"/>
      <c r="G453" s="11"/>
      <c r="H453" s="11"/>
      <c r="I453" s="11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9"/>
      <c r="E454" s="9"/>
      <c r="F454" s="9"/>
      <c r="G454" s="11"/>
      <c r="H454" s="11"/>
      <c r="I454" s="11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9"/>
      <c r="E455" s="9"/>
      <c r="F455" s="9"/>
      <c r="G455" s="11"/>
      <c r="H455" s="11"/>
      <c r="I455" s="11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9"/>
      <c r="E456" s="9"/>
      <c r="F456" s="9"/>
      <c r="G456" s="11"/>
      <c r="H456" s="11"/>
      <c r="I456" s="11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9"/>
      <c r="E457" s="9"/>
      <c r="F457" s="9"/>
      <c r="G457" s="11"/>
      <c r="H457" s="11"/>
      <c r="I457" s="11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9"/>
      <c r="E458" s="9"/>
      <c r="F458" s="9"/>
      <c r="G458" s="11"/>
      <c r="H458" s="11"/>
      <c r="I458" s="11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9"/>
      <c r="E459" s="9"/>
      <c r="F459" s="9"/>
      <c r="G459" s="11"/>
      <c r="H459" s="11"/>
      <c r="I459" s="11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9"/>
      <c r="E460" s="9"/>
      <c r="F460" s="9"/>
      <c r="G460" s="11"/>
      <c r="H460" s="11"/>
      <c r="I460" s="11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9"/>
      <c r="E461" s="9"/>
      <c r="F461" s="9"/>
      <c r="G461" s="11"/>
      <c r="H461" s="11"/>
      <c r="I461" s="11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9"/>
      <c r="E462" s="9"/>
      <c r="F462" s="9"/>
      <c r="G462" s="11"/>
      <c r="H462" s="11"/>
      <c r="I462" s="11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9"/>
      <c r="E463" s="9"/>
      <c r="F463" s="9"/>
      <c r="G463" s="11"/>
      <c r="H463" s="11"/>
      <c r="I463" s="11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9"/>
      <c r="E464" s="9"/>
      <c r="F464" s="9"/>
      <c r="G464" s="11"/>
      <c r="H464" s="11"/>
      <c r="I464" s="11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9"/>
      <c r="E465" s="9"/>
      <c r="F465" s="9"/>
      <c r="G465" s="11"/>
      <c r="H465" s="11"/>
      <c r="I465" s="11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9"/>
      <c r="E466" s="9"/>
      <c r="F466" s="9"/>
      <c r="G466" s="11"/>
      <c r="H466" s="11"/>
      <c r="I466" s="11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9"/>
      <c r="E467" s="9"/>
      <c r="F467" s="9"/>
      <c r="G467" s="11"/>
      <c r="H467" s="11"/>
      <c r="I467" s="11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9"/>
      <c r="E468" s="9"/>
      <c r="F468" s="9"/>
      <c r="G468" s="11"/>
      <c r="H468" s="11"/>
      <c r="I468" s="11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9"/>
      <c r="E469" s="9"/>
      <c r="F469" s="9"/>
      <c r="G469" s="11"/>
      <c r="H469" s="11"/>
      <c r="I469" s="11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9"/>
      <c r="E470" s="9"/>
      <c r="F470" s="9"/>
      <c r="G470" s="11"/>
      <c r="H470" s="11"/>
      <c r="I470" s="11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9"/>
      <c r="E471" s="9"/>
      <c r="F471" s="9"/>
      <c r="G471" s="11"/>
      <c r="H471" s="11"/>
      <c r="I471" s="11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9"/>
      <c r="E472" s="9"/>
      <c r="F472" s="9"/>
      <c r="G472" s="11"/>
      <c r="H472" s="11"/>
      <c r="I472" s="11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9"/>
      <c r="E473" s="9"/>
      <c r="F473" s="9"/>
      <c r="G473" s="11"/>
      <c r="H473" s="11"/>
      <c r="I473" s="11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9"/>
      <c r="E474" s="9"/>
      <c r="F474" s="9"/>
      <c r="G474" s="11"/>
      <c r="H474" s="11"/>
      <c r="I474" s="11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9"/>
      <c r="E475" s="9"/>
      <c r="F475" s="9"/>
      <c r="G475" s="11"/>
      <c r="H475" s="11"/>
      <c r="I475" s="11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9"/>
      <c r="E476" s="9"/>
      <c r="F476" s="9"/>
      <c r="G476" s="11"/>
      <c r="H476" s="11"/>
      <c r="I476" s="11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9"/>
      <c r="E477" s="9"/>
      <c r="F477" s="9"/>
      <c r="G477" s="11"/>
      <c r="H477" s="11"/>
      <c r="I477" s="11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9"/>
      <c r="E478" s="9"/>
      <c r="F478" s="9"/>
      <c r="G478" s="11"/>
      <c r="H478" s="11"/>
      <c r="I478" s="11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9"/>
      <c r="E479" s="9"/>
      <c r="F479" s="9"/>
      <c r="G479" s="11"/>
      <c r="H479" s="11"/>
      <c r="I479" s="11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9"/>
      <c r="E480" s="9"/>
      <c r="F480" s="9"/>
      <c r="G480" s="11"/>
      <c r="H480" s="11"/>
      <c r="I480" s="11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9"/>
      <c r="E481" s="9"/>
      <c r="F481" s="9"/>
      <c r="G481" s="11"/>
      <c r="H481" s="11"/>
      <c r="I481" s="11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9"/>
      <c r="E482" s="9"/>
      <c r="F482" s="9"/>
      <c r="G482" s="11"/>
      <c r="H482" s="11"/>
      <c r="I482" s="11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9"/>
      <c r="E483" s="9"/>
      <c r="F483" s="9"/>
      <c r="G483" s="11"/>
      <c r="H483" s="11"/>
      <c r="I483" s="11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9"/>
      <c r="E484" s="9"/>
      <c r="F484" s="9"/>
      <c r="G484" s="11"/>
      <c r="H484" s="11"/>
      <c r="I484" s="11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9"/>
      <c r="E485" s="9"/>
      <c r="F485" s="9"/>
      <c r="G485" s="11"/>
      <c r="H485" s="11"/>
      <c r="I485" s="11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9"/>
      <c r="E486" s="9"/>
      <c r="F486" s="9"/>
      <c r="G486" s="11"/>
      <c r="H486" s="11"/>
      <c r="I486" s="11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9"/>
      <c r="E487" s="9"/>
      <c r="F487" s="9"/>
      <c r="G487" s="11"/>
      <c r="H487" s="11"/>
      <c r="I487" s="11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9"/>
      <c r="E488" s="9"/>
      <c r="F488" s="9"/>
      <c r="G488" s="11"/>
      <c r="H488" s="11"/>
      <c r="I488" s="11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9"/>
      <c r="E489" s="9"/>
      <c r="F489" s="9"/>
      <c r="G489" s="11"/>
      <c r="H489" s="11"/>
      <c r="I489" s="11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9"/>
      <c r="E490" s="9"/>
      <c r="F490" s="9"/>
      <c r="G490" s="11"/>
      <c r="H490" s="11"/>
      <c r="I490" s="11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9"/>
      <c r="E491" s="9"/>
      <c r="F491" s="9"/>
      <c r="G491" s="11"/>
      <c r="H491" s="11"/>
      <c r="I491" s="11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9"/>
      <c r="E492" s="9"/>
      <c r="F492" s="9"/>
      <c r="G492" s="11"/>
      <c r="H492" s="11"/>
      <c r="I492" s="11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9"/>
      <c r="E493" s="9"/>
      <c r="F493" s="9"/>
      <c r="G493" s="11"/>
      <c r="H493" s="11"/>
      <c r="I493" s="11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9"/>
      <c r="E494" s="9"/>
      <c r="F494" s="9"/>
      <c r="G494" s="11"/>
      <c r="H494" s="11"/>
      <c r="I494" s="11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9"/>
      <c r="E495" s="9"/>
      <c r="F495" s="9"/>
      <c r="G495" s="11"/>
      <c r="H495" s="11"/>
      <c r="I495" s="11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9"/>
      <c r="E496" s="9"/>
      <c r="F496" s="9"/>
      <c r="G496" s="11"/>
      <c r="H496" s="11"/>
      <c r="I496" s="11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9"/>
      <c r="E497" s="9"/>
      <c r="F497" s="9"/>
      <c r="G497" s="11"/>
      <c r="H497" s="11"/>
      <c r="I497" s="11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9"/>
      <c r="E498" s="9"/>
      <c r="F498" s="9"/>
      <c r="G498" s="11"/>
      <c r="H498" s="11"/>
      <c r="I498" s="11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9"/>
      <c r="E499" s="9"/>
      <c r="F499" s="9"/>
      <c r="G499" s="11"/>
      <c r="H499" s="11"/>
      <c r="I499" s="11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9"/>
      <c r="E500" s="9"/>
      <c r="F500" s="9"/>
      <c r="G500" s="11"/>
      <c r="H500" s="11"/>
      <c r="I500" s="11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9"/>
      <c r="E501" s="9"/>
      <c r="F501" s="9"/>
      <c r="G501" s="11"/>
      <c r="H501" s="11"/>
      <c r="I501" s="11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9"/>
      <c r="E502" s="9"/>
      <c r="F502" s="9"/>
      <c r="G502" s="11"/>
      <c r="H502" s="11"/>
      <c r="I502" s="11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9"/>
      <c r="E503" s="9"/>
      <c r="F503" s="9"/>
      <c r="G503" s="11"/>
      <c r="H503" s="11"/>
      <c r="I503" s="11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9"/>
      <c r="E504" s="9"/>
      <c r="F504" s="9"/>
      <c r="G504" s="11"/>
      <c r="H504" s="11"/>
      <c r="I504" s="11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9"/>
      <c r="E505" s="9"/>
      <c r="F505" s="9"/>
      <c r="G505" s="11"/>
      <c r="H505" s="11"/>
      <c r="I505" s="11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9"/>
      <c r="E506" s="9"/>
      <c r="F506" s="9"/>
      <c r="G506" s="11"/>
      <c r="H506" s="11"/>
      <c r="I506" s="11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9"/>
      <c r="E507" s="9"/>
      <c r="F507" s="9"/>
      <c r="G507" s="11"/>
      <c r="H507" s="11"/>
      <c r="I507" s="11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9"/>
      <c r="E508" s="9"/>
      <c r="F508" s="9"/>
      <c r="G508" s="11"/>
      <c r="H508" s="11"/>
      <c r="I508" s="11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9"/>
      <c r="E509" s="9"/>
      <c r="F509" s="9"/>
      <c r="G509" s="11"/>
      <c r="H509" s="11"/>
      <c r="I509" s="11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9"/>
      <c r="E510" s="9"/>
      <c r="F510" s="9"/>
      <c r="G510" s="11"/>
      <c r="H510" s="11"/>
      <c r="I510" s="11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9"/>
      <c r="E511" s="9"/>
      <c r="F511" s="9"/>
      <c r="G511" s="11"/>
      <c r="H511" s="11"/>
      <c r="I511" s="11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9"/>
      <c r="E512" s="9"/>
      <c r="F512" s="9"/>
      <c r="G512" s="11"/>
      <c r="H512" s="11"/>
      <c r="I512" s="11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9"/>
      <c r="E513" s="9"/>
      <c r="F513" s="9"/>
      <c r="G513" s="11"/>
      <c r="H513" s="11"/>
      <c r="I513" s="11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9"/>
      <c r="E514" s="9"/>
      <c r="F514" s="9"/>
      <c r="G514" s="11"/>
      <c r="H514" s="11"/>
      <c r="I514" s="11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9"/>
      <c r="E515" s="9"/>
      <c r="F515" s="9"/>
      <c r="G515" s="11"/>
      <c r="H515" s="11"/>
      <c r="I515" s="11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9"/>
      <c r="E516" s="9"/>
      <c r="F516" s="9"/>
      <c r="G516" s="11"/>
      <c r="H516" s="11"/>
      <c r="I516" s="11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9"/>
      <c r="E517" s="9"/>
      <c r="F517" s="9"/>
      <c r="G517" s="11"/>
      <c r="H517" s="11"/>
      <c r="I517" s="11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9"/>
      <c r="E518" s="9"/>
      <c r="F518" s="9"/>
      <c r="G518" s="11"/>
      <c r="H518" s="11"/>
      <c r="I518" s="11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9"/>
      <c r="E519" s="9"/>
      <c r="F519" s="9"/>
      <c r="G519" s="11"/>
      <c r="H519" s="11"/>
      <c r="I519" s="11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9"/>
      <c r="E520" s="9"/>
      <c r="F520" s="9"/>
      <c r="G520" s="11"/>
      <c r="H520" s="11"/>
      <c r="I520" s="11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9"/>
      <c r="E521" s="9"/>
      <c r="F521" s="9"/>
      <c r="G521" s="11"/>
      <c r="H521" s="11"/>
      <c r="I521" s="11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9"/>
      <c r="E522" s="9"/>
      <c r="F522" s="9"/>
      <c r="G522" s="11"/>
      <c r="H522" s="11"/>
      <c r="I522" s="11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9"/>
      <c r="E523" s="9"/>
      <c r="F523" s="9"/>
      <c r="G523" s="11"/>
      <c r="H523" s="11"/>
      <c r="I523" s="11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9"/>
      <c r="E524" s="9"/>
      <c r="F524" s="9"/>
      <c r="G524" s="11"/>
      <c r="H524" s="11"/>
      <c r="I524" s="11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9"/>
      <c r="E525" s="9"/>
      <c r="F525" s="9"/>
      <c r="G525" s="11"/>
      <c r="H525" s="11"/>
      <c r="I525" s="11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9"/>
      <c r="E526" s="9"/>
      <c r="F526" s="9"/>
      <c r="G526" s="11"/>
      <c r="H526" s="11"/>
      <c r="I526" s="11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9"/>
      <c r="E527" s="9"/>
      <c r="F527" s="9"/>
      <c r="G527" s="11"/>
      <c r="H527" s="11"/>
      <c r="I527" s="11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9"/>
      <c r="E528" s="9"/>
      <c r="F528" s="9"/>
      <c r="G528" s="11"/>
      <c r="H528" s="11"/>
      <c r="I528" s="11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9"/>
      <c r="E529" s="9"/>
      <c r="F529" s="9"/>
      <c r="G529" s="11"/>
      <c r="H529" s="11"/>
      <c r="I529" s="11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9"/>
      <c r="E530" s="9"/>
      <c r="F530" s="9"/>
      <c r="G530" s="11"/>
      <c r="H530" s="11"/>
      <c r="I530" s="11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9"/>
      <c r="E531" s="9"/>
      <c r="F531" s="9"/>
      <c r="G531" s="11"/>
      <c r="H531" s="11"/>
      <c r="I531" s="11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9"/>
      <c r="E532" s="9"/>
      <c r="F532" s="9"/>
      <c r="G532" s="11"/>
      <c r="H532" s="11"/>
      <c r="I532" s="11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9"/>
      <c r="E533" s="9"/>
      <c r="F533" s="9"/>
      <c r="G533" s="11"/>
      <c r="H533" s="11"/>
      <c r="I533" s="11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9"/>
      <c r="E534" s="9"/>
      <c r="F534" s="9"/>
      <c r="G534" s="11"/>
      <c r="H534" s="11"/>
      <c r="I534" s="11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9"/>
      <c r="E535" s="9"/>
      <c r="F535" s="9"/>
      <c r="G535" s="11"/>
      <c r="H535" s="11"/>
      <c r="I535" s="11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9"/>
      <c r="E536" s="9"/>
      <c r="F536" s="9"/>
      <c r="G536" s="11"/>
      <c r="H536" s="11"/>
      <c r="I536" s="11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9"/>
      <c r="E537" s="9"/>
      <c r="F537" s="9"/>
      <c r="G537" s="11"/>
      <c r="H537" s="11"/>
      <c r="I537" s="11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9"/>
      <c r="E538" s="9"/>
      <c r="F538" s="9"/>
      <c r="G538" s="11"/>
      <c r="H538" s="11"/>
      <c r="I538" s="11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9"/>
      <c r="E539" s="9"/>
      <c r="F539" s="9"/>
      <c r="G539" s="11"/>
      <c r="H539" s="11"/>
      <c r="I539" s="11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9"/>
      <c r="E540" s="9"/>
      <c r="F540" s="9"/>
      <c r="G540" s="11"/>
      <c r="H540" s="11"/>
      <c r="I540" s="11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9"/>
      <c r="E541" s="9"/>
      <c r="F541" s="9"/>
      <c r="G541" s="11"/>
      <c r="H541" s="11"/>
      <c r="I541" s="11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9"/>
      <c r="E542" s="9"/>
      <c r="F542" s="9"/>
      <c r="G542" s="11"/>
      <c r="H542" s="11"/>
      <c r="I542" s="11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9"/>
      <c r="E543" s="9"/>
      <c r="F543" s="9"/>
      <c r="G543" s="11"/>
      <c r="H543" s="11"/>
      <c r="I543" s="11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9"/>
      <c r="E544" s="9"/>
      <c r="F544" s="9"/>
      <c r="G544" s="11"/>
      <c r="H544" s="11"/>
      <c r="I544" s="11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9"/>
      <c r="E545" s="9"/>
      <c r="F545" s="9"/>
      <c r="G545" s="11"/>
      <c r="H545" s="11"/>
      <c r="I545" s="11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9"/>
      <c r="E546" s="9"/>
      <c r="F546" s="9"/>
      <c r="G546" s="11"/>
      <c r="H546" s="11"/>
      <c r="I546" s="11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9"/>
      <c r="E547" s="9"/>
      <c r="F547" s="9"/>
      <c r="G547" s="11"/>
      <c r="H547" s="11"/>
      <c r="I547" s="11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9"/>
      <c r="E548" s="9"/>
      <c r="F548" s="9"/>
      <c r="G548" s="11"/>
      <c r="H548" s="11"/>
      <c r="I548" s="11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9"/>
      <c r="E549" s="9"/>
      <c r="F549" s="9"/>
      <c r="G549" s="11"/>
      <c r="H549" s="11"/>
      <c r="I549" s="11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9"/>
      <c r="E550" s="9"/>
      <c r="F550" s="9"/>
      <c r="G550" s="11"/>
      <c r="H550" s="11"/>
      <c r="I550" s="11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9"/>
      <c r="E551" s="9"/>
      <c r="F551" s="9"/>
      <c r="G551" s="11"/>
      <c r="H551" s="11"/>
      <c r="I551" s="11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9"/>
      <c r="E552" s="9"/>
      <c r="F552" s="9"/>
      <c r="G552" s="11"/>
      <c r="H552" s="11"/>
      <c r="I552" s="11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9"/>
      <c r="E553" s="9"/>
      <c r="F553" s="9"/>
      <c r="G553" s="11"/>
      <c r="H553" s="11"/>
      <c r="I553" s="11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9"/>
      <c r="E554" s="9"/>
      <c r="F554" s="9"/>
      <c r="G554" s="11"/>
      <c r="H554" s="11"/>
      <c r="I554" s="11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9"/>
      <c r="E555" s="9"/>
      <c r="F555" s="9"/>
      <c r="G555" s="11"/>
      <c r="H555" s="11"/>
      <c r="I555" s="11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9"/>
      <c r="E556" s="9"/>
      <c r="F556" s="9"/>
      <c r="G556" s="11"/>
      <c r="H556" s="11"/>
      <c r="I556" s="11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9"/>
      <c r="E557" s="9"/>
      <c r="F557" s="9"/>
      <c r="G557" s="11"/>
      <c r="H557" s="11"/>
      <c r="I557" s="11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9"/>
      <c r="E558" s="9"/>
      <c r="F558" s="9"/>
      <c r="G558" s="11"/>
      <c r="H558" s="11"/>
      <c r="I558" s="11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9"/>
      <c r="E559" s="9"/>
      <c r="F559" s="9"/>
      <c r="G559" s="11"/>
      <c r="H559" s="11"/>
      <c r="I559" s="11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9"/>
      <c r="E560" s="9"/>
      <c r="F560" s="9"/>
      <c r="G560" s="11"/>
      <c r="H560" s="11"/>
      <c r="I560" s="11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9"/>
      <c r="E561" s="9"/>
      <c r="F561" s="9"/>
      <c r="G561" s="11"/>
      <c r="H561" s="11"/>
      <c r="I561" s="11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9"/>
      <c r="E562" s="9"/>
      <c r="F562" s="9"/>
      <c r="G562" s="11"/>
      <c r="H562" s="11"/>
      <c r="I562" s="11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9"/>
      <c r="E563" s="9"/>
      <c r="F563" s="9"/>
      <c r="G563" s="11"/>
      <c r="H563" s="11"/>
      <c r="I563" s="11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9"/>
      <c r="E564" s="9"/>
      <c r="F564" s="9"/>
      <c r="G564" s="11"/>
      <c r="H564" s="11"/>
      <c r="I564" s="11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9"/>
      <c r="E565" s="9"/>
      <c r="F565" s="9"/>
      <c r="G565" s="11"/>
      <c r="H565" s="11"/>
      <c r="I565" s="11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9"/>
      <c r="E566" s="9"/>
      <c r="F566" s="9"/>
      <c r="G566" s="11"/>
      <c r="H566" s="11"/>
      <c r="I566" s="11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9"/>
      <c r="E567" s="9"/>
      <c r="F567" s="9"/>
      <c r="G567" s="11"/>
      <c r="H567" s="11"/>
      <c r="I567" s="11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9"/>
      <c r="E568" s="9"/>
      <c r="F568" s="9"/>
      <c r="G568" s="11"/>
      <c r="H568" s="11"/>
      <c r="I568" s="11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9"/>
      <c r="E569" s="9"/>
      <c r="F569" s="9"/>
      <c r="G569" s="11"/>
      <c r="H569" s="11"/>
      <c r="I569" s="11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9"/>
      <c r="E570" s="9"/>
      <c r="F570" s="9"/>
      <c r="G570" s="11"/>
      <c r="H570" s="11"/>
      <c r="I570" s="11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9"/>
      <c r="E571" s="9"/>
      <c r="F571" s="9"/>
      <c r="G571" s="11"/>
      <c r="H571" s="11"/>
      <c r="I571" s="11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9"/>
      <c r="E572" s="9"/>
      <c r="F572" s="9"/>
      <c r="G572" s="11"/>
      <c r="H572" s="11"/>
      <c r="I572" s="11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9"/>
      <c r="E573" s="9"/>
      <c r="F573" s="9"/>
      <c r="G573" s="11"/>
      <c r="H573" s="11"/>
      <c r="I573" s="11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9"/>
      <c r="E574" s="9"/>
      <c r="F574" s="9"/>
      <c r="G574" s="11"/>
      <c r="H574" s="11"/>
      <c r="I574" s="11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9"/>
      <c r="E575" s="9"/>
      <c r="F575" s="9"/>
      <c r="G575" s="11"/>
      <c r="H575" s="11"/>
      <c r="I575" s="11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9"/>
      <c r="E576" s="9"/>
      <c r="F576" s="9"/>
      <c r="G576" s="11"/>
      <c r="H576" s="11"/>
      <c r="I576" s="11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9"/>
      <c r="E577" s="9"/>
      <c r="F577" s="9"/>
      <c r="G577" s="11"/>
      <c r="H577" s="11"/>
      <c r="I577" s="11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9"/>
      <c r="E578" s="9"/>
      <c r="F578" s="9"/>
      <c r="G578" s="11"/>
      <c r="H578" s="11"/>
      <c r="I578" s="11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9"/>
      <c r="E579" s="9"/>
      <c r="F579" s="9"/>
      <c r="G579" s="11"/>
      <c r="H579" s="11"/>
      <c r="I579" s="11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9"/>
      <c r="E580" s="9"/>
      <c r="F580" s="9"/>
      <c r="G580" s="11"/>
      <c r="H580" s="11"/>
      <c r="I580" s="11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9"/>
      <c r="E581" s="9"/>
      <c r="F581" s="9"/>
      <c r="G581" s="11"/>
      <c r="H581" s="11"/>
      <c r="I581" s="11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9"/>
      <c r="E582" s="9"/>
      <c r="F582" s="9"/>
      <c r="G582" s="11"/>
      <c r="H582" s="11"/>
      <c r="I582" s="11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9"/>
      <c r="E583" s="9"/>
      <c r="F583" s="9"/>
      <c r="G583" s="11"/>
      <c r="H583" s="11"/>
      <c r="I583" s="11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9"/>
      <c r="E584" s="9"/>
      <c r="F584" s="9"/>
      <c r="G584" s="11"/>
      <c r="H584" s="11"/>
      <c r="I584" s="11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9"/>
      <c r="E585" s="9"/>
      <c r="F585" s="9"/>
      <c r="G585" s="11"/>
      <c r="H585" s="11"/>
      <c r="I585" s="11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9"/>
      <c r="E586" s="9"/>
      <c r="F586" s="9"/>
      <c r="G586" s="11"/>
      <c r="H586" s="11"/>
      <c r="I586" s="11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9"/>
      <c r="E587" s="9"/>
      <c r="F587" s="9"/>
      <c r="G587" s="11"/>
      <c r="H587" s="11"/>
      <c r="I587" s="11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9"/>
      <c r="E588" s="9"/>
      <c r="F588" s="9"/>
      <c r="G588" s="11"/>
      <c r="H588" s="11"/>
      <c r="I588" s="11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9"/>
      <c r="E589" s="9"/>
      <c r="F589" s="9"/>
      <c r="G589" s="11"/>
      <c r="H589" s="11"/>
      <c r="I589" s="11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9"/>
      <c r="E590" s="9"/>
      <c r="F590" s="9"/>
      <c r="G590" s="11"/>
      <c r="H590" s="11"/>
      <c r="I590" s="11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9"/>
      <c r="E591" s="9"/>
      <c r="F591" s="9"/>
      <c r="G591" s="11"/>
      <c r="H591" s="11"/>
      <c r="I591" s="11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9"/>
      <c r="E592" s="9"/>
      <c r="F592" s="9"/>
      <c r="G592" s="11"/>
      <c r="H592" s="11"/>
      <c r="I592" s="11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9"/>
      <c r="E593" s="9"/>
      <c r="F593" s="9"/>
      <c r="G593" s="11"/>
      <c r="H593" s="11"/>
      <c r="I593" s="11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9"/>
      <c r="E594" s="9"/>
      <c r="F594" s="9"/>
      <c r="G594" s="11"/>
      <c r="H594" s="11"/>
      <c r="I594" s="11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9"/>
      <c r="E595" s="9"/>
      <c r="F595" s="9"/>
      <c r="G595" s="11"/>
      <c r="H595" s="11"/>
      <c r="I595" s="11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9"/>
      <c r="E596" s="9"/>
      <c r="F596" s="9"/>
      <c r="G596" s="11"/>
      <c r="H596" s="11"/>
      <c r="I596" s="11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9"/>
      <c r="E597" s="9"/>
      <c r="F597" s="9"/>
      <c r="G597" s="11"/>
      <c r="H597" s="11"/>
      <c r="I597" s="11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9"/>
      <c r="E598" s="9"/>
      <c r="F598" s="9"/>
      <c r="G598" s="11"/>
      <c r="H598" s="11"/>
      <c r="I598" s="11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9"/>
      <c r="E599" s="9"/>
      <c r="F599" s="9"/>
      <c r="G599" s="11"/>
      <c r="H599" s="11"/>
      <c r="I599" s="11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9"/>
      <c r="E600" s="9"/>
      <c r="F600" s="9"/>
      <c r="G600" s="11"/>
      <c r="H600" s="11"/>
      <c r="I600" s="11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9"/>
      <c r="E601" s="9"/>
      <c r="F601" s="9"/>
      <c r="G601" s="11"/>
      <c r="H601" s="11"/>
      <c r="I601" s="11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9"/>
      <c r="E602" s="9"/>
      <c r="F602" s="9"/>
      <c r="G602" s="11"/>
      <c r="H602" s="11"/>
      <c r="I602" s="11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9"/>
      <c r="E603" s="9"/>
      <c r="F603" s="9"/>
      <c r="G603" s="11"/>
      <c r="H603" s="11"/>
      <c r="I603" s="11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9"/>
      <c r="E604" s="9"/>
      <c r="F604" s="9"/>
      <c r="G604" s="11"/>
      <c r="H604" s="11"/>
      <c r="I604" s="11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9"/>
      <c r="E605" s="9"/>
      <c r="F605" s="9"/>
      <c r="G605" s="11"/>
      <c r="H605" s="11"/>
      <c r="I605" s="11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9"/>
      <c r="E606" s="9"/>
      <c r="F606" s="9"/>
      <c r="G606" s="11"/>
      <c r="H606" s="11"/>
      <c r="I606" s="11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9"/>
      <c r="E607" s="9"/>
      <c r="F607" s="9"/>
      <c r="G607" s="11"/>
      <c r="H607" s="11"/>
      <c r="I607" s="11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9"/>
      <c r="E608" s="9"/>
      <c r="F608" s="9"/>
      <c r="G608" s="11"/>
      <c r="H608" s="11"/>
      <c r="I608" s="11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9"/>
      <c r="E609" s="9"/>
      <c r="F609" s="9"/>
      <c r="G609" s="11"/>
      <c r="H609" s="11"/>
      <c r="I609" s="11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9"/>
      <c r="E610" s="9"/>
      <c r="F610" s="9"/>
      <c r="G610" s="11"/>
      <c r="H610" s="11"/>
      <c r="I610" s="11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9"/>
      <c r="E611" s="9"/>
      <c r="F611" s="9"/>
      <c r="G611" s="11"/>
      <c r="H611" s="11"/>
      <c r="I611" s="11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9"/>
      <c r="E612" s="9"/>
      <c r="F612" s="9"/>
      <c r="G612" s="11"/>
      <c r="H612" s="11"/>
      <c r="I612" s="11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9"/>
      <c r="E613" s="9"/>
      <c r="F613" s="9"/>
      <c r="G613" s="11"/>
      <c r="H613" s="11"/>
      <c r="I613" s="11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9"/>
      <c r="E614" s="9"/>
      <c r="F614" s="9"/>
      <c r="G614" s="11"/>
      <c r="H614" s="11"/>
      <c r="I614" s="11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9"/>
      <c r="E615" s="9"/>
      <c r="F615" s="9"/>
      <c r="G615" s="11"/>
      <c r="H615" s="11"/>
      <c r="I615" s="11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9"/>
      <c r="E616" s="9"/>
      <c r="F616" s="9"/>
      <c r="G616" s="11"/>
      <c r="H616" s="11"/>
      <c r="I616" s="11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9"/>
      <c r="E617" s="9"/>
      <c r="F617" s="9"/>
      <c r="G617" s="11"/>
      <c r="H617" s="11"/>
      <c r="I617" s="11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9"/>
      <c r="E618" s="9"/>
      <c r="F618" s="9"/>
      <c r="G618" s="11"/>
      <c r="H618" s="11"/>
      <c r="I618" s="11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9"/>
      <c r="E619" s="9"/>
      <c r="F619" s="9"/>
      <c r="G619" s="11"/>
      <c r="H619" s="11"/>
      <c r="I619" s="11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9"/>
      <c r="E620" s="9"/>
      <c r="F620" s="9"/>
      <c r="G620" s="11"/>
      <c r="H620" s="11"/>
      <c r="I620" s="11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9"/>
      <c r="E621" s="9"/>
      <c r="F621" s="9"/>
      <c r="G621" s="11"/>
      <c r="H621" s="11"/>
      <c r="I621" s="11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9"/>
      <c r="E622" s="9"/>
      <c r="F622" s="9"/>
      <c r="G622" s="11"/>
      <c r="H622" s="11"/>
      <c r="I622" s="11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9"/>
      <c r="E623" s="9"/>
      <c r="F623" s="9"/>
      <c r="G623" s="11"/>
      <c r="H623" s="11"/>
      <c r="I623" s="11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9"/>
      <c r="E624" s="9"/>
      <c r="F624" s="9"/>
      <c r="G624" s="11"/>
      <c r="H624" s="11"/>
      <c r="I624" s="11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9"/>
      <c r="E625" s="9"/>
      <c r="F625" s="9"/>
      <c r="G625" s="11"/>
      <c r="H625" s="11"/>
      <c r="I625" s="11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9"/>
      <c r="E626" s="9"/>
      <c r="F626" s="9"/>
      <c r="G626" s="11"/>
      <c r="H626" s="11"/>
      <c r="I626" s="11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9"/>
      <c r="E627" s="9"/>
      <c r="F627" s="9"/>
      <c r="G627" s="11"/>
      <c r="H627" s="11"/>
      <c r="I627" s="11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9"/>
      <c r="E628" s="9"/>
      <c r="F628" s="9"/>
      <c r="G628" s="11"/>
      <c r="H628" s="11"/>
      <c r="I628" s="11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9"/>
      <c r="E629" s="9"/>
      <c r="F629" s="9"/>
      <c r="G629" s="11"/>
      <c r="H629" s="11"/>
      <c r="I629" s="11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9"/>
      <c r="E630" s="9"/>
      <c r="F630" s="9"/>
      <c r="G630" s="11"/>
      <c r="H630" s="11"/>
      <c r="I630" s="11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9"/>
      <c r="E631" s="9"/>
      <c r="F631" s="9"/>
      <c r="G631" s="11"/>
      <c r="H631" s="11"/>
      <c r="I631" s="11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9"/>
      <c r="E632" s="9"/>
      <c r="F632" s="9"/>
      <c r="G632" s="11"/>
      <c r="H632" s="11"/>
      <c r="I632" s="11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9"/>
      <c r="E633" s="9"/>
      <c r="F633" s="9"/>
      <c r="G633" s="11"/>
      <c r="H633" s="11"/>
      <c r="I633" s="11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9"/>
      <c r="E634" s="9"/>
      <c r="F634" s="9"/>
      <c r="G634" s="11"/>
      <c r="H634" s="11"/>
      <c r="I634" s="11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9"/>
      <c r="E635" s="9"/>
      <c r="F635" s="9"/>
      <c r="G635" s="11"/>
      <c r="H635" s="11"/>
      <c r="I635" s="11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9"/>
      <c r="E636" s="9"/>
      <c r="F636" s="9"/>
      <c r="G636" s="11"/>
      <c r="H636" s="11"/>
      <c r="I636" s="11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9"/>
      <c r="E637" s="9"/>
      <c r="F637" s="9"/>
      <c r="G637" s="11"/>
      <c r="H637" s="11"/>
      <c r="I637" s="11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9"/>
      <c r="E638" s="9"/>
      <c r="F638" s="9"/>
      <c r="G638" s="11"/>
      <c r="H638" s="11"/>
      <c r="I638" s="11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9"/>
      <c r="E639" s="9"/>
      <c r="F639" s="9"/>
      <c r="G639" s="11"/>
      <c r="H639" s="11"/>
      <c r="I639" s="11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9"/>
      <c r="E640" s="9"/>
      <c r="F640" s="9"/>
      <c r="G640" s="11"/>
      <c r="H640" s="11"/>
      <c r="I640" s="11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9"/>
      <c r="E641" s="9"/>
      <c r="F641" s="9"/>
      <c r="G641" s="11"/>
      <c r="H641" s="11"/>
      <c r="I641" s="11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9"/>
      <c r="E642" s="9"/>
      <c r="F642" s="9"/>
      <c r="G642" s="11"/>
      <c r="H642" s="11"/>
      <c r="I642" s="11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9"/>
      <c r="E643" s="9"/>
      <c r="F643" s="9"/>
      <c r="G643" s="11"/>
      <c r="H643" s="11"/>
      <c r="I643" s="11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9"/>
      <c r="E644" s="9"/>
      <c r="F644" s="9"/>
      <c r="G644" s="11"/>
      <c r="H644" s="11"/>
      <c r="I644" s="11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9"/>
      <c r="E645" s="9"/>
      <c r="F645" s="9"/>
      <c r="G645" s="11"/>
      <c r="H645" s="11"/>
      <c r="I645" s="11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9"/>
      <c r="E646" s="9"/>
      <c r="F646" s="9"/>
      <c r="G646" s="11"/>
      <c r="H646" s="11"/>
      <c r="I646" s="11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9"/>
      <c r="E647" s="9"/>
      <c r="F647" s="9"/>
      <c r="G647" s="11"/>
      <c r="H647" s="11"/>
      <c r="I647" s="11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9"/>
      <c r="E648" s="9"/>
      <c r="F648" s="9"/>
      <c r="G648" s="11"/>
      <c r="H648" s="11"/>
      <c r="I648" s="11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9"/>
      <c r="E649" s="9"/>
      <c r="F649" s="9"/>
      <c r="G649" s="11"/>
      <c r="H649" s="11"/>
      <c r="I649" s="11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9"/>
      <c r="E650" s="9"/>
      <c r="F650" s="9"/>
      <c r="G650" s="11"/>
      <c r="H650" s="11"/>
      <c r="I650" s="11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9"/>
      <c r="E651" s="9"/>
      <c r="F651" s="9"/>
      <c r="G651" s="11"/>
      <c r="H651" s="11"/>
      <c r="I651" s="11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9"/>
      <c r="E652" s="9"/>
      <c r="F652" s="9"/>
      <c r="G652" s="11"/>
      <c r="H652" s="11"/>
      <c r="I652" s="11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9"/>
      <c r="E653" s="9"/>
      <c r="F653" s="9"/>
      <c r="G653" s="11"/>
      <c r="H653" s="11"/>
      <c r="I653" s="11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9"/>
      <c r="E654" s="9"/>
      <c r="F654" s="9"/>
      <c r="G654" s="11"/>
      <c r="H654" s="11"/>
      <c r="I654" s="11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9"/>
      <c r="E655" s="9"/>
      <c r="F655" s="9"/>
      <c r="G655" s="11"/>
      <c r="H655" s="11"/>
      <c r="I655" s="11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9"/>
      <c r="E656" s="9"/>
      <c r="F656" s="9"/>
      <c r="G656" s="11"/>
      <c r="H656" s="11"/>
      <c r="I656" s="11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9"/>
      <c r="E657" s="9"/>
      <c r="F657" s="9"/>
      <c r="G657" s="11"/>
      <c r="H657" s="11"/>
      <c r="I657" s="11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9"/>
      <c r="E658" s="9"/>
      <c r="F658" s="9"/>
      <c r="G658" s="11"/>
      <c r="H658" s="11"/>
      <c r="I658" s="11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9"/>
      <c r="E659" s="9"/>
      <c r="F659" s="9"/>
      <c r="G659" s="11"/>
      <c r="H659" s="11"/>
      <c r="I659" s="11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9"/>
      <c r="E660" s="9"/>
      <c r="F660" s="9"/>
      <c r="G660" s="11"/>
      <c r="H660" s="11"/>
      <c r="I660" s="11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9"/>
      <c r="E661" s="9"/>
      <c r="F661" s="9"/>
      <c r="G661" s="11"/>
      <c r="H661" s="11"/>
      <c r="I661" s="11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9"/>
      <c r="E662" s="9"/>
      <c r="F662" s="9"/>
      <c r="G662" s="11"/>
      <c r="H662" s="11"/>
      <c r="I662" s="11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9"/>
      <c r="E663" s="9"/>
      <c r="F663" s="9"/>
      <c r="G663" s="11"/>
      <c r="H663" s="11"/>
      <c r="I663" s="11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9"/>
      <c r="E664" s="9"/>
      <c r="F664" s="9"/>
      <c r="G664" s="11"/>
      <c r="H664" s="11"/>
      <c r="I664" s="11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9"/>
      <c r="E665" s="9"/>
      <c r="F665" s="9"/>
      <c r="G665" s="11"/>
      <c r="H665" s="11"/>
      <c r="I665" s="11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9"/>
      <c r="E666" s="9"/>
      <c r="F666" s="9"/>
      <c r="G666" s="11"/>
      <c r="H666" s="11"/>
      <c r="I666" s="11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9"/>
      <c r="E667" s="9"/>
      <c r="F667" s="9"/>
      <c r="G667" s="11"/>
      <c r="H667" s="11"/>
      <c r="I667" s="11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9"/>
      <c r="E668" s="9"/>
      <c r="F668" s="9"/>
      <c r="G668" s="11"/>
      <c r="H668" s="11"/>
      <c r="I668" s="11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9"/>
      <c r="E669" s="9"/>
      <c r="F669" s="9"/>
      <c r="G669" s="11"/>
      <c r="H669" s="11"/>
      <c r="I669" s="11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9"/>
      <c r="E670" s="9"/>
      <c r="F670" s="9"/>
      <c r="G670" s="11"/>
      <c r="H670" s="11"/>
      <c r="I670" s="11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9"/>
      <c r="E671" s="9"/>
      <c r="F671" s="9"/>
      <c r="G671" s="11"/>
      <c r="H671" s="11"/>
      <c r="I671" s="11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9"/>
      <c r="E672" s="9"/>
      <c r="F672" s="9"/>
      <c r="G672" s="11"/>
      <c r="H672" s="11"/>
      <c r="I672" s="11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9"/>
      <c r="E673" s="9"/>
      <c r="F673" s="9"/>
      <c r="G673" s="11"/>
      <c r="H673" s="11"/>
      <c r="I673" s="11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9"/>
      <c r="E674" s="9"/>
      <c r="F674" s="9"/>
      <c r="G674" s="11"/>
      <c r="H674" s="11"/>
      <c r="I674" s="11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9"/>
      <c r="E675" s="9"/>
      <c r="F675" s="9"/>
      <c r="G675" s="11"/>
      <c r="H675" s="11"/>
      <c r="I675" s="11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9"/>
      <c r="E676" s="9"/>
      <c r="F676" s="9"/>
      <c r="G676" s="11"/>
      <c r="H676" s="11"/>
      <c r="I676" s="11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9"/>
      <c r="E677" s="9"/>
      <c r="F677" s="9"/>
      <c r="G677" s="11"/>
      <c r="H677" s="11"/>
      <c r="I677" s="11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9"/>
      <c r="E678" s="9"/>
      <c r="F678" s="9"/>
      <c r="G678" s="11"/>
      <c r="H678" s="11"/>
      <c r="I678" s="11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9"/>
      <c r="E679" s="9"/>
      <c r="F679" s="9"/>
      <c r="G679" s="11"/>
      <c r="H679" s="11"/>
      <c r="I679" s="11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9"/>
      <c r="E680" s="9"/>
      <c r="F680" s="9"/>
      <c r="G680" s="11"/>
      <c r="H680" s="11"/>
      <c r="I680" s="11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9"/>
      <c r="E681" s="9"/>
      <c r="F681" s="9"/>
      <c r="G681" s="11"/>
      <c r="H681" s="11"/>
      <c r="I681" s="11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9"/>
      <c r="E682" s="9"/>
      <c r="F682" s="9"/>
      <c r="G682" s="11"/>
      <c r="H682" s="11"/>
      <c r="I682" s="11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9"/>
      <c r="E683" s="9"/>
      <c r="F683" s="9"/>
      <c r="G683" s="11"/>
      <c r="H683" s="11"/>
      <c r="I683" s="11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9"/>
      <c r="E684" s="9"/>
      <c r="F684" s="9"/>
      <c r="G684" s="11"/>
      <c r="H684" s="11"/>
      <c r="I684" s="11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9"/>
      <c r="E685" s="9"/>
      <c r="F685" s="9"/>
      <c r="G685" s="11"/>
      <c r="H685" s="11"/>
      <c r="I685" s="11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9"/>
      <c r="E686" s="9"/>
      <c r="F686" s="9"/>
      <c r="G686" s="11"/>
      <c r="H686" s="11"/>
      <c r="I686" s="11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9"/>
      <c r="E687" s="9"/>
      <c r="F687" s="9"/>
      <c r="G687" s="11"/>
      <c r="H687" s="11"/>
      <c r="I687" s="11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9"/>
      <c r="E688" s="9"/>
      <c r="F688" s="9"/>
      <c r="G688" s="11"/>
      <c r="H688" s="11"/>
      <c r="I688" s="11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9"/>
      <c r="E689" s="9"/>
      <c r="F689" s="9"/>
      <c r="G689" s="11"/>
      <c r="H689" s="11"/>
      <c r="I689" s="11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9"/>
      <c r="E690" s="9"/>
      <c r="F690" s="9"/>
      <c r="G690" s="11"/>
      <c r="H690" s="11"/>
      <c r="I690" s="11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9"/>
      <c r="E691" s="9"/>
      <c r="F691" s="9"/>
      <c r="G691" s="11"/>
      <c r="H691" s="11"/>
      <c r="I691" s="11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9"/>
      <c r="E692" s="9"/>
      <c r="F692" s="9"/>
      <c r="G692" s="11"/>
      <c r="H692" s="11"/>
      <c r="I692" s="11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9"/>
      <c r="E693" s="9"/>
      <c r="F693" s="9"/>
      <c r="G693" s="11"/>
      <c r="H693" s="11"/>
      <c r="I693" s="11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9"/>
      <c r="E694" s="9"/>
      <c r="F694" s="9"/>
      <c r="G694" s="11"/>
      <c r="H694" s="11"/>
      <c r="I694" s="11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9"/>
      <c r="E695" s="9"/>
      <c r="F695" s="9"/>
      <c r="G695" s="11"/>
      <c r="H695" s="11"/>
      <c r="I695" s="11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9"/>
      <c r="E696" s="9"/>
      <c r="F696" s="9"/>
      <c r="G696" s="11"/>
      <c r="H696" s="11"/>
      <c r="I696" s="11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9"/>
      <c r="E697" s="9"/>
      <c r="F697" s="9"/>
      <c r="G697" s="11"/>
      <c r="H697" s="11"/>
      <c r="I697" s="11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9"/>
      <c r="E698" s="9"/>
      <c r="F698" s="9"/>
      <c r="G698" s="11"/>
      <c r="H698" s="11"/>
      <c r="I698" s="11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9"/>
      <c r="E699" s="9"/>
      <c r="F699" s="9"/>
      <c r="G699" s="11"/>
      <c r="H699" s="11"/>
      <c r="I699" s="11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9"/>
      <c r="E700" s="9"/>
      <c r="F700" s="9"/>
      <c r="G700" s="11"/>
      <c r="H700" s="11"/>
      <c r="I700" s="11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9"/>
      <c r="E701" s="9"/>
      <c r="F701" s="9"/>
      <c r="G701" s="11"/>
      <c r="H701" s="11"/>
      <c r="I701" s="11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9"/>
      <c r="E702" s="9"/>
      <c r="F702" s="9"/>
      <c r="G702" s="11"/>
      <c r="H702" s="11"/>
      <c r="I702" s="11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9"/>
      <c r="E703" s="9"/>
      <c r="F703" s="9"/>
      <c r="G703" s="11"/>
      <c r="H703" s="11"/>
      <c r="I703" s="11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9"/>
      <c r="E704" s="9"/>
      <c r="F704" s="9"/>
      <c r="G704" s="11"/>
      <c r="H704" s="11"/>
      <c r="I704" s="11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9"/>
      <c r="E705" s="9"/>
      <c r="F705" s="9"/>
      <c r="G705" s="11"/>
      <c r="H705" s="11"/>
      <c r="I705" s="11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9"/>
      <c r="E706" s="9"/>
      <c r="F706" s="9"/>
      <c r="G706" s="11"/>
      <c r="H706" s="11"/>
      <c r="I706" s="11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9"/>
      <c r="E707" s="9"/>
      <c r="F707" s="9"/>
      <c r="G707" s="11"/>
      <c r="H707" s="11"/>
      <c r="I707" s="11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9"/>
      <c r="E708" s="9"/>
      <c r="F708" s="9"/>
      <c r="G708" s="11"/>
      <c r="H708" s="11"/>
      <c r="I708" s="11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9"/>
      <c r="E709" s="9"/>
      <c r="F709" s="9"/>
      <c r="G709" s="11"/>
      <c r="H709" s="11"/>
      <c r="I709" s="11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9"/>
      <c r="E710" s="9"/>
      <c r="F710" s="9"/>
      <c r="G710" s="11"/>
      <c r="H710" s="11"/>
      <c r="I710" s="11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9"/>
      <c r="E711" s="9"/>
      <c r="F711" s="9"/>
      <c r="G711" s="11"/>
      <c r="H711" s="11"/>
      <c r="I711" s="11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9"/>
      <c r="E712" s="9"/>
      <c r="F712" s="9"/>
      <c r="G712" s="11"/>
      <c r="H712" s="11"/>
      <c r="I712" s="11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9"/>
      <c r="E713" s="9"/>
      <c r="F713" s="9"/>
      <c r="G713" s="11"/>
      <c r="H713" s="11"/>
      <c r="I713" s="11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9"/>
      <c r="E714" s="9"/>
      <c r="F714" s="9"/>
      <c r="G714" s="11"/>
      <c r="H714" s="11"/>
      <c r="I714" s="11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9"/>
      <c r="E715" s="9"/>
      <c r="F715" s="9"/>
      <c r="G715" s="11"/>
      <c r="H715" s="11"/>
      <c r="I715" s="11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9"/>
      <c r="E716" s="9"/>
      <c r="F716" s="9"/>
      <c r="G716" s="11"/>
      <c r="H716" s="11"/>
      <c r="I716" s="11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9"/>
      <c r="E717" s="9"/>
      <c r="F717" s="9"/>
      <c r="G717" s="11"/>
      <c r="H717" s="11"/>
      <c r="I717" s="11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9"/>
      <c r="E718" s="9"/>
      <c r="F718" s="9"/>
      <c r="G718" s="11"/>
      <c r="H718" s="11"/>
      <c r="I718" s="11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9"/>
      <c r="E719" s="9"/>
      <c r="F719" s="9"/>
      <c r="G719" s="11"/>
      <c r="H719" s="11"/>
      <c r="I719" s="11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9"/>
      <c r="E720" s="9"/>
      <c r="F720" s="9"/>
      <c r="G720" s="11"/>
      <c r="H720" s="11"/>
      <c r="I720" s="11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9"/>
      <c r="E721" s="9"/>
      <c r="F721" s="9"/>
      <c r="G721" s="11"/>
      <c r="H721" s="11"/>
      <c r="I721" s="11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9"/>
      <c r="E722" s="9"/>
      <c r="F722" s="9"/>
      <c r="G722" s="11"/>
      <c r="H722" s="11"/>
      <c r="I722" s="11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9"/>
      <c r="E723" s="9"/>
      <c r="F723" s="9"/>
      <c r="G723" s="11"/>
      <c r="H723" s="11"/>
      <c r="I723" s="11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9"/>
      <c r="E724" s="9"/>
      <c r="F724" s="9"/>
      <c r="G724" s="11"/>
      <c r="H724" s="11"/>
      <c r="I724" s="11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9"/>
      <c r="E725" s="9"/>
      <c r="F725" s="9"/>
      <c r="G725" s="11"/>
      <c r="H725" s="11"/>
      <c r="I725" s="11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9"/>
      <c r="E726" s="9"/>
      <c r="F726" s="9"/>
      <c r="G726" s="11"/>
      <c r="H726" s="11"/>
      <c r="I726" s="11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9"/>
      <c r="E727" s="9"/>
      <c r="F727" s="9"/>
      <c r="G727" s="11"/>
      <c r="H727" s="11"/>
      <c r="I727" s="11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9"/>
      <c r="E728" s="9"/>
      <c r="F728" s="9"/>
      <c r="G728" s="11"/>
      <c r="H728" s="11"/>
      <c r="I728" s="11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9"/>
      <c r="E729" s="9"/>
      <c r="F729" s="9"/>
      <c r="G729" s="11"/>
      <c r="H729" s="11"/>
      <c r="I729" s="11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9"/>
      <c r="E730" s="9"/>
      <c r="F730" s="9"/>
      <c r="G730" s="11"/>
      <c r="H730" s="11"/>
      <c r="I730" s="11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9"/>
      <c r="E731" s="9"/>
      <c r="F731" s="9"/>
      <c r="G731" s="11"/>
      <c r="H731" s="11"/>
      <c r="I731" s="11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9"/>
      <c r="E732" s="9"/>
      <c r="F732" s="9"/>
      <c r="G732" s="11"/>
      <c r="H732" s="11"/>
      <c r="I732" s="11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9"/>
      <c r="E733" s="9"/>
      <c r="F733" s="9"/>
      <c r="G733" s="11"/>
      <c r="H733" s="11"/>
      <c r="I733" s="11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9"/>
      <c r="E734" s="9"/>
      <c r="F734" s="9"/>
      <c r="G734" s="11"/>
      <c r="H734" s="11"/>
      <c r="I734" s="11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9"/>
      <c r="E735" s="9"/>
      <c r="F735" s="9"/>
      <c r="G735" s="11"/>
      <c r="H735" s="11"/>
      <c r="I735" s="11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9"/>
      <c r="E736" s="9"/>
      <c r="F736" s="9"/>
      <c r="G736" s="11"/>
      <c r="H736" s="11"/>
      <c r="I736" s="11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9"/>
      <c r="E737" s="9"/>
      <c r="F737" s="9"/>
      <c r="G737" s="11"/>
      <c r="H737" s="11"/>
      <c r="I737" s="11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9"/>
      <c r="E738" s="9"/>
      <c r="F738" s="9"/>
      <c r="G738" s="11"/>
      <c r="H738" s="11"/>
      <c r="I738" s="11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9"/>
      <c r="E739" s="9"/>
      <c r="F739" s="9"/>
      <c r="G739" s="11"/>
      <c r="H739" s="11"/>
      <c r="I739" s="11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9"/>
      <c r="E740" s="9"/>
      <c r="F740" s="9"/>
      <c r="G740" s="11"/>
      <c r="H740" s="11"/>
      <c r="I740" s="11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9"/>
      <c r="E741" s="9"/>
      <c r="F741" s="9"/>
      <c r="G741" s="11"/>
      <c r="H741" s="11"/>
      <c r="I741" s="11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9"/>
      <c r="E742" s="9"/>
      <c r="F742" s="9"/>
      <c r="G742" s="11"/>
      <c r="H742" s="11"/>
      <c r="I742" s="11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9"/>
      <c r="E743" s="9"/>
      <c r="F743" s="9"/>
      <c r="G743" s="11"/>
      <c r="H743" s="11"/>
      <c r="I743" s="11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9"/>
      <c r="E744" s="9"/>
      <c r="F744" s="9"/>
      <c r="G744" s="11"/>
      <c r="H744" s="11"/>
      <c r="I744" s="11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9"/>
      <c r="E745" s="9"/>
      <c r="F745" s="9"/>
      <c r="G745" s="11"/>
      <c r="H745" s="11"/>
      <c r="I745" s="11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9"/>
      <c r="E746" s="9"/>
      <c r="F746" s="9"/>
      <c r="G746" s="11"/>
      <c r="H746" s="11"/>
      <c r="I746" s="11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9"/>
      <c r="E747" s="9"/>
      <c r="F747" s="9"/>
      <c r="G747" s="11"/>
      <c r="H747" s="11"/>
      <c r="I747" s="11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9"/>
      <c r="E748" s="9"/>
      <c r="F748" s="9"/>
      <c r="G748" s="11"/>
      <c r="H748" s="11"/>
      <c r="I748" s="11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9"/>
      <c r="E749" s="9"/>
      <c r="F749" s="9"/>
      <c r="G749" s="11"/>
      <c r="H749" s="11"/>
      <c r="I749" s="11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9"/>
      <c r="E750" s="9"/>
      <c r="F750" s="9"/>
      <c r="G750" s="11"/>
      <c r="H750" s="11"/>
      <c r="I750" s="11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9"/>
      <c r="E751" s="9"/>
      <c r="F751" s="9"/>
      <c r="G751" s="11"/>
      <c r="H751" s="11"/>
      <c r="I751" s="11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9"/>
      <c r="E752" s="9"/>
      <c r="F752" s="9"/>
      <c r="G752" s="11"/>
      <c r="H752" s="11"/>
      <c r="I752" s="11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9"/>
      <c r="E753" s="9"/>
      <c r="F753" s="9"/>
      <c r="G753" s="11"/>
      <c r="H753" s="11"/>
      <c r="I753" s="11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9"/>
      <c r="E754" s="9"/>
      <c r="F754" s="9"/>
      <c r="G754" s="11"/>
      <c r="H754" s="11"/>
      <c r="I754" s="11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9"/>
      <c r="E755" s="9"/>
      <c r="F755" s="9"/>
      <c r="G755" s="11"/>
      <c r="H755" s="11"/>
      <c r="I755" s="11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9"/>
      <c r="E756" s="9"/>
      <c r="F756" s="9"/>
      <c r="G756" s="11"/>
      <c r="H756" s="11"/>
      <c r="I756" s="11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9"/>
      <c r="E757" s="9"/>
      <c r="F757" s="9"/>
      <c r="G757" s="11"/>
      <c r="H757" s="11"/>
      <c r="I757" s="11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9"/>
      <c r="E758" s="9"/>
      <c r="F758" s="9"/>
      <c r="G758" s="11"/>
      <c r="H758" s="11"/>
      <c r="I758" s="11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9"/>
      <c r="E759" s="9"/>
      <c r="F759" s="9"/>
      <c r="G759" s="11"/>
      <c r="H759" s="11"/>
      <c r="I759" s="11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9"/>
      <c r="E760" s="9"/>
      <c r="F760" s="9"/>
      <c r="G760" s="11"/>
      <c r="H760" s="11"/>
      <c r="I760" s="11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9"/>
      <c r="E761" s="9"/>
      <c r="F761" s="9"/>
      <c r="G761" s="11"/>
      <c r="H761" s="11"/>
      <c r="I761" s="11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9"/>
      <c r="E762" s="9"/>
      <c r="F762" s="9"/>
      <c r="G762" s="11"/>
      <c r="H762" s="11"/>
      <c r="I762" s="11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9"/>
      <c r="E763" s="9"/>
      <c r="F763" s="9"/>
      <c r="G763" s="11"/>
      <c r="H763" s="11"/>
      <c r="I763" s="11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9"/>
      <c r="E764" s="9"/>
      <c r="F764" s="9"/>
      <c r="G764" s="11"/>
      <c r="H764" s="11"/>
      <c r="I764" s="11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9"/>
      <c r="E765" s="9"/>
      <c r="F765" s="9"/>
      <c r="G765" s="11"/>
      <c r="H765" s="11"/>
      <c r="I765" s="11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9"/>
      <c r="E766" s="9"/>
      <c r="F766" s="9"/>
      <c r="G766" s="11"/>
      <c r="H766" s="11"/>
      <c r="I766" s="11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9"/>
      <c r="E767" s="9"/>
      <c r="F767" s="9"/>
      <c r="G767" s="11"/>
      <c r="H767" s="11"/>
      <c r="I767" s="11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9"/>
      <c r="E768" s="9"/>
      <c r="F768" s="9"/>
      <c r="G768" s="11"/>
      <c r="H768" s="11"/>
      <c r="I768" s="11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9"/>
      <c r="E769" s="9"/>
      <c r="F769" s="9"/>
      <c r="G769" s="11"/>
      <c r="H769" s="11"/>
      <c r="I769" s="11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9"/>
      <c r="E770" s="9"/>
      <c r="F770" s="9"/>
      <c r="G770" s="11"/>
      <c r="H770" s="11"/>
      <c r="I770" s="11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9"/>
      <c r="E771" s="9"/>
      <c r="F771" s="9"/>
      <c r="G771" s="11"/>
      <c r="H771" s="11"/>
      <c r="I771" s="11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9"/>
      <c r="E772" s="9"/>
      <c r="F772" s="9"/>
      <c r="G772" s="11"/>
      <c r="H772" s="11"/>
      <c r="I772" s="11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9"/>
      <c r="E773" s="9"/>
      <c r="F773" s="9"/>
      <c r="G773" s="11"/>
      <c r="H773" s="11"/>
      <c r="I773" s="11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9"/>
      <c r="E774" s="9"/>
      <c r="F774" s="9"/>
      <c r="G774" s="11"/>
      <c r="H774" s="11"/>
      <c r="I774" s="11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9"/>
      <c r="E775" s="9"/>
      <c r="F775" s="9"/>
      <c r="G775" s="11"/>
      <c r="H775" s="11"/>
      <c r="I775" s="11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9"/>
      <c r="E776" s="9"/>
      <c r="F776" s="9"/>
      <c r="G776" s="11"/>
      <c r="H776" s="11"/>
      <c r="I776" s="11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9"/>
      <c r="E777" s="9"/>
      <c r="F777" s="9"/>
      <c r="G777" s="11"/>
      <c r="H777" s="11"/>
      <c r="I777" s="11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9"/>
      <c r="E778" s="9"/>
      <c r="F778" s="9"/>
      <c r="G778" s="11"/>
      <c r="H778" s="11"/>
      <c r="I778" s="11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9"/>
      <c r="E779" s="9"/>
      <c r="F779" s="9"/>
      <c r="G779" s="11"/>
      <c r="H779" s="11"/>
      <c r="I779" s="11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9"/>
      <c r="E780" s="9"/>
      <c r="F780" s="9"/>
      <c r="G780" s="11"/>
      <c r="H780" s="11"/>
      <c r="I780" s="11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9"/>
      <c r="E781" s="9"/>
      <c r="F781" s="9"/>
      <c r="G781" s="11"/>
      <c r="H781" s="11"/>
      <c r="I781" s="11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9"/>
      <c r="E782" s="9"/>
      <c r="F782" s="9"/>
      <c r="G782" s="11"/>
      <c r="H782" s="11"/>
      <c r="I782" s="11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9"/>
      <c r="E783" s="9"/>
      <c r="F783" s="9"/>
      <c r="G783" s="11"/>
      <c r="H783" s="11"/>
      <c r="I783" s="11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9"/>
      <c r="E784" s="9"/>
      <c r="F784" s="9"/>
      <c r="G784" s="11"/>
      <c r="H784" s="11"/>
      <c r="I784" s="11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9"/>
      <c r="E785" s="9"/>
      <c r="F785" s="9"/>
      <c r="G785" s="11"/>
      <c r="H785" s="11"/>
      <c r="I785" s="11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9"/>
      <c r="E786" s="9"/>
      <c r="F786" s="9"/>
      <c r="G786" s="11"/>
      <c r="H786" s="11"/>
      <c r="I786" s="11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9"/>
      <c r="E787" s="9"/>
      <c r="F787" s="9"/>
      <c r="G787" s="11"/>
      <c r="H787" s="11"/>
      <c r="I787" s="11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9"/>
      <c r="E788" s="9"/>
      <c r="F788" s="9"/>
      <c r="G788" s="11"/>
      <c r="H788" s="11"/>
      <c r="I788" s="11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9"/>
      <c r="E789" s="9"/>
      <c r="F789" s="9"/>
      <c r="G789" s="11"/>
      <c r="H789" s="11"/>
      <c r="I789" s="11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9"/>
      <c r="E790" s="9"/>
      <c r="F790" s="9"/>
      <c r="G790" s="11"/>
      <c r="H790" s="11"/>
      <c r="I790" s="11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9"/>
      <c r="E791" s="9"/>
      <c r="F791" s="9"/>
      <c r="G791" s="11"/>
      <c r="H791" s="11"/>
      <c r="I791" s="11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9"/>
      <c r="E792" s="9"/>
      <c r="F792" s="9"/>
      <c r="G792" s="11"/>
      <c r="H792" s="11"/>
      <c r="I792" s="11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9"/>
      <c r="E793" s="9"/>
      <c r="F793" s="9"/>
      <c r="G793" s="11"/>
      <c r="H793" s="11"/>
      <c r="I793" s="11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9"/>
      <c r="E794" s="9"/>
      <c r="F794" s="9"/>
      <c r="G794" s="11"/>
      <c r="H794" s="11"/>
      <c r="I794" s="11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9"/>
      <c r="E795" s="9"/>
      <c r="F795" s="9"/>
      <c r="G795" s="11"/>
      <c r="H795" s="11"/>
      <c r="I795" s="11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9"/>
      <c r="E796" s="9"/>
      <c r="F796" s="9"/>
      <c r="G796" s="11"/>
      <c r="H796" s="11"/>
      <c r="I796" s="11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9"/>
      <c r="E797" s="9"/>
      <c r="F797" s="9"/>
      <c r="G797" s="11"/>
      <c r="H797" s="11"/>
      <c r="I797" s="11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9"/>
      <c r="E798" s="9"/>
      <c r="F798" s="9"/>
      <c r="G798" s="11"/>
      <c r="H798" s="11"/>
      <c r="I798" s="11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9"/>
      <c r="E799" s="9"/>
      <c r="F799" s="9"/>
      <c r="G799" s="11"/>
      <c r="H799" s="11"/>
      <c r="I799" s="11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9"/>
      <c r="E800" s="9"/>
      <c r="F800" s="9"/>
      <c r="G800" s="11"/>
      <c r="H800" s="11"/>
      <c r="I800" s="11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9"/>
      <c r="E801" s="9"/>
      <c r="F801" s="9"/>
      <c r="G801" s="11"/>
      <c r="H801" s="11"/>
      <c r="I801" s="11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9"/>
      <c r="E802" s="9"/>
      <c r="F802" s="9"/>
      <c r="G802" s="11"/>
      <c r="H802" s="11"/>
      <c r="I802" s="11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9"/>
      <c r="E803" s="9"/>
      <c r="F803" s="9"/>
      <c r="G803" s="11"/>
      <c r="H803" s="11"/>
      <c r="I803" s="11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9"/>
      <c r="E804" s="9"/>
      <c r="F804" s="9"/>
      <c r="G804" s="11"/>
      <c r="H804" s="11"/>
      <c r="I804" s="11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9"/>
      <c r="E805" s="9"/>
      <c r="F805" s="9"/>
      <c r="G805" s="11"/>
      <c r="H805" s="11"/>
      <c r="I805" s="11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9"/>
      <c r="E806" s="9"/>
      <c r="F806" s="9"/>
      <c r="G806" s="11"/>
      <c r="H806" s="11"/>
      <c r="I806" s="11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9"/>
      <c r="E807" s="9"/>
      <c r="F807" s="9"/>
      <c r="G807" s="11"/>
      <c r="H807" s="11"/>
      <c r="I807" s="11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9"/>
      <c r="E808" s="9"/>
      <c r="F808" s="9"/>
      <c r="G808" s="11"/>
      <c r="H808" s="11"/>
      <c r="I808" s="11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9"/>
      <c r="E809" s="9"/>
      <c r="F809" s="9"/>
      <c r="G809" s="11"/>
      <c r="H809" s="11"/>
      <c r="I809" s="11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9"/>
      <c r="E810" s="9"/>
      <c r="F810" s="9"/>
      <c r="G810" s="11"/>
      <c r="H810" s="11"/>
      <c r="I810" s="11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9"/>
      <c r="E811" s="9"/>
      <c r="F811" s="9"/>
      <c r="G811" s="11"/>
      <c r="H811" s="11"/>
      <c r="I811" s="11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9"/>
      <c r="E812" s="9"/>
      <c r="F812" s="9"/>
      <c r="G812" s="11"/>
      <c r="H812" s="11"/>
      <c r="I812" s="11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9"/>
      <c r="E813" s="9"/>
      <c r="F813" s="9"/>
      <c r="G813" s="11"/>
      <c r="H813" s="11"/>
      <c r="I813" s="11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9"/>
      <c r="E814" s="9"/>
      <c r="F814" s="9"/>
      <c r="G814" s="11"/>
      <c r="H814" s="11"/>
      <c r="I814" s="11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9"/>
      <c r="E815" s="9"/>
      <c r="F815" s="9"/>
      <c r="G815" s="11"/>
      <c r="H815" s="11"/>
      <c r="I815" s="11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9"/>
      <c r="E816" s="9"/>
      <c r="F816" s="9"/>
      <c r="G816" s="11"/>
      <c r="H816" s="11"/>
      <c r="I816" s="11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9"/>
      <c r="E817" s="9"/>
      <c r="F817" s="9"/>
      <c r="G817" s="11"/>
      <c r="H817" s="11"/>
      <c r="I817" s="11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9"/>
      <c r="E818" s="9"/>
      <c r="F818" s="9"/>
      <c r="G818" s="11"/>
      <c r="H818" s="11"/>
      <c r="I818" s="11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9"/>
      <c r="E819" s="9"/>
      <c r="F819" s="9"/>
      <c r="G819" s="11"/>
      <c r="H819" s="11"/>
      <c r="I819" s="11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9"/>
      <c r="E820" s="9"/>
      <c r="F820" s="9"/>
      <c r="G820" s="11"/>
      <c r="H820" s="11"/>
      <c r="I820" s="11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9"/>
      <c r="E821" s="9"/>
      <c r="F821" s="9"/>
      <c r="G821" s="11"/>
      <c r="H821" s="11"/>
      <c r="I821" s="11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9"/>
      <c r="E822" s="9"/>
      <c r="F822" s="9"/>
      <c r="G822" s="11"/>
      <c r="H822" s="11"/>
      <c r="I822" s="11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9"/>
      <c r="E823" s="9"/>
      <c r="F823" s="9"/>
      <c r="G823" s="11"/>
      <c r="H823" s="11"/>
      <c r="I823" s="11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9"/>
      <c r="E824" s="9"/>
      <c r="F824" s="9"/>
      <c r="G824" s="11"/>
      <c r="H824" s="11"/>
      <c r="I824" s="11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9"/>
      <c r="E825" s="9"/>
      <c r="F825" s="9"/>
      <c r="G825" s="11"/>
      <c r="H825" s="11"/>
      <c r="I825" s="11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9"/>
      <c r="E826" s="9"/>
      <c r="F826" s="9"/>
      <c r="G826" s="11"/>
      <c r="H826" s="11"/>
      <c r="I826" s="11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9"/>
      <c r="E827" s="9"/>
      <c r="F827" s="9"/>
      <c r="G827" s="11"/>
      <c r="H827" s="11"/>
      <c r="I827" s="11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9"/>
      <c r="E828" s="9"/>
      <c r="F828" s="9"/>
      <c r="G828" s="11"/>
      <c r="H828" s="11"/>
      <c r="I828" s="11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9"/>
      <c r="E829" s="9"/>
      <c r="F829" s="9"/>
      <c r="G829" s="11"/>
      <c r="H829" s="11"/>
      <c r="I829" s="11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9"/>
      <c r="E830" s="9"/>
      <c r="F830" s="9"/>
      <c r="G830" s="11"/>
      <c r="H830" s="11"/>
      <c r="I830" s="11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9"/>
      <c r="E831" s="9"/>
      <c r="F831" s="9"/>
      <c r="G831" s="11"/>
      <c r="H831" s="11"/>
      <c r="I831" s="11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9"/>
      <c r="E832" s="9"/>
      <c r="F832" s="9"/>
      <c r="G832" s="11"/>
      <c r="H832" s="11"/>
      <c r="I832" s="11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9"/>
      <c r="E833" s="9"/>
      <c r="F833" s="9"/>
      <c r="G833" s="11"/>
      <c r="H833" s="11"/>
      <c r="I833" s="11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9"/>
      <c r="E834" s="9"/>
      <c r="F834" s="9"/>
      <c r="G834" s="11"/>
      <c r="H834" s="11"/>
      <c r="I834" s="11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9"/>
      <c r="E835" s="9"/>
      <c r="F835" s="9"/>
      <c r="G835" s="11"/>
      <c r="H835" s="11"/>
      <c r="I835" s="11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9"/>
      <c r="E836" s="9"/>
      <c r="F836" s="9"/>
      <c r="G836" s="11"/>
      <c r="H836" s="11"/>
      <c r="I836" s="11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9"/>
      <c r="E837" s="9"/>
      <c r="F837" s="9"/>
      <c r="G837" s="11"/>
      <c r="H837" s="11"/>
      <c r="I837" s="11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9"/>
      <c r="E838" s="9"/>
      <c r="F838" s="9"/>
      <c r="G838" s="11"/>
      <c r="H838" s="11"/>
      <c r="I838" s="11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9"/>
      <c r="E839" s="9"/>
      <c r="F839" s="9"/>
      <c r="G839" s="11"/>
      <c r="H839" s="11"/>
      <c r="I839" s="11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9"/>
      <c r="E840" s="9"/>
      <c r="F840" s="9"/>
      <c r="G840" s="11"/>
      <c r="H840" s="11"/>
      <c r="I840" s="11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9"/>
      <c r="E841" s="9"/>
      <c r="F841" s="9"/>
      <c r="G841" s="11"/>
      <c r="H841" s="11"/>
      <c r="I841" s="11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9"/>
      <c r="E842" s="9"/>
      <c r="F842" s="9"/>
      <c r="G842" s="11"/>
      <c r="H842" s="11"/>
      <c r="I842" s="11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9"/>
      <c r="E843" s="9"/>
      <c r="F843" s="9"/>
      <c r="G843" s="11"/>
      <c r="H843" s="11"/>
      <c r="I843" s="11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9"/>
      <c r="E844" s="9"/>
      <c r="F844" s="9"/>
      <c r="G844" s="11"/>
      <c r="H844" s="11"/>
      <c r="I844" s="11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9"/>
      <c r="E845" s="9"/>
      <c r="F845" s="9"/>
      <c r="G845" s="11"/>
      <c r="H845" s="11"/>
      <c r="I845" s="11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9"/>
      <c r="E846" s="9"/>
      <c r="F846" s="9"/>
      <c r="G846" s="11"/>
      <c r="H846" s="11"/>
      <c r="I846" s="11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9"/>
      <c r="E847" s="9"/>
      <c r="F847" s="9"/>
      <c r="G847" s="11"/>
      <c r="H847" s="11"/>
      <c r="I847" s="11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9"/>
      <c r="E848" s="9"/>
      <c r="F848" s="9"/>
      <c r="G848" s="11"/>
      <c r="H848" s="11"/>
      <c r="I848" s="11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9"/>
      <c r="E849" s="9"/>
      <c r="F849" s="9"/>
      <c r="G849" s="11"/>
      <c r="H849" s="11"/>
      <c r="I849" s="11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9"/>
      <c r="E850" s="9"/>
      <c r="F850" s="9"/>
      <c r="G850" s="11"/>
      <c r="H850" s="11"/>
      <c r="I850" s="11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9"/>
      <c r="E851" s="9"/>
      <c r="F851" s="9"/>
      <c r="G851" s="11"/>
      <c r="H851" s="11"/>
      <c r="I851" s="11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9"/>
      <c r="E852" s="9"/>
      <c r="F852" s="9"/>
      <c r="G852" s="11"/>
      <c r="H852" s="11"/>
      <c r="I852" s="11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9"/>
      <c r="E853" s="9"/>
      <c r="F853" s="9"/>
      <c r="G853" s="11"/>
      <c r="H853" s="11"/>
      <c r="I853" s="11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9"/>
      <c r="E854" s="9"/>
      <c r="F854" s="9"/>
      <c r="G854" s="11"/>
      <c r="H854" s="11"/>
      <c r="I854" s="11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9"/>
      <c r="E855" s="9"/>
      <c r="F855" s="9"/>
      <c r="G855" s="11"/>
      <c r="H855" s="11"/>
      <c r="I855" s="11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9"/>
      <c r="E856" s="9"/>
      <c r="F856" s="9"/>
      <c r="G856" s="11"/>
      <c r="H856" s="11"/>
      <c r="I856" s="11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9"/>
      <c r="E857" s="9"/>
      <c r="F857" s="9"/>
      <c r="G857" s="11"/>
      <c r="H857" s="11"/>
      <c r="I857" s="11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9"/>
      <c r="E858" s="9"/>
      <c r="F858" s="9"/>
      <c r="G858" s="11"/>
      <c r="H858" s="11"/>
      <c r="I858" s="11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9"/>
      <c r="E859" s="9"/>
      <c r="F859" s="9"/>
      <c r="G859" s="11"/>
      <c r="H859" s="11"/>
      <c r="I859" s="11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9"/>
      <c r="E860" s="9"/>
      <c r="F860" s="9"/>
      <c r="G860" s="11"/>
      <c r="H860" s="11"/>
      <c r="I860" s="11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9"/>
      <c r="E861" s="9"/>
      <c r="F861" s="9"/>
      <c r="G861" s="11"/>
      <c r="H861" s="11"/>
      <c r="I861" s="11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9"/>
      <c r="E862" s="9"/>
      <c r="F862" s="9"/>
      <c r="G862" s="11"/>
      <c r="H862" s="11"/>
      <c r="I862" s="11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9"/>
      <c r="E863" s="9"/>
      <c r="F863" s="9"/>
      <c r="G863" s="11"/>
      <c r="H863" s="11"/>
      <c r="I863" s="11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9"/>
      <c r="E864" s="9"/>
      <c r="F864" s="9"/>
      <c r="G864" s="11"/>
      <c r="H864" s="11"/>
      <c r="I864" s="11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9"/>
      <c r="E865" s="9"/>
      <c r="F865" s="9"/>
      <c r="G865" s="11"/>
      <c r="H865" s="11"/>
      <c r="I865" s="11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9"/>
      <c r="E866" s="9"/>
      <c r="F866" s="9"/>
      <c r="G866" s="11"/>
      <c r="H866" s="11"/>
      <c r="I866" s="11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9"/>
      <c r="E867" s="9"/>
      <c r="F867" s="9"/>
      <c r="G867" s="11"/>
      <c r="H867" s="11"/>
      <c r="I867" s="11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9"/>
      <c r="E868" s="9"/>
      <c r="F868" s="9"/>
      <c r="G868" s="11"/>
      <c r="H868" s="11"/>
      <c r="I868" s="11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9"/>
      <c r="E869" s="9"/>
      <c r="F869" s="9"/>
      <c r="G869" s="11"/>
      <c r="H869" s="11"/>
      <c r="I869" s="11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9"/>
      <c r="E870" s="9"/>
      <c r="F870" s="9"/>
      <c r="G870" s="11"/>
      <c r="H870" s="11"/>
      <c r="I870" s="11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9"/>
      <c r="E871" s="9"/>
      <c r="F871" s="9"/>
      <c r="G871" s="11"/>
      <c r="H871" s="11"/>
      <c r="I871" s="11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9"/>
      <c r="E872" s="9"/>
      <c r="F872" s="9"/>
      <c r="G872" s="11"/>
      <c r="H872" s="11"/>
      <c r="I872" s="11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9"/>
      <c r="E873" s="9"/>
      <c r="F873" s="9"/>
      <c r="G873" s="11"/>
      <c r="H873" s="11"/>
      <c r="I873" s="11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9"/>
      <c r="E874" s="9"/>
      <c r="F874" s="9"/>
      <c r="G874" s="11"/>
      <c r="H874" s="11"/>
      <c r="I874" s="11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9"/>
      <c r="E875" s="9"/>
      <c r="F875" s="9"/>
      <c r="G875" s="11"/>
      <c r="H875" s="11"/>
      <c r="I875" s="11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9"/>
      <c r="E876" s="9"/>
      <c r="F876" s="9"/>
      <c r="G876" s="11"/>
      <c r="H876" s="11"/>
      <c r="I876" s="11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9"/>
      <c r="E877" s="9"/>
      <c r="F877" s="9"/>
      <c r="G877" s="11"/>
      <c r="H877" s="11"/>
      <c r="I877" s="11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9"/>
      <c r="E878" s="9"/>
      <c r="F878" s="9"/>
      <c r="G878" s="11"/>
      <c r="H878" s="11"/>
      <c r="I878" s="11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9"/>
      <c r="E879" s="9"/>
      <c r="F879" s="9"/>
      <c r="G879" s="11"/>
      <c r="H879" s="11"/>
      <c r="I879" s="11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9"/>
      <c r="E880" s="9"/>
      <c r="F880" s="9"/>
      <c r="G880" s="11"/>
      <c r="H880" s="11"/>
      <c r="I880" s="11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9"/>
      <c r="E881" s="9"/>
      <c r="F881" s="9"/>
      <c r="G881" s="11"/>
      <c r="H881" s="11"/>
      <c r="I881" s="11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9"/>
      <c r="E882" s="9"/>
      <c r="F882" s="9"/>
      <c r="G882" s="11"/>
      <c r="H882" s="11"/>
      <c r="I882" s="11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9"/>
      <c r="E883" s="9"/>
      <c r="F883" s="9"/>
      <c r="G883" s="11"/>
      <c r="H883" s="11"/>
      <c r="I883" s="11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9"/>
      <c r="E884" s="9"/>
      <c r="F884" s="9"/>
      <c r="G884" s="11"/>
      <c r="H884" s="11"/>
      <c r="I884" s="11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9"/>
      <c r="E885" s="9"/>
      <c r="F885" s="9"/>
      <c r="G885" s="11"/>
      <c r="H885" s="11"/>
      <c r="I885" s="11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9"/>
      <c r="E886" s="9"/>
      <c r="F886" s="9"/>
      <c r="G886" s="11"/>
      <c r="H886" s="11"/>
      <c r="I886" s="11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9"/>
      <c r="E887" s="9"/>
      <c r="F887" s="9"/>
      <c r="G887" s="11"/>
      <c r="H887" s="11"/>
      <c r="I887" s="11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9"/>
      <c r="E888" s="9"/>
      <c r="F888" s="9"/>
      <c r="G888" s="11"/>
      <c r="H888" s="11"/>
      <c r="I888" s="11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9"/>
      <c r="E889" s="9"/>
      <c r="F889" s="9"/>
      <c r="G889" s="11"/>
      <c r="H889" s="11"/>
      <c r="I889" s="11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9"/>
      <c r="E890" s="9"/>
      <c r="F890" s="9"/>
      <c r="G890" s="11"/>
      <c r="H890" s="11"/>
      <c r="I890" s="11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9"/>
      <c r="E891" s="9"/>
      <c r="F891" s="9"/>
      <c r="G891" s="11"/>
      <c r="H891" s="11"/>
      <c r="I891" s="11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9"/>
      <c r="E892" s="9"/>
      <c r="F892" s="9"/>
      <c r="G892" s="11"/>
      <c r="H892" s="11"/>
      <c r="I892" s="11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9"/>
      <c r="E893" s="9"/>
      <c r="F893" s="9"/>
      <c r="G893" s="11"/>
      <c r="H893" s="11"/>
      <c r="I893" s="11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9"/>
      <c r="E894" s="9"/>
      <c r="F894" s="9"/>
      <c r="G894" s="11"/>
      <c r="H894" s="11"/>
      <c r="I894" s="11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9"/>
      <c r="E895" s="9"/>
      <c r="F895" s="9"/>
      <c r="G895" s="11"/>
      <c r="H895" s="11"/>
      <c r="I895" s="11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9"/>
      <c r="E896" s="9"/>
      <c r="F896" s="9"/>
      <c r="G896" s="11"/>
      <c r="H896" s="11"/>
      <c r="I896" s="11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9"/>
      <c r="E897" s="9"/>
      <c r="F897" s="9"/>
      <c r="G897" s="11"/>
      <c r="H897" s="11"/>
      <c r="I897" s="11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9"/>
      <c r="E898" s="9"/>
      <c r="F898" s="9"/>
      <c r="G898" s="11"/>
      <c r="H898" s="11"/>
      <c r="I898" s="11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9"/>
      <c r="E899" s="9"/>
      <c r="F899" s="9"/>
      <c r="G899" s="11"/>
      <c r="H899" s="11"/>
      <c r="I899" s="11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9"/>
      <c r="E900" s="9"/>
      <c r="F900" s="9"/>
      <c r="G900" s="11"/>
      <c r="H900" s="11"/>
      <c r="I900" s="11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9"/>
      <c r="E901" s="9"/>
      <c r="F901" s="9"/>
      <c r="G901" s="11"/>
      <c r="H901" s="11"/>
      <c r="I901" s="11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9"/>
      <c r="E902" s="9"/>
      <c r="F902" s="9"/>
      <c r="G902" s="11"/>
      <c r="H902" s="11"/>
      <c r="I902" s="11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9"/>
      <c r="E903" s="9"/>
      <c r="F903" s="9"/>
      <c r="G903" s="11"/>
      <c r="H903" s="11"/>
      <c r="I903" s="1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9"/>
      <c r="E904" s="9"/>
      <c r="F904" s="9"/>
      <c r="G904" s="11"/>
      <c r="H904" s="11"/>
      <c r="I904" s="11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9"/>
      <c r="E905" s="9"/>
      <c r="F905" s="9"/>
      <c r="G905" s="11"/>
      <c r="H905" s="11"/>
      <c r="I905" s="11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9"/>
      <c r="E906" s="9"/>
      <c r="F906" s="9"/>
      <c r="G906" s="11"/>
      <c r="H906" s="11"/>
      <c r="I906" s="11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9"/>
      <c r="E907" s="9"/>
      <c r="F907" s="9"/>
      <c r="G907" s="11"/>
      <c r="H907" s="11"/>
      <c r="I907" s="11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9"/>
      <c r="E908" s="9"/>
      <c r="F908" s="9"/>
      <c r="G908" s="11"/>
      <c r="H908" s="11"/>
      <c r="I908" s="1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9"/>
      <c r="E909" s="9"/>
      <c r="F909" s="9"/>
      <c r="G909" s="11"/>
      <c r="H909" s="11"/>
      <c r="I909" s="11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9"/>
      <c r="E910" s="9"/>
      <c r="F910" s="9"/>
      <c r="G910" s="11"/>
      <c r="H910" s="11"/>
      <c r="I910" s="11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9"/>
      <c r="E911" s="9"/>
      <c r="F911" s="9"/>
      <c r="G911" s="11"/>
      <c r="H911" s="11"/>
      <c r="I911" s="11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9"/>
      <c r="E912" s="9"/>
      <c r="F912" s="9"/>
      <c r="G912" s="11"/>
      <c r="H912" s="11"/>
      <c r="I912" s="11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9"/>
      <c r="E913" s="9"/>
      <c r="F913" s="9"/>
      <c r="G913" s="11"/>
      <c r="H913" s="11"/>
      <c r="I913" s="1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9"/>
      <c r="E914" s="9"/>
      <c r="F914" s="9"/>
      <c r="G914" s="11"/>
      <c r="H914" s="11"/>
      <c r="I914" s="11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9"/>
      <c r="E915" s="9"/>
      <c r="F915" s="9"/>
      <c r="G915" s="11"/>
      <c r="H915" s="11"/>
      <c r="I915" s="11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9"/>
      <c r="E916" s="9"/>
      <c r="F916" s="9"/>
      <c r="G916" s="11"/>
      <c r="H916" s="11"/>
      <c r="I916" s="11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9"/>
      <c r="E917" s="9"/>
      <c r="F917" s="9"/>
      <c r="G917" s="11"/>
      <c r="H917" s="11"/>
      <c r="I917" s="11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9"/>
      <c r="E918" s="9"/>
      <c r="F918" s="9"/>
      <c r="G918" s="11"/>
      <c r="H918" s="11"/>
      <c r="I918" s="1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9"/>
      <c r="E919" s="9"/>
      <c r="F919" s="9"/>
      <c r="G919" s="11"/>
      <c r="H919" s="11"/>
      <c r="I919" s="11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9"/>
      <c r="E920" s="9"/>
      <c r="F920" s="9"/>
      <c r="G920" s="11"/>
      <c r="H920" s="11"/>
      <c r="I920" s="11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9"/>
      <c r="E921" s="9"/>
      <c r="F921" s="9"/>
      <c r="G921" s="11"/>
      <c r="H921" s="11"/>
      <c r="I921" s="11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9"/>
      <c r="E922" s="9"/>
      <c r="F922" s="9"/>
      <c r="G922" s="11"/>
      <c r="H922" s="11"/>
      <c r="I922" s="11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9"/>
      <c r="E923" s="9"/>
      <c r="F923" s="9"/>
      <c r="G923" s="11"/>
      <c r="H923" s="11"/>
      <c r="I923" s="1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9"/>
      <c r="E924" s="9"/>
      <c r="F924" s="9"/>
      <c r="G924" s="11"/>
      <c r="H924" s="11"/>
      <c r="I924" s="11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9"/>
      <c r="E925" s="9"/>
      <c r="F925" s="9"/>
      <c r="G925" s="11"/>
      <c r="H925" s="11"/>
      <c r="I925" s="11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9"/>
      <c r="E926" s="9"/>
      <c r="F926" s="9"/>
      <c r="G926" s="11"/>
      <c r="H926" s="11"/>
      <c r="I926" s="11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9"/>
      <c r="E927" s="9"/>
      <c r="F927" s="9"/>
      <c r="G927" s="11"/>
      <c r="H927" s="11"/>
      <c r="I927" s="11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9"/>
      <c r="E928" s="9"/>
      <c r="F928" s="9"/>
      <c r="G928" s="11"/>
      <c r="H928" s="11"/>
      <c r="I928" s="1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9"/>
      <c r="E929" s="9"/>
      <c r="F929" s="9"/>
      <c r="G929" s="11"/>
      <c r="H929" s="11"/>
      <c r="I929" s="11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9"/>
      <c r="E930" s="9"/>
      <c r="F930" s="9"/>
      <c r="G930" s="11"/>
      <c r="H930" s="11"/>
      <c r="I930" s="11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9"/>
      <c r="E931" s="9"/>
      <c r="F931" s="9"/>
      <c r="G931" s="11"/>
      <c r="H931" s="11"/>
      <c r="I931" s="11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9"/>
      <c r="E932" s="9"/>
      <c r="F932" s="9"/>
      <c r="G932" s="11"/>
      <c r="H932" s="11"/>
      <c r="I932" s="11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9"/>
      <c r="E933" s="9"/>
      <c r="F933" s="9"/>
      <c r="G933" s="11"/>
      <c r="H933" s="11"/>
      <c r="I933" s="1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9"/>
      <c r="E934" s="9"/>
      <c r="F934" s="9"/>
      <c r="G934" s="11"/>
      <c r="H934" s="11"/>
      <c r="I934" s="11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9"/>
      <c r="E935" s="9"/>
      <c r="F935" s="9"/>
      <c r="G935" s="11"/>
      <c r="H935" s="11"/>
      <c r="I935" s="11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9"/>
      <c r="E936" s="9"/>
      <c r="F936" s="9"/>
      <c r="G936" s="11"/>
      <c r="H936" s="11"/>
      <c r="I936" s="11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9"/>
      <c r="E937" s="9"/>
      <c r="F937" s="9"/>
      <c r="G937" s="11"/>
      <c r="H937" s="11"/>
      <c r="I937" s="11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9"/>
      <c r="E938" s="9"/>
      <c r="F938" s="9"/>
      <c r="G938" s="11"/>
      <c r="H938" s="11"/>
      <c r="I938" s="1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9"/>
      <c r="E939" s="9"/>
      <c r="F939" s="9"/>
      <c r="G939" s="11"/>
      <c r="H939" s="11"/>
      <c r="I939" s="11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9"/>
      <c r="E940" s="9"/>
      <c r="F940" s="9"/>
      <c r="G940" s="11"/>
      <c r="H940" s="11"/>
      <c r="I940" s="11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9"/>
      <c r="E941" s="9"/>
      <c r="F941" s="9"/>
      <c r="G941" s="11"/>
      <c r="H941" s="11"/>
      <c r="I941" s="11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9"/>
      <c r="E942" s="9"/>
      <c r="F942" s="9"/>
      <c r="G942" s="11"/>
      <c r="H942" s="11"/>
      <c r="I942" s="11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9"/>
      <c r="E943" s="9"/>
      <c r="F943" s="9"/>
      <c r="G943" s="11"/>
      <c r="H943" s="11"/>
      <c r="I943" s="1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9"/>
      <c r="E944" s="9"/>
      <c r="F944" s="9"/>
      <c r="G944" s="11"/>
      <c r="H944" s="11"/>
      <c r="I944" s="11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9"/>
      <c r="E945" s="9"/>
      <c r="F945" s="9"/>
      <c r="G945" s="11"/>
      <c r="H945" s="11"/>
      <c r="I945" s="11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9"/>
      <c r="E946" s="9"/>
      <c r="F946" s="9"/>
      <c r="G946" s="11"/>
      <c r="H946" s="11"/>
      <c r="I946" s="11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9"/>
      <c r="E947" s="9"/>
      <c r="F947" s="9"/>
      <c r="G947" s="11"/>
      <c r="H947" s="11"/>
      <c r="I947" s="11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9"/>
      <c r="E948" s="9"/>
      <c r="F948" s="9"/>
      <c r="G948" s="11"/>
      <c r="H948" s="11"/>
      <c r="I948" s="1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9"/>
      <c r="E949" s="9"/>
      <c r="F949" s="9"/>
      <c r="G949" s="11"/>
      <c r="H949" s="11"/>
      <c r="I949" s="11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9"/>
      <c r="E950" s="9"/>
      <c r="F950" s="9"/>
      <c r="G950" s="11"/>
      <c r="H950" s="11"/>
      <c r="I950" s="11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9"/>
      <c r="E951" s="9"/>
      <c r="F951" s="9"/>
      <c r="G951" s="11"/>
      <c r="H951" s="11"/>
      <c r="I951" s="11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9"/>
      <c r="E952" s="9"/>
      <c r="F952" s="9"/>
      <c r="G952" s="11"/>
      <c r="H952" s="11"/>
      <c r="I952" s="11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9"/>
      <c r="E953" s="9"/>
      <c r="F953" s="9"/>
      <c r="G953" s="11"/>
      <c r="H953" s="11"/>
      <c r="I953" s="1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9"/>
      <c r="E954" s="9"/>
      <c r="F954" s="9"/>
      <c r="G954" s="11"/>
      <c r="H954" s="11"/>
      <c r="I954" s="11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9"/>
      <c r="E955" s="9"/>
      <c r="F955" s="9"/>
      <c r="G955" s="11"/>
      <c r="H955" s="11"/>
      <c r="I955" s="11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9"/>
      <c r="E956" s="9"/>
      <c r="F956" s="9"/>
      <c r="G956" s="11"/>
      <c r="H956" s="11"/>
      <c r="I956" s="11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9"/>
      <c r="E957" s="9"/>
      <c r="F957" s="9"/>
      <c r="G957" s="11"/>
      <c r="H957" s="11"/>
      <c r="I957" s="11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9"/>
      <c r="E958" s="9"/>
      <c r="F958" s="9"/>
      <c r="G958" s="11"/>
      <c r="H958" s="11"/>
      <c r="I958" s="1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9"/>
      <c r="E959" s="9"/>
      <c r="F959" s="9"/>
      <c r="G959" s="11"/>
      <c r="H959" s="11"/>
      <c r="I959" s="11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9"/>
      <c r="E960" s="9"/>
      <c r="F960" s="9"/>
      <c r="G960" s="11"/>
      <c r="H960" s="11"/>
      <c r="I960" s="11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9"/>
      <c r="E961" s="9"/>
      <c r="F961" s="9"/>
      <c r="G961" s="11"/>
      <c r="H961" s="11"/>
      <c r="I961" s="11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9"/>
      <c r="E962" s="9"/>
      <c r="F962" s="9"/>
      <c r="G962" s="11"/>
      <c r="H962" s="11"/>
      <c r="I962" s="11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9"/>
      <c r="E963" s="9"/>
      <c r="F963" s="9"/>
      <c r="G963" s="11"/>
      <c r="H963" s="11"/>
      <c r="I963" s="1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9"/>
      <c r="E964" s="9"/>
      <c r="F964" s="9"/>
      <c r="G964" s="11"/>
      <c r="H964" s="11"/>
      <c r="I964" s="11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9"/>
      <c r="E965" s="9"/>
      <c r="F965" s="9"/>
      <c r="G965" s="11"/>
      <c r="H965" s="11"/>
      <c r="I965" s="11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9"/>
      <c r="E966" s="9"/>
      <c r="F966" s="9"/>
      <c r="G966" s="11"/>
      <c r="H966" s="11"/>
      <c r="I966" s="11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9"/>
      <c r="E967" s="9"/>
      <c r="F967" s="9"/>
      <c r="G967" s="11"/>
      <c r="H967" s="11"/>
      <c r="I967" s="11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9"/>
      <c r="E968" s="9"/>
      <c r="F968" s="9"/>
      <c r="G968" s="11"/>
      <c r="H968" s="11"/>
      <c r="I968" s="1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9"/>
      <c r="E969" s="9"/>
      <c r="F969" s="9"/>
      <c r="G969" s="11"/>
      <c r="H969" s="11"/>
      <c r="I969" s="11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9"/>
      <c r="E970" s="9"/>
      <c r="F970" s="9"/>
      <c r="G970" s="11"/>
      <c r="H970" s="11"/>
      <c r="I970" s="11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9"/>
      <c r="E971" s="9"/>
      <c r="F971" s="9"/>
      <c r="G971" s="11"/>
      <c r="H971" s="11"/>
      <c r="I971" s="11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9"/>
      <c r="E972" s="9"/>
      <c r="F972" s="9"/>
      <c r="G972" s="11"/>
      <c r="H972" s="11"/>
      <c r="I972" s="11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9"/>
      <c r="E973" s="9"/>
      <c r="F973" s="9"/>
      <c r="G973" s="11"/>
      <c r="H973" s="11"/>
      <c r="I973" s="1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9"/>
      <c r="E974" s="9"/>
      <c r="F974" s="9"/>
      <c r="G974" s="11"/>
      <c r="H974" s="11"/>
      <c r="I974" s="11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9"/>
      <c r="E975" s="9"/>
      <c r="F975" s="9"/>
      <c r="G975" s="11"/>
      <c r="H975" s="11"/>
      <c r="I975" s="11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9"/>
      <c r="E976" s="9"/>
      <c r="F976" s="9"/>
      <c r="G976" s="11"/>
      <c r="H976" s="11"/>
      <c r="I976" s="11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9"/>
      <c r="E977" s="9"/>
      <c r="F977" s="9"/>
      <c r="G977" s="11"/>
      <c r="H977" s="11"/>
      <c r="I977" s="11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9"/>
      <c r="E978" s="9"/>
      <c r="F978" s="9"/>
      <c r="G978" s="11"/>
      <c r="H978" s="11"/>
      <c r="I978" s="1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9"/>
      <c r="E979" s="9"/>
      <c r="F979" s="9"/>
      <c r="G979" s="11"/>
      <c r="H979" s="11"/>
      <c r="I979" s="11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9"/>
      <c r="E980" s="9"/>
      <c r="F980" s="9"/>
      <c r="G980" s="11"/>
      <c r="H980" s="11"/>
      <c r="I980" s="11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9"/>
      <c r="E981" s="9"/>
      <c r="F981" s="9"/>
      <c r="G981" s="11"/>
      <c r="H981" s="11"/>
      <c r="I981" s="11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9"/>
      <c r="E982" s="9"/>
      <c r="F982" s="9"/>
      <c r="G982" s="11"/>
      <c r="H982" s="11"/>
      <c r="I982" s="11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9"/>
      <c r="E983" s="9"/>
      <c r="F983" s="9"/>
      <c r="G983" s="11"/>
      <c r="H983" s="11"/>
      <c r="I983" s="1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9"/>
      <c r="E984" s="9"/>
      <c r="F984" s="9"/>
      <c r="G984" s="11"/>
      <c r="H984" s="11"/>
      <c r="I984" s="11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9"/>
      <c r="E985" s="9"/>
      <c r="F985" s="9"/>
      <c r="G985" s="11"/>
      <c r="H985" s="11"/>
      <c r="I985" s="11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9"/>
      <c r="E986" s="9"/>
      <c r="F986" s="9"/>
      <c r="G986" s="11"/>
      <c r="H986" s="11"/>
      <c r="I986" s="11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9"/>
      <c r="E987" s="9"/>
      <c r="F987" s="9"/>
      <c r="G987" s="11"/>
      <c r="H987" s="11"/>
      <c r="I987" s="11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9"/>
      <c r="E988" s="9"/>
      <c r="F988" s="9"/>
      <c r="G988" s="11"/>
      <c r="H988" s="11"/>
      <c r="I988" s="1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9"/>
      <c r="E989" s="9"/>
      <c r="F989" s="9"/>
      <c r="G989" s="11"/>
      <c r="H989" s="11"/>
      <c r="I989" s="11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9"/>
      <c r="E990" s="9"/>
      <c r="F990" s="9"/>
      <c r="G990" s="11"/>
      <c r="H990" s="11"/>
      <c r="I990" s="11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9"/>
      <c r="E991" s="9"/>
      <c r="F991" s="9"/>
      <c r="G991" s="11"/>
      <c r="H991" s="11"/>
      <c r="I991" s="11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9"/>
      <c r="E992" s="9"/>
      <c r="F992" s="9"/>
      <c r="G992" s="11"/>
      <c r="H992" s="11"/>
      <c r="I992" s="11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9"/>
      <c r="E993" s="9"/>
      <c r="F993" s="9"/>
      <c r="G993" s="11"/>
      <c r="H993" s="11"/>
      <c r="I993" s="1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9"/>
      <c r="E994" s="9"/>
      <c r="F994" s="9"/>
      <c r="G994" s="11"/>
      <c r="H994" s="11"/>
      <c r="I994" s="11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9"/>
      <c r="E995" s="9"/>
      <c r="F995" s="9"/>
      <c r="G995" s="11"/>
      <c r="H995" s="11"/>
      <c r="I995" s="11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9"/>
      <c r="E996" s="9"/>
      <c r="F996" s="9"/>
      <c r="G996" s="11"/>
      <c r="H996" s="11"/>
      <c r="I996" s="11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9"/>
      <c r="E997" s="9"/>
      <c r="F997" s="9"/>
      <c r="G997" s="11"/>
      <c r="H997" s="11"/>
      <c r="I997" s="11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9"/>
      <c r="E998" s="9"/>
      <c r="F998" s="9"/>
      <c r="G998" s="11"/>
      <c r="H998" s="11"/>
      <c r="I998" s="1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9"/>
      <c r="E999" s="9"/>
      <c r="F999" s="9"/>
      <c r="G999" s="11"/>
      <c r="H999" s="11"/>
      <c r="I999" s="11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9"/>
      <c r="E1000" s="9"/>
      <c r="F1000" s="9"/>
      <c r="G1000" s="11"/>
      <c r="H1000" s="11"/>
      <c r="I1000" s="11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1:I1"/>
    <mergeCell ref="A2:I2"/>
    <mergeCell ref="A50:H50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9" workbookViewId="0">
      <selection sqref="A1:I1"/>
    </sheetView>
  </sheetViews>
  <sheetFormatPr defaultColWidth="14.42578125" defaultRowHeight="15" customHeight="1" x14ac:dyDescent="0.25"/>
  <cols>
    <col min="1" max="1" width="43.28515625" customWidth="1"/>
    <col min="2" max="3" width="15.5703125" customWidth="1"/>
    <col min="4" max="4" width="44.7109375" customWidth="1"/>
    <col min="5" max="5" width="44.42578125" customWidth="1"/>
    <col min="6" max="6" width="42.42578125" customWidth="1"/>
    <col min="7" max="7" width="22.42578125" customWidth="1"/>
    <col min="8" max="8" width="18.7109375" customWidth="1"/>
    <col min="9" max="9" width="21.28515625" customWidth="1"/>
    <col min="10" max="26" width="8.7109375" customWidth="1"/>
  </cols>
  <sheetData>
    <row r="1" spans="1:26" ht="42" customHeight="1" x14ac:dyDescent="0.25">
      <c r="A1" s="179" t="s">
        <v>258</v>
      </c>
      <c r="B1" s="180"/>
      <c r="C1" s="180"/>
      <c r="D1" s="180"/>
      <c r="E1" s="180"/>
      <c r="F1" s="180"/>
      <c r="G1" s="180"/>
      <c r="H1" s="180"/>
      <c r="I1" s="180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7.75" customHeight="1" x14ac:dyDescent="0.25">
      <c r="A4" s="3" t="s">
        <v>25</v>
      </c>
      <c r="B4" s="3" t="s">
        <v>26</v>
      </c>
      <c r="C4" s="4">
        <v>127</v>
      </c>
      <c r="D4" s="3" t="s">
        <v>259</v>
      </c>
      <c r="E4" s="3" t="s">
        <v>28</v>
      </c>
      <c r="F4" s="3" t="s">
        <v>29</v>
      </c>
      <c r="G4" s="4" t="s">
        <v>17</v>
      </c>
      <c r="H4" s="4" t="s">
        <v>18</v>
      </c>
      <c r="I4" s="6">
        <v>44480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7" customHeight="1" x14ac:dyDescent="0.25">
      <c r="A5" s="3" t="s">
        <v>30</v>
      </c>
      <c r="B5" s="3" t="s">
        <v>31</v>
      </c>
      <c r="C5" s="4">
        <v>67</v>
      </c>
      <c r="D5" s="3" t="s">
        <v>21</v>
      </c>
      <c r="E5" s="3" t="s">
        <v>32</v>
      </c>
      <c r="F5" s="3" t="s">
        <v>33</v>
      </c>
      <c r="G5" s="4" t="s">
        <v>17</v>
      </c>
      <c r="H5" s="4" t="s">
        <v>18</v>
      </c>
      <c r="I5" s="6">
        <v>43426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7" customHeight="1" x14ac:dyDescent="0.25">
      <c r="A6" s="3" t="s">
        <v>34</v>
      </c>
      <c r="B6" s="3" t="s">
        <v>35</v>
      </c>
      <c r="C6" s="4">
        <v>102</v>
      </c>
      <c r="D6" s="3" t="s">
        <v>36</v>
      </c>
      <c r="E6" s="3" t="s">
        <v>37</v>
      </c>
      <c r="F6" s="3" t="s">
        <v>38</v>
      </c>
      <c r="G6" s="4" t="s">
        <v>17</v>
      </c>
      <c r="H6" s="4" t="s">
        <v>18</v>
      </c>
      <c r="I6" s="6">
        <v>43844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7" customHeight="1" x14ac:dyDescent="0.25">
      <c r="A7" s="3" t="s">
        <v>39</v>
      </c>
      <c r="B7" s="3" t="s">
        <v>40</v>
      </c>
      <c r="C7" s="4">
        <v>91</v>
      </c>
      <c r="D7" s="3" t="s">
        <v>21</v>
      </c>
      <c r="E7" s="3" t="s">
        <v>41</v>
      </c>
      <c r="F7" s="3" t="s">
        <v>42</v>
      </c>
      <c r="G7" s="4" t="s">
        <v>17</v>
      </c>
      <c r="H7" s="4" t="s">
        <v>18</v>
      </c>
      <c r="I7" s="6">
        <v>43678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 x14ac:dyDescent="0.25">
      <c r="A8" s="3" t="s">
        <v>43</v>
      </c>
      <c r="B8" s="3" t="s">
        <v>44</v>
      </c>
      <c r="C8" s="4">
        <v>33</v>
      </c>
      <c r="D8" s="3" t="s">
        <v>21</v>
      </c>
      <c r="E8" s="3" t="s">
        <v>32</v>
      </c>
      <c r="F8" s="3" t="s">
        <v>45</v>
      </c>
      <c r="G8" s="4" t="s">
        <v>17</v>
      </c>
      <c r="H8" s="4" t="s">
        <v>18</v>
      </c>
      <c r="I8" s="6">
        <v>42809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7" customHeight="1" x14ac:dyDescent="0.25">
      <c r="A9" s="3" t="s">
        <v>46</v>
      </c>
      <c r="B9" s="3" t="s">
        <v>47</v>
      </c>
      <c r="C9" s="4">
        <v>83</v>
      </c>
      <c r="D9" s="3" t="s">
        <v>48</v>
      </c>
      <c r="E9" s="3" t="s">
        <v>49</v>
      </c>
      <c r="F9" s="3" t="s">
        <v>50</v>
      </c>
      <c r="G9" s="4" t="s">
        <v>17</v>
      </c>
      <c r="H9" s="4" t="s">
        <v>18</v>
      </c>
      <c r="I9" s="6">
        <v>43775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7" customHeight="1" x14ac:dyDescent="0.25">
      <c r="A10" s="3" t="s">
        <v>51</v>
      </c>
      <c r="B10" s="3" t="s">
        <v>52</v>
      </c>
      <c r="C10" s="4">
        <v>97</v>
      </c>
      <c r="D10" s="3" t="s">
        <v>53</v>
      </c>
      <c r="E10" s="3" t="s">
        <v>54</v>
      </c>
      <c r="F10" s="3" t="s">
        <v>38</v>
      </c>
      <c r="G10" s="4" t="s">
        <v>17</v>
      </c>
      <c r="H10" s="4" t="s">
        <v>18</v>
      </c>
      <c r="I10" s="6">
        <v>43724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" customHeight="1" x14ac:dyDescent="0.25">
      <c r="A11" s="3" t="s">
        <v>55</v>
      </c>
      <c r="B11" s="3" t="s">
        <v>56</v>
      </c>
      <c r="C11" s="4">
        <v>28</v>
      </c>
      <c r="D11" s="3" t="s">
        <v>21</v>
      </c>
      <c r="E11" s="3" t="s">
        <v>22</v>
      </c>
      <c r="F11" s="3" t="s">
        <v>23</v>
      </c>
      <c r="G11" s="4" t="s">
        <v>17</v>
      </c>
      <c r="H11" s="4" t="s">
        <v>18</v>
      </c>
      <c r="I11" s="6">
        <v>42759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" customHeight="1" x14ac:dyDescent="0.25">
      <c r="A12" s="3" t="s">
        <v>57</v>
      </c>
      <c r="B12" s="3" t="s">
        <v>58</v>
      </c>
      <c r="C12" s="4">
        <v>134</v>
      </c>
      <c r="D12" s="3" t="s">
        <v>59</v>
      </c>
      <c r="E12" s="3" t="s">
        <v>60</v>
      </c>
      <c r="F12" s="3" t="s">
        <v>61</v>
      </c>
      <c r="G12" s="4" t="s">
        <v>17</v>
      </c>
      <c r="H12" s="4" t="s">
        <v>18</v>
      </c>
      <c r="I12" s="6">
        <v>44567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" customHeight="1" x14ac:dyDescent="0.25">
      <c r="A13" s="3" t="s">
        <v>62</v>
      </c>
      <c r="B13" s="3" t="s">
        <v>63</v>
      </c>
      <c r="C13" s="4">
        <v>87</v>
      </c>
      <c r="D13" s="3" t="s">
        <v>21</v>
      </c>
      <c r="E13" s="3" t="s">
        <v>64</v>
      </c>
      <c r="F13" s="3" t="s">
        <v>65</v>
      </c>
      <c r="G13" s="4" t="s">
        <v>17</v>
      </c>
      <c r="H13" s="4" t="s">
        <v>18</v>
      </c>
      <c r="I13" s="6">
        <v>43684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7" customHeight="1" x14ac:dyDescent="0.25">
      <c r="A14" s="3" t="s">
        <v>66</v>
      </c>
      <c r="B14" s="3" t="s">
        <v>67</v>
      </c>
      <c r="C14" s="4">
        <v>110</v>
      </c>
      <c r="D14" s="3" t="s">
        <v>68</v>
      </c>
      <c r="E14" s="3" t="s">
        <v>60</v>
      </c>
      <c r="F14" s="3" t="s">
        <v>61</v>
      </c>
      <c r="G14" s="4" t="s">
        <v>17</v>
      </c>
      <c r="H14" s="4" t="s">
        <v>18</v>
      </c>
      <c r="I14" s="6">
        <v>43926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" customHeight="1" x14ac:dyDescent="0.25">
      <c r="A15" s="3" t="s">
        <v>193</v>
      </c>
      <c r="B15" s="3" t="s">
        <v>194</v>
      </c>
      <c r="C15" s="4">
        <v>139</v>
      </c>
      <c r="D15" s="3" t="s">
        <v>260</v>
      </c>
      <c r="E15" s="3" t="s">
        <v>41</v>
      </c>
      <c r="F15" s="3" t="s">
        <v>42</v>
      </c>
      <c r="G15" s="4" t="s">
        <v>17</v>
      </c>
      <c r="H15" s="4" t="s">
        <v>205</v>
      </c>
      <c r="I15" s="6">
        <v>44609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7" customHeight="1" x14ac:dyDescent="0.25">
      <c r="A16" s="3" t="s">
        <v>72</v>
      </c>
      <c r="B16" s="3" t="s">
        <v>73</v>
      </c>
      <c r="C16" s="4">
        <v>107</v>
      </c>
      <c r="D16" s="3" t="s">
        <v>59</v>
      </c>
      <c r="E16" s="3" t="s">
        <v>74</v>
      </c>
      <c r="F16" s="3" t="s">
        <v>50</v>
      </c>
      <c r="G16" s="4" t="s">
        <v>17</v>
      </c>
      <c r="H16" s="4" t="s">
        <v>18</v>
      </c>
      <c r="I16" s="6">
        <v>43986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7" customHeight="1" x14ac:dyDescent="0.25">
      <c r="A17" s="3" t="s">
        <v>75</v>
      </c>
      <c r="B17" s="3" t="s">
        <v>76</v>
      </c>
      <c r="C17" s="4">
        <v>118</v>
      </c>
      <c r="D17" s="3" t="s">
        <v>36</v>
      </c>
      <c r="E17" s="3" t="s">
        <v>77</v>
      </c>
      <c r="F17" s="3" t="s">
        <v>50</v>
      </c>
      <c r="G17" s="4" t="s">
        <v>17</v>
      </c>
      <c r="H17" s="4" t="s">
        <v>18</v>
      </c>
      <c r="I17" s="6">
        <v>43962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6.25" customHeight="1" x14ac:dyDescent="0.25">
      <c r="A18" s="3" t="s">
        <v>78</v>
      </c>
      <c r="B18" s="3" t="s">
        <v>79</v>
      </c>
      <c r="C18" s="4">
        <v>76</v>
      </c>
      <c r="D18" s="3" t="s">
        <v>36</v>
      </c>
      <c r="E18" s="3" t="s">
        <v>32</v>
      </c>
      <c r="F18" s="3" t="s">
        <v>45</v>
      </c>
      <c r="G18" s="4" t="s">
        <v>17</v>
      </c>
      <c r="H18" s="4" t="s">
        <v>18</v>
      </c>
      <c r="I18" s="6">
        <v>43803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7" customHeight="1" x14ac:dyDescent="0.25">
      <c r="A19" s="3" t="s">
        <v>80</v>
      </c>
      <c r="B19" s="3" t="s">
        <v>81</v>
      </c>
      <c r="C19" s="4">
        <v>101</v>
      </c>
      <c r="D19" s="3" t="s">
        <v>199</v>
      </c>
      <c r="E19" s="3" t="s">
        <v>148</v>
      </c>
      <c r="F19" s="3" t="s">
        <v>65</v>
      </c>
      <c r="G19" s="4" t="s">
        <v>17</v>
      </c>
      <c r="H19" s="4" t="s">
        <v>18</v>
      </c>
      <c r="I19" s="6">
        <v>43843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7" customHeight="1" x14ac:dyDescent="0.25">
      <c r="A20" s="3" t="s">
        <v>84</v>
      </c>
      <c r="B20" s="3" t="s">
        <v>85</v>
      </c>
      <c r="C20" s="4">
        <v>125</v>
      </c>
      <c r="D20" s="3" t="s">
        <v>86</v>
      </c>
      <c r="E20" s="3" t="s">
        <v>87</v>
      </c>
      <c r="F20" s="3" t="s">
        <v>16</v>
      </c>
      <c r="G20" s="4" t="s">
        <v>17</v>
      </c>
      <c r="H20" s="4" t="s">
        <v>88</v>
      </c>
      <c r="I20" s="6">
        <v>44124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7" customHeight="1" x14ac:dyDescent="0.25">
      <c r="A21" s="3" t="s">
        <v>89</v>
      </c>
      <c r="B21" s="3" t="s">
        <v>90</v>
      </c>
      <c r="C21" s="4">
        <v>137</v>
      </c>
      <c r="D21" s="3" t="s">
        <v>91</v>
      </c>
      <c r="E21" s="3" t="s">
        <v>92</v>
      </c>
      <c r="F21" s="3" t="s">
        <v>50</v>
      </c>
      <c r="G21" s="4" t="s">
        <v>17</v>
      </c>
      <c r="H21" s="4" t="s">
        <v>18</v>
      </c>
      <c r="I21" s="6">
        <v>44581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7" customHeight="1" x14ac:dyDescent="0.25">
      <c r="A22" s="3" t="s">
        <v>93</v>
      </c>
      <c r="B22" s="3" t="s">
        <v>94</v>
      </c>
      <c r="C22" s="4">
        <v>50</v>
      </c>
      <c r="D22" s="3" t="s">
        <v>36</v>
      </c>
      <c r="E22" s="8" t="s">
        <v>41</v>
      </c>
      <c r="F22" s="3" t="s">
        <v>95</v>
      </c>
      <c r="G22" s="4" t="s">
        <v>17</v>
      </c>
      <c r="H22" s="4" t="s">
        <v>18</v>
      </c>
      <c r="I22" s="6">
        <v>42954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7" customHeight="1" x14ac:dyDescent="0.25">
      <c r="A23" s="3" t="s">
        <v>96</v>
      </c>
      <c r="B23" s="3" t="s">
        <v>97</v>
      </c>
      <c r="C23" s="4">
        <v>27</v>
      </c>
      <c r="D23" s="3" t="s">
        <v>36</v>
      </c>
      <c r="E23" s="3" t="s">
        <v>41</v>
      </c>
      <c r="F23" s="3" t="s">
        <v>95</v>
      </c>
      <c r="G23" s="4" t="s">
        <v>17</v>
      </c>
      <c r="H23" s="4" t="s">
        <v>18</v>
      </c>
      <c r="I23" s="6">
        <v>42725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 x14ac:dyDescent="0.25">
      <c r="A24" s="3" t="s">
        <v>98</v>
      </c>
      <c r="B24" s="3" t="s">
        <v>99</v>
      </c>
      <c r="C24" s="4">
        <v>65</v>
      </c>
      <c r="D24" s="3" t="s">
        <v>14</v>
      </c>
      <c r="E24" s="3" t="s">
        <v>15</v>
      </c>
      <c r="F24" s="3" t="s">
        <v>16</v>
      </c>
      <c r="G24" s="4" t="s">
        <v>17</v>
      </c>
      <c r="H24" s="4" t="s">
        <v>18</v>
      </c>
      <c r="I24" s="6">
        <v>43323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7" customHeight="1" x14ac:dyDescent="0.25">
      <c r="A25" s="3" t="s">
        <v>100</v>
      </c>
      <c r="B25" s="3" t="s">
        <v>101</v>
      </c>
      <c r="C25" s="4">
        <v>129</v>
      </c>
      <c r="D25" s="3" t="s">
        <v>91</v>
      </c>
      <c r="E25" s="3" t="s">
        <v>92</v>
      </c>
      <c r="F25" s="3" t="s">
        <v>50</v>
      </c>
      <c r="G25" s="4" t="s">
        <v>17</v>
      </c>
      <c r="H25" s="4" t="s">
        <v>18</v>
      </c>
      <c r="I25" s="6">
        <v>44531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7" customHeight="1" x14ac:dyDescent="0.25">
      <c r="A26" s="3" t="s">
        <v>102</v>
      </c>
      <c r="B26" s="3" t="s">
        <v>103</v>
      </c>
      <c r="C26" s="4">
        <v>106</v>
      </c>
      <c r="D26" s="3" t="s">
        <v>36</v>
      </c>
      <c r="E26" s="3" t="s">
        <v>32</v>
      </c>
      <c r="F26" s="3" t="s">
        <v>104</v>
      </c>
      <c r="G26" s="4" t="s">
        <v>17</v>
      </c>
      <c r="H26" s="4" t="s">
        <v>18</v>
      </c>
      <c r="I26" s="6">
        <v>43986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7" customHeight="1" x14ac:dyDescent="0.25">
      <c r="A27" s="3" t="s">
        <v>119</v>
      </c>
      <c r="B27" s="3" t="s">
        <v>120</v>
      </c>
      <c r="C27" s="4">
        <v>135</v>
      </c>
      <c r="D27" s="3" t="s">
        <v>21</v>
      </c>
      <c r="E27" s="3" t="s">
        <v>122</v>
      </c>
      <c r="F27" s="3" t="s">
        <v>112</v>
      </c>
      <c r="G27" s="4" t="s">
        <v>17</v>
      </c>
      <c r="H27" s="4" t="s">
        <v>18</v>
      </c>
      <c r="I27" s="6">
        <v>44572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" customHeight="1" x14ac:dyDescent="0.25">
      <c r="A28" s="3" t="s">
        <v>123</v>
      </c>
      <c r="B28" s="3" t="s">
        <v>124</v>
      </c>
      <c r="C28" s="4">
        <v>53</v>
      </c>
      <c r="D28" s="3" t="s">
        <v>53</v>
      </c>
      <c r="E28" s="3" t="s">
        <v>125</v>
      </c>
      <c r="F28" s="3" t="s">
        <v>50</v>
      </c>
      <c r="G28" s="4" t="s">
        <v>17</v>
      </c>
      <c r="H28" s="4" t="s">
        <v>18</v>
      </c>
      <c r="I28" s="6">
        <v>43034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7" customHeight="1" x14ac:dyDescent="0.25">
      <c r="A29" s="3" t="s">
        <v>128</v>
      </c>
      <c r="B29" s="3" t="s">
        <v>129</v>
      </c>
      <c r="C29" s="4">
        <v>89</v>
      </c>
      <c r="D29" s="3" t="s">
        <v>14</v>
      </c>
      <c r="E29" s="3" t="s">
        <v>130</v>
      </c>
      <c r="F29" s="3" t="s">
        <v>95</v>
      </c>
      <c r="G29" s="4" t="s">
        <v>17</v>
      </c>
      <c r="H29" s="4" t="s">
        <v>18</v>
      </c>
      <c r="I29" s="6">
        <v>43715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7" customHeight="1" x14ac:dyDescent="0.25">
      <c r="A30" s="3" t="s">
        <v>131</v>
      </c>
      <c r="B30" s="3" t="s">
        <v>132</v>
      </c>
      <c r="C30" s="4">
        <v>120</v>
      </c>
      <c r="D30" s="3" t="s">
        <v>21</v>
      </c>
      <c r="E30" s="3" t="s">
        <v>64</v>
      </c>
      <c r="F30" s="3" t="s">
        <v>133</v>
      </c>
      <c r="G30" s="4" t="s">
        <v>17</v>
      </c>
      <c r="H30" s="4" t="s">
        <v>18</v>
      </c>
      <c r="I30" s="6">
        <v>44392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7" customHeight="1" x14ac:dyDescent="0.25">
      <c r="A31" s="3" t="s">
        <v>138</v>
      </c>
      <c r="B31" s="3" t="s">
        <v>139</v>
      </c>
      <c r="C31" s="4">
        <v>49</v>
      </c>
      <c r="D31" s="3" t="s">
        <v>36</v>
      </c>
      <c r="E31" s="3" t="s">
        <v>41</v>
      </c>
      <c r="F31" s="3" t="s">
        <v>42</v>
      </c>
      <c r="G31" s="4" t="s">
        <v>17</v>
      </c>
      <c r="H31" s="4" t="s">
        <v>18</v>
      </c>
      <c r="I31" s="6">
        <v>42948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7" customHeight="1" x14ac:dyDescent="0.25">
      <c r="A32" s="3" t="s">
        <v>207</v>
      </c>
      <c r="B32" s="3" t="s">
        <v>208</v>
      </c>
      <c r="C32" s="4">
        <v>142</v>
      </c>
      <c r="D32" s="3" t="s">
        <v>209</v>
      </c>
      <c r="E32" s="3" t="s">
        <v>137</v>
      </c>
      <c r="F32" s="3" t="s">
        <v>16</v>
      </c>
      <c r="G32" s="4" t="s">
        <v>17</v>
      </c>
      <c r="H32" s="4" t="s">
        <v>18</v>
      </c>
      <c r="I32" s="6">
        <v>44655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7" customHeight="1" x14ac:dyDescent="0.25">
      <c r="A33" s="3" t="s">
        <v>197</v>
      </c>
      <c r="B33" s="3" t="s">
        <v>198</v>
      </c>
      <c r="C33" s="4">
        <v>140</v>
      </c>
      <c r="D33" s="3" t="s">
        <v>199</v>
      </c>
      <c r="E33" s="3" t="s">
        <v>200</v>
      </c>
      <c r="F33" s="3" t="s">
        <v>61</v>
      </c>
      <c r="G33" s="4" t="s">
        <v>17</v>
      </c>
      <c r="H33" s="4" t="s">
        <v>18</v>
      </c>
      <c r="I33" s="6">
        <v>44623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7" customHeight="1" x14ac:dyDescent="0.25">
      <c r="A34" s="3" t="s">
        <v>140</v>
      </c>
      <c r="B34" s="3" t="s">
        <v>141</v>
      </c>
      <c r="C34" s="4">
        <v>128</v>
      </c>
      <c r="D34" s="3" t="s">
        <v>86</v>
      </c>
      <c r="E34" s="3" t="s">
        <v>87</v>
      </c>
      <c r="F34" s="3" t="s">
        <v>61</v>
      </c>
      <c r="G34" s="4" t="s">
        <v>17</v>
      </c>
      <c r="H34" s="4" t="s">
        <v>88</v>
      </c>
      <c r="I34" s="6">
        <v>44522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7" customHeight="1" x14ac:dyDescent="0.25">
      <c r="A35" s="3" t="s">
        <v>219</v>
      </c>
      <c r="B35" s="3" t="s">
        <v>220</v>
      </c>
      <c r="C35" s="4">
        <v>146</v>
      </c>
      <c r="D35" s="3" t="s">
        <v>261</v>
      </c>
      <c r="E35" s="3" t="s">
        <v>28</v>
      </c>
      <c r="F35" s="3" t="s">
        <v>221</v>
      </c>
      <c r="G35" s="4" t="s">
        <v>17</v>
      </c>
      <c r="H35" s="4" t="s">
        <v>222</v>
      </c>
      <c r="I35" s="6">
        <v>44346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 x14ac:dyDescent="0.25">
      <c r="A36" s="3" t="s">
        <v>142</v>
      </c>
      <c r="B36" s="3" t="s">
        <v>143</v>
      </c>
      <c r="C36" s="4">
        <v>138</v>
      </c>
      <c r="D36" s="3" t="s">
        <v>144</v>
      </c>
      <c r="E36" s="3" t="s">
        <v>145</v>
      </c>
      <c r="F36" s="3" t="s">
        <v>104</v>
      </c>
      <c r="G36" s="4" t="s">
        <v>17</v>
      </c>
      <c r="H36" s="4" t="s">
        <v>18</v>
      </c>
      <c r="I36" s="6">
        <v>44582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" customHeight="1" x14ac:dyDescent="0.25">
      <c r="A37" s="3" t="s">
        <v>146</v>
      </c>
      <c r="B37" s="3" t="s">
        <v>147</v>
      </c>
      <c r="C37" s="4">
        <v>80</v>
      </c>
      <c r="D37" s="3" t="s">
        <v>246</v>
      </c>
      <c r="E37" s="3" t="s">
        <v>246</v>
      </c>
      <c r="F37" s="3" t="s">
        <v>50</v>
      </c>
      <c r="G37" s="4" t="s">
        <v>17</v>
      </c>
      <c r="H37" s="4" t="s">
        <v>18</v>
      </c>
      <c r="I37" s="6">
        <v>43713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7" customHeight="1" x14ac:dyDescent="0.25">
      <c r="A38" s="3" t="s">
        <v>149</v>
      </c>
      <c r="B38" s="3" t="s">
        <v>150</v>
      </c>
      <c r="C38" s="4">
        <v>36</v>
      </c>
      <c r="D38" s="3" t="s">
        <v>36</v>
      </c>
      <c r="E38" s="3" t="s">
        <v>41</v>
      </c>
      <c r="F38" s="3" t="s">
        <v>95</v>
      </c>
      <c r="G38" s="4" t="s">
        <v>17</v>
      </c>
      <c r="H38" s="4" t="s">
        <v>18</v>
      </c>
      <c r="I38" s="6">
        <v>42829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7" customHeight="1" x14ac:dyDescent="0.25">
      <c r="A39" s="3" t="s">
        <v>151</v>
      </c>
      <c r="B39" s="3" t="s">
        <v>152</v>
      </c>
      <c r="C39" s="4">
        <v>109</v>
      </c>
      <c r="D39" s="3" t="s">
        <v>36</v>
      </c>
      <c r="E39" s="3" t="s">
        <v>153</v>
      </c>
      <c r="F39" s="3" t="s">
        <v>50</v>
      </c>
      <c r="G39" s="4" t="s">
        <v>17</v>
      </c>
      <c r="H39" s="4" t="s">
        <v>18</v>
      </c>
      <c r="I39" s="6">
        <v>44078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7" customHeight="1" x14ac:dyDescent="0.25">
      <c r="A40" s="3" t="s">
        <v>154</v>
      </c>
      <c r="B40" s="3" t="s">
        <v>155</v>
      </c>
      <c r="C40" s="4">
        <v>42</v>
      </c>
      <c r="D40" s="3" t="s">
        <v>36</v>
      </c>
      <c r="E40" s="8" t="s">
        <v>41</v>
      </c>
      <c r="F40" s="3" t="s">
        <v>95</v>
      </c>
      <c r="G40" s="4" t="s">
        <v>17</v>
      </c>
      <c r="H40" s="4" t="s">
        <v>18</v>
      </c>
      <c r="I40" s="6">
        <v>42926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7" customHeight="1" x14ac:dyDescent="0.25">
      <c r="A41" s="3" t="s">
        <v>156</v>
      </c>
      <c r="B41" s="3" t="s">
        <v>157</v>
      </c>
      <c r="C41" s="4">
        <v>122</v>
      </c>
      <c r="D41" s="3" t="s">
        <v>53</v>
      </c>
      <c r="E41" s="3" t="s">
        <v>158</v>
      </c>
      <c r="F41" s="3" t="s">
        <v>50</v>
      </c>
      <c r="G41" s="4" t="s">
        <v>17</v>
      </c>
      <c r="H41" s="4" t="s">
        <v>18</v>
      </c>
      <c r="I41" s="6">
        <v>44397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7" customHeight="1" x14ac:dyDescent="0.25">
      <c r="A42" s="3" t="s">
        <v>159</v>
      </c>
      <c r="B42" s="3" t="s">
        <v>160</v>
      </c>
      <c r="C42" s="4">
        <v>136</v>
      </c>
      <c r="D42" s="3" t="s">
        <v>161</v>
      </c>
      <c r="E42" s="3" t="s">
        <v>223</v>
      </c>
      <c r="F42" s="3" t="s">
        <v>16</v>
      </c>
      <c r="G42" s="4" t="s">
        <v>17</v>
      </c>
      <c r="H42" s="4" t="s">
        <v>18</v>
      </c>
      <c r="I42" s="6">
        <v>44579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7" customHeight="1" x14ac:dyDescent="0.25">
      <c r="A43" s="3" t="s">
        <v>224</v>
      </c>
      <c r="B43" s="3" t="s">
        <v>225</v>
      </c>
      <c r="C43" s="4">
        <v>145</v>
      </c>
      <c r="D43" s="3" t="s">
        <v>261</v>
      </c>
      <c r="E43" s="3" t="s">
        <v>28</v>
      </c>
      <c r="F43" s="3" t="s">
        <v>61</v>
      </c>
      <c r="G43" s="4" t="s">
        <v>17</v>
      </c>
      <c r="H43" s="4" t="s">
        <v>18</v>
      </c>
      <c r="I43" s="6">
        <v>44690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7" customHeight="1" x14ac:dyDescent="0.25">
      <c r="A44" s="3" t="s">
        <v>164</v>
      </c>
      <c r="B44" s="3" t="s">
        <v>165</v>
      </c>
      <c r="C44" s="4">
        <v>58</v>
      </c>
      <c r="D44" s="3" t="s">
        <v>36</v>
      </c>
      <c r="E44" s="3" t="s">
        <v>32</v>
      </c>
      <c r="F44" s="3" t="s">
        <v>33</v>
      </c>
      <c r="G44" s="4" t="s">
        <v>17</v>
      </c>
      <c r="H44" s="4" t="s">
        <v>18</v>
      </c>
      <c r="I44" s="6">
        <v>44566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7" customHeight="1" x14ac:dyDescent="0.25">
      <c r="A45" s="3" t="s">
        <v>201</v>
      </c>
      <c r="B45" s="3" t="s">
        <v>202</v>
      </c>
      <c r="C45" s="4">
        <v>141</v>
      </c>
      <c r="D45" s="3" t="s">
        <v>203</v>
      </c>
      <c r="E45" s="3" t="s">
        <v>255</v>
      </c>
      <c r="F45" s="3" t="s">
        <v>133</v>
      </c>
      <c r="G45" s="4" t="s">
        <v>17</v>
      </c>
      <c r="H45" s="4" t="s">
        <v>205</v>
      </c>
      <c r="I45" s="6">
        <v>44638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7" customHeight="1" x14ac:dyDescent="0.25">
      <c r="A46" s="3" t="s">
        <v>166</v>
      </c>
      <c r="B46" s="3" t="s">
        <v>167</v>
      </c>
      <c r="C46" s="4">
        <v>133</v>
      </c>
      <c r="D46" s="3" t="s">
        <v>168</v>
      </c>
      <c r="E46" s="3" t="s">
        <v>169</v>
      </c>
      <c r="F46" s="3" t="s">
        <v>112</v>
      </c>
      <c r="G46" s="4" t="s">
        <v>17</v>
      </c>
      <c r="H46" s="4" t="s">
        <v>18</v>
      </c>
      <c r="I46" s="6">
        <v>44566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7" customHeight="1" x14ac:dyDescent="0.25">
      <c r="A47" s="3" t="s">
        <v>170</v>
      </c>
      <c r="B47" s="3" t="s">
        <v>171</v>
      </c>
      <c r="C47" s="4">
        <v>43</v>
      </c>
      <c r="D47" s="3" t="s">
        <v>36</v>
      </c>
      <c r="E47" s="3" t="s">
        <v>137</v>
      </c>
      <c r="F47" s="3" t="s">
        <v>16</v>
      </c>
      <c r="G47" s="4" t="s">
        <v>17</v>
      </c>
      <c r="H47" s="4" t="s">
        <v>18</v>
      </c>
      <c r="I47" s="6">
        <v>42928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" customHeight="1" x14ac:dyDescent="0.25">
      <c r="A48" s="3" t="s">
        <v>172</v>
      </c>
      <c r="B48" s="3" t="s">
        <v>173</v>
      </c>
      <c r="C48" s="4">
        <v>73</v>
      </c>
      <c r="D48" s="3" t="s">
        <v>36</v>
      </c>
      <c r="E48" s="3" t="s">
        <v>32</v>
      </c>
      <c r="F48" s="3" t="s">
        <v>104</v>
      </c>
      <c r="G48" s="4" t="s">
        <v>17</v>
      </c>
      <c r="H48" s="4" t="s">
        <v>18</v>
      </c>
      <c r="I48" s="6">
        <v>43742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5">
      <c r="A49" s="10"/>
      <c r="B49" s="9"/>
      <c r="C49" s="9"/>
      <c r="D49" s="9"/>
      <c r="E49" s="9"/>
      <c r="F49" s="9"/>
      <c r="G49" s="11"/>
      <c r="H49" s="11"/>
      <c r="I49" s="1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2" customHeight="1" x14ac:dyDescent="0.25">
      <c r="A50" s="181" t="s">
        <v>195</v>
      </c>
      <c r="B50" s="182"/>
      <c r="C50" s="182"/>
      <c r="D50" s="182"/>
      <c r="E50" s="182"/>
      <c r="F50" s="182"/>
      <c r="G50" s="182"/>
      <c r="H50" s="183"/>
      <c r="I50" s="13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8.5" customHeight="1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 t="s">
        <v>7</v>
      </c>
      <c r="F51" s="1" t="s">
        <v>8</v>
      </c>
      <c r="G51" s="2" t="s">
        <v>175</v>
      </c>
      <c r="H51" s="17" t="s">
        <v>215</v>
      </c>
      <c r="I51" s="1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7" customHeight="1" x14ac:dyDescent="0.25">
      <c r="A52" s="3" t="s">
        <v>216</v>
      </c>
      <c r="B52" s="3" t="s">
        <v>217</v>
      </c>
      <c r="C52" s="4">
        <v>143</v>
      </c>
      <c r="D52" s="3" t="s">
        <v>178</v>
      </c>
      <c r="E52" s="3" t="s">
        <v>50</v>
      </c>
      <c r="F52" s="4" t="s">
        <v>179</v>
      </c>
      <c r="G52" s="15">
        <v>44663</v>
      </c>
      <c r="H52" s="5"/>
      <c r="I52" s="1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45.75" customHeight="1" x14ac:dyDescent="0.25">
      <c r="A53" s="3" t="s">
        <v>180</v>
      </c>
      <c r="B53" s="3" t="s">
        <v>181</v>
      </c>
      <c r="C53" s="4" t="s">
        <v>24</v>
      </c>
      <c r="D53" s="3" t="s">
        <v>182</v>
      </c>
      <c r="E53" s="3" t="s">
        <v>183</v>
      </c>
      <c r="F53" s="4" t="s">
        <v>184</v>
      </c>
      <c r="G53" s="5">
        <v>43948</v>
      </c>
      <c r="H53" s="7" t="s">
        <v>24</v>
      </c>
      <c r="I53" s="1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1.5" customHeight="1" x14ac:dyDescent="0.25">
      <c r="A54" s="3" t="s">
        <v>185</v>
      </c>
      <c r="B54" s="3" t="s">
        <v>186</v>
      </c>
      <c r="C54" s="4">
        <v>132</v>
      </c>
      <c r="D54" s="3" t="s">
        <v>187</v>
      </c>
      <c r="E54" s="3" t="s">
        <v>112</v>
      </c>
      <c r="F54" s="4" t="s">
        <v>179</v>
      </c>
      <c r="G54" s="15">
        <v>44532</v>
      </c>
      <c r="H54" s="5" t="s">
        <v>24</v>
      </c>
      <c r="I54" s="11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1.5" customHeight="1" x14ac:dyDescent="0.25">
      <c r="A55" s="3" t="s">
        <v>188</v>
      </c>
      <c r="B55" s="3" t="s">
        <v>189</v>
      </c>
      <c r="C55" s="4">
        <v>131</v>
      </c>
      <c r="D55" s="3" t="s">
        <v>190</v>
      </c>
      <c r="E55" s="3" t="s">
        <v>191</v>
      </c>
      <c r="F55" s="4" t="s">
        <v>179</v>
      </c>
      <c r="G55" s="15">
        <v>44532</v>
      </c>
      <c r="H55" s="5" t="s">
        <v>24</v>
      </c>
      <c r="I55" s="11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9"/>
      <c r="B56" s="9"/>
      <c r="C56" s="9"/>
      <c r="D56" s="9"/>
      <c r="E56" s="9"/>
      <c r="F56" s="9"/>
      <c r="G56" s="11"/>
      <c r="H56" s="11"/>
      <c r="I56" s="11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9"/>
      <c r="B57" s="9"/>
      <c r="C57" s="9"/>
      <c r="D57" s="9"/>
      <c r="E57" s="9"/>
      <c r="F57" s="9"/>
      <c r="G57" s="11"/>
      <c r="H57" s="11"/>
      <c r="I57" s="11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9"/>
      <c r="B58" s="9"/>
      <c r="C58" s="9"/>
      <c r="D58" s="9"/>
      <c r="E58" s="9"/>
      <c r="F58" s="9"/>
      <c r="G58" s="11"/>
      <c r="H58" s="11"/>
      <c r="I58" s="1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9"/>
      <c r="B59" s="9"/>
      <c r="C59" s="9"/>
      <c r="D59" s="9"/>
      <c r="E59" s="9"/>
      <c r="F59" s="9"/>
      <c r="G59" s="11"/>
      <c r="H59" s="11"/>
      <c r="I59" s="11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9"/>
      <c r="B60" s="9"/>
      <c r="C60" s="9"/>
      <c r="D60" s="9"/>
      <c r="E60" s="9"/>
      <c r="F60" s="9"/>
      <c r="G60" s="11"/>
      <c r="H60" s="11"/>
      <c r="I60" s="11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9"/>
      <c r="B61" s="9"/>
      <c r="C61" s="9"/>
      <c r="D61" s="9"/>
      <c r="E61" s="9"/>
      <c r="F61" s="9"/>
      <c r="G61" s="11"/>
      <c r="H61" s="11"/>
      <c r="I61" s="11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9"/>
      <c r="B62" s="9"/>
      <c r="C62" s="9"/>
      <c r="D62" s="9"/>
      <c r="E62" s="9"/>
      <c r="F62" s="9"/>
      <c r="G62" s="11"/>
      <c r="H62" s="11"/>
      <c r="I62" s="11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9"/>
      <c r="B63" s="9"/>
      <c r="C63" s="9"/>
      <c r="D63" s="9"/>
      <c r="E63" s="9"/>
      <c r="F63" s="9"/>
      <c r="G63" s="11"/>
      <c r="H63" s="11"/>
      <c r="I63" s="11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9"/>
      <c r="B64" s="9"/>
      <c r="C64" s="9"/>
      <c r="D64" s="9"/>
      <c r="E64" s="9"/>
      <c r="F64" s="9"/>
      <c r="G64" s="11"/>
      <c r="H64" s="11"/>
      <c r="I64" s="11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9"/>
      <c r="B65" s="9"/>
      <c r="C65" s="9"/>
      <c r="D65" s="9"/>
      <c r="E65" s="9"/>
      <c r="F65" s="9"/>
      <c r="G65" s="11"/>
      <c r="H65" s="11"/>
      <c r="I65" s="11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9"/>
      <c r="B66" s="9"/>
      <c r="C66" s="9"/>
      <c r="D66" s="9"/>
      <c r="E66" s="9"/>
      <c r="F66" s="9"/>
      <c r="G66" s="11"/>
      <c r="H66" s="11"/>
      <c r="I66" s="11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9"/>
      <c r="B67" s="9"/>
      <c r="C67" s="9"/>
      <c r="D67" s="9"/>
      <c r="E67" s="9"/>
      <c r="F67" s="9"/>
      <c r="G67" s="11"/>
      <c r="H67" s="11"/>
      <c r="I67" s="11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9"/>
      <c r="B68" s="9"/>
      <c r="C68" s="9"/>
      <c r="D68" s="9"/>
      <c r="E68" s="9"/>
      <c r="F68" s="9"/>
      <c r="G68" s="11"/>
      <c r="H68" s="11"/>
      <c r="I68" s="11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9"/>
      <c r="B69" s="9"/>
      <c r="C69" s="9"/>
      <c r="D69" s="9"/>
      <c r="E69" s="9"/>
      <c r="F69" s="9"/>
      <c r="G69" s="11"/>
      <c r="H69" s="11"/>
      <c r="I69" s="1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9"/>
      <c r="B70" s="9"/>
      <c r="C70" s="9"/>
      <c r="D70" s="9"/>
      <c r="E70" s="9"/>
      <c r="F70" s="9"/>
      <c r="G70" s="11"/>
      <c r="H70" s="11"/>
      <c r="I70" s="1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9"/>
      <c r="B71" s="9"/>
      <c r="C71" s="9"/>
      <c r="D71" s="9"/>
      <c r="E71" s="9"/>
      <c r="F71" s="9"/>
      <c r="G71" s="11"/>
      <c r="H71" s="11"/>
      <c r="I71" s="11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9"/>
      <c r="B72" s="9"/>
      <c r="C72" s="9"/>
      <c r="D72" s="9"/>
      <c r="E72" s="9"/>
      <c r="F72" s="9"/>
      <c r="G72" s="11"/>
      <c r="H72" s="11"/>
      <c r="I72" s="11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9"/>
      <c r="B73" s="9"/>
      <c r="C73" s="9"/>
      <c r="D73" s="9"/>
      <c r="E73" s="9"/>
      <c r="F73" s="9"/>
      <c r="G73" s="11"/>
      <c r="H73" s="11"/>
      <c r="I73" s="1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9"/>
      <c r="B74" s="9"/>
      <c r="C74" s="9"/>
      <c r="D74" s="9"/>
      <c r="E74" s="9"/>
      <c r="F74" s="9"/>
      <c r="G74" s="11"/>
      <c r="H74" s="11"/>
      <c r="I74" s="1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9"/>
      <c r="E75" s="9"/>
      <c r="F75" s="9"/>
      <c r="G75" s="11"/>
      <c r="H75" s="11"/>
      <c r="I75" s="11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9"/>
      <c r="E76" s="9"/>
      <c r="F76" s="9"/>
      <c r="G76" s="11"/>
      <c r="H76" s="11"/>
      <c r="I76" s="11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9"/>
      <c r="E77" s="9"/>
      <c r="F77" s="9"/>
      <c r="G77" s="11"/>
      <c r="H77" s="11"/>
      <c r="I77" s="1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9"/>
      <c r="E78" s="9"/>
      <c r="F78" s="9"/>
      <c r="G78" s="11"/>
      <c r="H78" s="11"/>
      <c r="I78" s="1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9"/>
      <c r="E79" s="9"/>
      <c r="F79" s="9"/>
      <c r="G79" s="11"/>
      <c r="H79" s="11"/>
      <c r="I79" s="1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9"/>
      <c r="E80" s="9"/>
      <c r="F80" s="9"/>
      <c r="G80" s="11"/>
      <c r="H80" s="11"/>
      <c r="I80" s="1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9"/>
      <c r="E81" s="9"/>
      <c r="F81" s="9"/>
      <c r="G81" s="11"/>
      <c r="H81" s="11"/>
      <c r="I81" s="11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9"/>
      <c r="E82" s="9"/>
      <c r="F82" s="9"/>
      <c r="G82" s="11"/>
      <c r="H82" s="11"/>
      <c r="I82" s="11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9"/>
      <c r="E83" s="9"/>
      <c r="F83" s="9"/>
      <c r="G83" s="11"/>
      <c r="H83" s="11"/>
      <c r="I83" s="1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9"/>
      <c r="E84" s="9"/>
      <c r="F84" s="9"/>
      <c r="G84" s="11"/>
      <c r="H84" s="11"/>
      <c r="I84" s="1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9"/>
      <c r="E85" s="9"/>
      <c r="F85" s="9"/>
      <c r="G85" s="11"/>
      <c r="H85" s="11"/>
      <c r="I85" s="11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9"/>
      <c r="E86" s="9"/>
      <c r="F86" s="9"/>
      <c r="G86" s="11"/>
      <c r="H86" s="11"/>
      <c r="I86" s="11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9"/>
      <c r="E87" s="9"/>
      <c r="F87" s="9"/>
      <c r="G87" s="11"/>
      <c r="H87" s="11"/>
      <c r="I87" s="1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9"/>
      <c r="E88" s="9"/>
      <c r="F88" s="9"/>
      <c r="G88" s="11"/>
      <c r="H88" s="11"/>
      <c r="I88" s="1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9"/>
      <c r="E89" s="9"/>
      <c r="F89" s="9"/>
      <c r="G89" s="11"/>
      <c r="H89" s="11"/>
      <c r="I89" s="1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9"/>
      <c r="E90" s="9"/>
      <c r="F90" s="9"/>
      <c r="G90" s="11"/>
      <c r="H90" s="11"/>
      <c r="I90" s="11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9"/>
      <c r="E91" s="9"/>
      <c r="F91" s="9"/>
      <c r="G91" s="11"/>
      <c r="H91" s="11"/>
      <c r="I91" s="1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9"/>
      <c r="E92" s="9"/>
      <c r="F92" s="9"/>
      <c r="G92" s="11"/>
      <c r="H92" s="11"/>
      <c r="I92" s="1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9"/>
      <c r="E93" s="9"/>
      <c r="F93" s="9"/>
      <c r="G93" s="11"/>
      <c r="H93" s="11"/>
      <c r="I93" s="11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9"/>
      <c r="E94" s="9"/>
      <c r="F94" s="9"/>
      <c r="G94" s="11"/>
      <c r="H94" s="11"/>
      <c r="I94" s="11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9"/>
      <c r="E95" s="9"/>
      <c r="F95" s="9"/>
      <c r="G95" s="11"/>
      <c r="H95" s="11"/>
      <c r="I95" s="11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9"/>
      <c r="E96" s="9"/>
      <c r="F96" s="9"/>
      <c r="G96" s="11"/>
      <c r="H96" s="11"/>
      <c r="I96" s="11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9"/>
      <c r="E97" s="9"/>
      <c r="F97" s="9"/>
      <c r="G97" s="11"/>
      <c r="H97" s="11"/>
      <c r="I97" s="11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9"/>
      <c r="E98" s="9"/>
      <c r="F98" s="9"/>
      <c r="G98" s="11"/>
      <c r="H98" s="11"/>
      <c r="I98" s="11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9"/>
      <c r="E99" s="9"/>
      <c r="F99" s="9"/>
      <c r="G99" s="11"/>
      <c r="H99" s="11"/>
      <c r="I99" s="11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9"/>
      <c r="E100" s="9"/>
      <c r="F100" s="9"/>
      <c r="G100" s="11"/>
      <c r="H100" s="11"/>
      <c r="I100" s="11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9"/>
      <c r="E101" s="9"/>
      <c r="F101" s="9"/>
      <c r="G101" s="11"/>
      <c r="H101" s="11"/>
      <c r="I101" s="11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9"/>
      <c r="E102" s="9"/>
      <c r="F102" s="9"/>
      <c r="G102" s="11"/>
      <c r="H102" s="11"/>
      <c r="I102" s="11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9"/>
      <c r="E103" s="9"/>
      <c r="F103" s="9"/>
      <c r="G103" s="11"/>
      <c r="H103" s="11"/>
      <c r="I103" s="11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9"/>
      <c r="E104" s="9"/>
      <c r="F104" s="9"/>
      <c r="G104" s="11"/>
      <c r="H104" s="11"/>
      <c r="I104" s="11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9"/>
      <c r="E105" s="9"/>
      <c r="F105" s="9"/>
      <c r="G105" s="11"/>
      <c r="H105" s="11"/>
      <c r="I105" s="11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9"/>
      <c r="E106" s="9"/>
      <c r="F106" s="9"/>
      <c r="G106" s="11"/>
      <c r="H106" s="11"/>
      <c r="I106" s="11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9"/>
      <c r="E107" s="9"/>
      <c r="F107" s="9"/>
      <c r="G107" s="11"/>
      <c r="H107" s="11"/>
      <c r="I107" s="11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9"/>
      <c r="E108" s="9"/>
      <c r="F108" s="9"/>
      <c r="G108" s="11"/>
      <c r="H108" s="11"/>
      <c r="I108" s="11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9"/>
      <c r="E109" s="9"/>
      <c r="F109" s="9"/>
      <c r="G109" s="11"/>
      <c r="H109" s="11"/>
      <c r="I109" s="11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9"/>
      <c r="E110" s="9"/>
      <c r="F110" s="9"/>
      <c r="G110" s="11"/>
      <c r="H110" s="11"/>
      <c r="I110" s="11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9"/>
      <c r="E111" s="9"/>
      <c r="F111" s="9"/>
      <c r="G111" s="11"/>
      <c r="H111" s="11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9"/>
      <c r="E112" s="9"/>
      <c r="F112" s="9"/>
      <c r="G112" s="11"/>
      <c r="H112" s="11"/>
      <c r="I112" s="1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9"/>
      <c r="E113" s="9"/>
      <c r="F113" s="9"/>
      <c r="G113" s="11"/>
      <c r="H113" s="11"/>
      <c r="I113" s="11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9"/>
      <c r="E114" s="9"/>
      <c r="F114" s="9"/>
      <c r="G114" s="11"/>
      <c r="H114" s="11"/>
      <c r="I114" s="11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9"/>
      <c r="E115" s="9"/>
      <c r="F115" s="9"/>
      <c r="G115" s="11"/>
      <c r="H115" s="11"/>
      <c r="I115" s="11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9"/>
      <c r="E116" s="9"/>
      <c r="F116" s="9"/>
      <c r="G116" s="11"/>
      <c r="H116" s="11"/>
      <c r="I116" s="11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9"/>
      <c r="E117" s="9"/>
      <c r="F117" s="9"/>
      <c r="G117" s="11"/>
      <c r="H117" s="11"/>
      <c r="I117" s="11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9"/>
      <c r="E118" s="9"/>
      <c r="F118" s="9"/>
      <c r="G118" s="11"/>
      <c r="H118" s="11"/>
      <c r="I118" s="11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9"/>
      <c r="E119" s="9"/>
      <c r="F119" s="9"/>
      <c r="G119" s="11"/>
      <c r="H119" s="11"/>
      <c r="I119" s="11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9"/>
      <c r="E120" s="9"/>
      <c r="F120" s="9"/>
      <c r="G120" s="11"/>
      <c r="H120" s="11"/>
      <c r="I120" s="11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9"/>
      <c r="E121" s="9"/>
      <c r="F121" s="9"/>
      <c r="G121" s="11"/>
      <c r="H121" s="11"/>
      <c r="I121" s="11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9"/>
      <c r="E122" s="9"/>
      <c r="F122" s="9"/>
      <c r="G122" s="11"/>
      <c r="H122" s="11"/>
      <c r="I122" s="11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9"/>
      <c r="E123" s="9"/>
      <c r="F123" s="9"/>
      <c r="G123" s="11"/>
      <c r="H123" s="11"/>
      <c r="I123" s="11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9"/>
      <c r="E124" s="9"/>
      <c r="F124" s="9"/>
      <c r="G124" s="11"/>
      <c r="H124" s="11"/>
      <c r="I124" s="11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9"/>
      <c r="E125" s="9"/>
      <c r="F125" s="9"/>
      <c r="G125" s="11"/>
      <c r="H125" s="11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9"/>
      <c r="E126" s="9"/>
      <c r="F126" s="9"/>
      <c r="G126" s="11"/>
      <c r="H126" s="11"/>
      <c r="I126" s="11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9"/>
      <c r="E127" s="9"/>
      <c r="F127" s="9"/>
      <c r="G127" s="11"/>
      <c r="H127" s="11"/>
      <c r="I127" s="11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9"/>
      <c r="E128" s="9"/>
      <c r="F128" s="9"/>
      <c r="G128" s="11"/>
      <c r="H128" s="11"/>
      <c r="I128" s="11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9"/>
      <c r="E129" s="9"/>
      <c r="F129" s="9"/>
      <c r="G129" s="11"/>
      <c r="H129" s="11"/>
      <c r="I129" s="11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9"/>
      <c r="E130" s="9"/>
      <c r="F130" s="9"/>
      <c r="G130" s="11"/>
      <c r="H130" s="11"/>
      <c r="I130" s="11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9"/>
      <c r="E131" s="9"/>
      <c r="F131" s="9"/>
      <c r="G131" s="11"/>
      <c r="H131" s="11"/>
      <c r="I131" s="11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9"/>
      <c r="E132" s="9"/>
      <c r="F132" s="9"/>
      <c r="G132" s="11"/>
      <c r="H132" s="11"/>
      <c r="I132" s="11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9"/>
      <c r="E133" s="9"/>
      <c r="F133" s="9"/>
      <c r="G133" s="11"/>
      <c r="H133" s="11"/>
      <c r="I133" s="11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9"/>
      <c r="E134" s="9"/>
      <c r="F134" s="9"/>
      <c r="G134" s="11"/>
      <c r="H134" s="11"/>
      <c r="I134" s="11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9"/>
      <c r="E135" s="9"/>
      <c r="F135" s="9"/>
      <c r="G135" s="11"/>
      <c r="H135" s="11"/>
      <c r="I135" s="1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9"/>
      <c r="E136" s="9"/>
      <c r="F136" s="9"/>
      <c r="G136" s="11"/>
      <c r="H136" s="11"/>
      <c r="I136" s="11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9"/>
      <c r="E137" s="9"/>
      <c r="F137" s="9"/>
      <c r="G137" s="11"/>
      <c r="H137" s="11"/>
      <c r="I137" s="11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9"/>
      <c r="E138" s="9"/>
      <c r="F138" s="9"/>
      <c r="G138" s="11"/>
      <c r="H138" s="11"/>
      <c r="I138" s="1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9"/>
      <c r="E139" s="9"/>
      <c r="F139" s="9"/>
      <c r="G139" s="11"/>
      <c r="H139" s="11"/>
      <c r="I139" s="11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9"/>
      <c r="E140" s="9"/>
      <c r="F140" s="9"/>
      <c r="G140" s="11"/>
      <c r="H140" s="11"/>
      <c r="I140" s="11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9"/>
      <c r="E141" s="9"/>
      <c r="F141" s="9"/>
      <c r="G141" s="11"/>
      <c r="H141" s="11"/>
      <c r="I141" s="11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9"/>
      <c r="E142" s="9"/>
      <c r="F142" s="9"/>
      <c r="G142" s="11"/>
      <c r="H142" s="11"/>
      <c r="I142" s="11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9"/>
      <c r="E143" s="9"/>
      <c r="F143" s="9"/>
      <c r="G143" s="11"/>
      <c r="H143" s="11"/>
      <c r="I143" s="11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9"/>
      <c r="E144" s="9"/>
      <c r="F144" s="9"/>
      <c r="G144" s="11"/>
      <c r="H144" s="11"/>
      <c r="I144" s="1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9"/>
      <c r="E145" s="9"/>
      <c r="F145" s="9"/>
      <c r="G145" s="11"/>
      <c r="H145" s="11"/>
      <c r="I145" s="11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9"/>
      <c r="E146" s="9"/>
      <c r="F146" s="9"/>
      <c r="G146" s="11"/>
      <c r="H146" s="11"/>
      <c r="I146" s="11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9"/>
      <c r="E147" s="9"/>
      <c r="F147" s="9"/>
      <c r="G147" s="11"/>
      <c r="H147" s="11"/>
      <c r="I147" s="11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9"/>
      <c r="E148" s="9"/>
      <c r="F148" s="9"/>
      <c r="G148" s="11"/>
      <c r="H148" s="11"/>
      <c r="I148" s="11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9"/>
      <c r="E149" s="9"/>
      <c r="F149" s="9"/>
      <c r="G149" s="11"/>
      <c r="H149" s="11"/>
      <c r="I149" s="11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9"/>
      <c r="E150" s="9"/>
      <c r="F150" s="9"/>
      <c r="G150" s="11"/>
      <c r="H150" s="11"/>
      <c r="I150" s="11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9"/>
      <c r="E151" s="9"/>
      <c r="F151" s="9"/>
      <c r="G151" s="11"/>
      <c r="H151" s="11"/>
      <c r="I151" s="11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9"/>
      <c r="E152" s="9"/>
      <c r="F152" s="9"/>
      <c r="G152" s="11"/>
      <c r="H152" s="11"/>
      <c r="I152" s="11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9"/>
      <c r="E153" s="9"/>
      <c r="F153" s="9"/>
      <c r="G153" s="11"/>
      <c r="H153" s="11"/>
      <c r="I153" s="11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9"/>
      <c r="E154" s="9"/>
      <c r="F154" s="9"/>
      <c r="G154" s="11"/>
      <c r="H154" s="11"/>
      <c r="I154" s="11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9"/>
      <c r="E155" s="9"/>
      <c r="F155" s="9"/>
      <c r="G155" s="11"/>
      <c r="H155" s="11"/>
      <c r="I155" s="11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9"/>
      <c r="E156" s="9"/>
      <c r="F156" s="9"/>
      <c r="G156" s="11"/>
      <c r="H156" s="11"/>
      <c r="I156" s="11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9"/>
      <c r="E157" s="9"/>
      <c r="F157" s="9"/>
      <c r="G157" s="11"/>
      <c r="H157" s="11"/>
      <c r="I157" s="11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9"/>
      <c r="E158" s="9"/>
      <c r="F158" s="9"/>
      <c r="G158" s="11"/>
      <c r="H158" s="11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9"/>
      <c r="E159" s="9"/>
      <c r="F159" s="9"/>
      <c r="G159" s="11"/>
      <c r="H159" s="11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9"/>
      <c r="E160" s="9"/>
      <c r="F160" s="9"/>
      <c r="G160" s="11"/>
      <c r="H160" s="11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9"/>
      <c r="E161" s="9"/>
      <c r="F161" s="9"/>
      <c r="G161" s="11"/>
      <c r="H161" s="11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9"/>
      <c r="E162" s="9"/>
      <c r="F162" s="9"/>
      <c r="G162" s="11"/>
      <c r="H162" s="11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9"/>
      <c r="E163" s="9"/>
      <c r="F163" s="9"/>
      <c r="G163" s="11"/>
      <c r="H163" s="11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9"/>
      <c r="E164" s="9"/>
      <c r="F164" s="9"/>
      <c r="G164" s="11"/>
      <c r="H164" s="11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9"/>
      <c r="E165" s="9"/>
      <c r="F165" s="9"/>
      <c r="G165" s="11"/>
      <c r="H165" s="11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9"/>
      <c r="E166" s="9"/>
      <c r="F166" s="9"/>
      <c r="G166" s="11"/>
      <c r="H166" s="11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9"/>
      <c r="E167" s="9"/>
      <c r="F167" s="9"/>
      <c r="G167" s="11"/>
      <c r="H167" s="11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9"/>
      <c r="E168" s="9"/>
      <c r="F168" s="9"/>
      <c r="G168" s="11"/>
      <c r="H168" s="11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9"/>
      <c r="E169" s="9"/>
      <c r="F169" s="9"/>
      <c r="G169" s="11"/>
      <c r="H169" s="11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9"/>
      <c r="E170" s="9"/>
      <c r="F170" s="9"/>
      <c r="G170" s="11"/>
      <c r="H170" s="11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9"/>
      <c r="E171" s="9"/>
      <c r="F171" s="9"/>
      <c r="G171" s="11"/>
      <c r="H171" s="11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9"/>
      <c r="E172" s="9"/>
      <c r="F172" s="9"/>
      <c r="G172" s="11"/>
      <c r="H172" s="11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9"/>
      <c r="E173" s="9"/>
      <c r="F173" s="9"/>
      <c r="G173" s="11"/>
      <c r="H173" s="11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9"/>
      <c r="E174" s="9"/>
      <c r="F174" s="9"/>
      <c r="G174" s="11"/>
      <c r="H174" s="11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9"/>
      <c r="E175" s="9"/>
      <c r="F175" s="9"/>
      <c r="G175" s="11"/>
      <c r="H175" s="11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9"/>
      <c r="E176" s="9"/>
      <c r="F176" s="9"/>
      <c r="G176" s="11"/>
      <c r="H176" s="11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9"/>
      <c r="E177" s="9"/>
      <c r="F177" s="9"/>
      <c r="G177" s="11"/>
      <c r="H177" s="11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9"/>
      <c r="E178" s="9"/>
      <c r="F178" s="9"/>
      <c r="G178" s="11"/>
      <c r="H178" s="11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9"/>
      <c r="E179" s="9"/>
      <c r="F179" s="9"/>
      <c r="G179" s="11"/>
      <c r="H179" s="11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9"/>
      <c r="E180" s="9"/>
      <c r="F180" s="9"/>
      <c r="G180" s="11"/>
      <c r="H180" s="11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9"/>
      <c r="E181" s="9"/>
      <c r="F181" s="9"/>
      <c r="G181" s="11"/>
      <c r="H181" s="11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9"/>
      <c r="E182" s="9"/>
      <c r="F182" s="9"/>
      <c r="G182" s="11"/>
      <c r="H182" s="11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9"/>
      <c r="E183" s="9"/>
      <c r="F183" s="9"/>
      <c r="G183" s="11"/>
      <c r="H183" s="11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9"/>
      <c r="E184" s="9"/>
      <c r="F184" s="9"/>
      <c r="G184" s="11"/>
      <c r="H184" s="11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9"/>
      <c r="E185" s="9"/>
      <c r="F185" s="9"/>
      <c r="G185" s="11"/>
      <c r="H185" s="11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9"/>
      <c r="E186" s="9"/>
      <c r="F186" s="9"/>
      <c r="G186" s="11"/>
      <c r="H186" s="11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9"/>
      <c r="E187" s="9"/>
      <c r="F187" s="9"/>
      <c r="G187" s="11"/>
      <c r="H187" s="11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9"/>
      <c r="E188" s="9"/>
      <c r="F188" s="9"/>
      <c r="G188" s="11"/>
      <c r="H188" s="11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9"/>
      <c r="E189" s="9"/>
      <c r="F189" s="9"/>
      <c r="G189" s="11"/>
      <c r="H189" s="11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9"/>
      <c r="E190" s="9"/>
      <c r="F190" s="9"/>
      <c r="G190" s="11"/>
      <c r="H190" s="11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9"/>
      <c r="E191" s="9"/>
      <c r="F191" s="9"/>
      <c r="G191" s="11"/>
      <c r="H191" s="11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9"/>
      <c r="E192" s="9"/>
      <c r="F192" s="9"/>
      <c r="G192" s="11"/>
      <c r="H192" s="11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9"/>
      <c r="E193" s="9"/>
      <c r="F193" s="9"/>
      <c r="G193" s="11"/>
      <c r="H193" s="11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9"/>
      <c r="E194" s="9"/>
      <c r="F194" s="9"/>
      <c r="G194" s="11"/>
      <c r="H194" s="11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9"/>
      <c r="E195" s="9"/>
      <c r="F195" s="9"/>
      <c r="G195" s="11"/>
      <c r="H195" s="11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9"/>
      <c r="E196" s="9"/>
      <c r="F196" s="9"/>
      <c r="G196" s="11"/>
      <c r="H196" s="11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9"/>
      <c r="E197" s="9"/>
      <c r="F197" s="9"/>
      <c r="G197" s="11"/>
      <c r="H197" s="11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9"/>
      <c r="E198" s="9"/>
      <c r="F198" s="9"/>
      <c r="G198" s="11"/>
      <c r="H198" s="11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9"/>
      <c r="E199" s="9"/>
      <c r="F199" s="9"/>
      <c r="G199" s="11"/>
      <c r="H199" s="11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9"/>
      <c r="E200" s="9"/>
      <c r="F200" s="9"/>
      <c r="G200" s="11"/>
      <c r="H200" s="11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9"/>
      <c r="E201" s="9"/>
      <c r="F201" s="9"/>
      <c r="G201" s="11"/>
      <c r="H201" s="11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9"/>
      <c r="E202" s="9"/>
      <c r="F202" s="9"/>
      <c r="G202" s="11"/>
      <c r="H202" s="11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9"/>
      <c r="E203" s="9"/>
      <c r="F203" s="9"/>
      <c r="G203" s="11"/>
      <c r="H203" s="11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9"/>
      <c r="E204" s="9"/>
      <c r="F204" s="9"/>
      <c r="G204" s="11"/>
      <c r="H204" s="11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9"/>
      <c r="E205" s="9"/>
      <c r="F205" s="9"/>
      <c r="G205" s="11"/>
      <c r="H205" s="11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9"/>
      <c r="E206" s="9"/>
      <c r="F206" s="9"/>
      <c r="G206" s="11"/>
      <c r="H206" s="11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9"/>
      <c r="E207" s="9"/>
      <c r="F207" s="9"/>
      <c r="G207" s="11"/>
      <c r="H207" s="11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9"/>
      <c r="E208" s="9"/>
      <c r="F208" s="9"/>
      <c r="G208" s="11"/>
      <c r="H208" s="11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9"/>
      <c r="E209" s="9"/>
      <c r="F209" s="9"/>
      <c r="G209" s="11"/>
      <c r="H209" s="11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9"/>
      <c r="E210" s="9"/>
      <c r="F210" s="9"/>
      <c r="G210" s="11"/>
      <c r="H210" s="11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9"/>
      <c r="E211" s="9"/>
      <c r="F211" s="9"/>
      <c r="G211" s="11"/>
      <c r="H211" s="11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9"/>
      <c r="E212" s="9"/>
      <c r="F212" s="9"/>
      <c r="G212" s="11"/>
      <c r="H212" s="11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9"/>
      <c r="E213" s="9"/>
      <c r="F213" s="9"/>
      <c r="G213" s="11"/>
      <c r="H213" s="11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9"/>
      <c r="E214" s="9"/>
      <c r="F214" s="9"/>
      <c r="G214" s="11"/>
      <c r="H214" s="11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9"/>
      <c r="E215" s="9"/>
      <c r="F215" s="9"/>
      <c r="G215" s="11"/>
      <c r="H215" s="11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9"/>
      <c r="E216" s="9"/>
      <c r="F216" s="9"/>
      <c r="G216" s="11"/>
      <c r="H216" s="11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9"/>
      <c r="E217" s="9"/>
      <c r="F217" s="9"/>
      <c r="G217" s="11"/>
      <c r="H217" s="11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9"/>
      <c r="E218" s="9"/>
      <c r="F218" s="9"/>
      <c r="G218" s="11"/>
      <c r="H218" s="11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9"/>
      <c r="E219" s="9"/>
      <c r="F219" s="9"/>
      <c r="G219" s="11"/>
      <c r="H219" s="11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9"/>
      <c r="E220" s="9"/>
      <c r="F220" s="9"/>
      <c r="G220" s="11"/>
      <c r="H220" s="11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9"/>
      <c r="E221" s="9"/>
      <c r="F221" s="9"/>
      <c r="G221" s="11"/>
      <c r="H221" s="11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9"/>
      <c r="E222" s="9"/>
      <c r="F222" s="9"/>
      <c r="G222" s="11"/>
      <c r="H222" s="11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9"/>
      <c r="E223" s="9"/>
      <c r="F223" s="9"/>
      <c r="G223" s="11"/>
      <c r="H223" s="11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9"/>
      <c r="E224" s="9"/>
      <c r="F224" s="9"/>
      <c r="G224" s="11"/>
      <c r="H224" s="11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9"/>
      <c r="E225" s="9"/>
      <c r="F225" s="9"/>
      <c r="G225" s="11"/>
      <c r="H225" s="11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9"/>
      <c r="E226" s="9"/>
      <c r="F226" s="9"/>
      <c r="G226" s="11"/>
      <c r="H226" s="11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9"/>
      <c r="E227" s="9"/>
      <c r="F227" s="9"/>
      <c r="G227" s="11"/>
      <c r="H227" s="11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9"/>
      <c r="E228" s="9"/>
      <c r="F228" s="9"/>
      <c r="G228" s="11"/>
      <c r="H228" s="11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9"/>
      <c r="E229" s="9"/>
      <c r="F229" s="9"/>
      <c r="G229" s="11"/>
      <c r="H229" s="11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9"/>
      <c r="E230" s="9"/>
      <c r="F230" s="9"/>
      <c r="G230" s="11"/>
      <c r="H230" s="11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9"/>
      <c r="E231" s="9"/>
      <c r="F231" s="9"/>
      <c r="G231" s="11"/>
      <c r="H231" s="11"/>
      <c r="I231" s="11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9"/>
      <c r="E232" s="9"/>
      <c r="F232" s="9"/>
      <c r="G232" s="11"/>
      <c r="H232" s="11"/>
      <c r="I232" s="11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9"/>
      <c r="E233" s="9"/>
      <c r="F233" s="9"/>
      <c r="G233" s="11"/>
      <c r="H233" s="11"/>
      <c r="I233" s="11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9"/>
      <c r="B234" s="9"/>
      <c r="C234" s="9"/>
      <c r="D234" s="9"/>
      <c r="E234" s="9"/>
      <c r="F234" s="9"/>
      <c r="G234" s="11"/>
      <c r="H234" s="11"/>
      <c r="I234" s="11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9"/>
      <c r="B235" s="9"/>
      <c r="C235" s="9"/>
      <c r="D235" s="9"/>
      <c r="E235" s="9"/>
      <c r="F235" s="9"/>
      <c r="G235" s="11"/>
      <c r="H235" s="11"/>
      <c r="I235" s="11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9"/>
      <c r="B236" s="9"/>
      <c r="C236" s="9"/>
      <c r="D236" s="9"/>
      <c r="E236" s="9"/>
      <c r="F236" s="9"/>
      <c r="G236" s="11"/>
      <c r="H236" s="11"/>
      <c r="I236" s="11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9"/>
      <c r="B237" s="9"/>
      <c r="C237" s="9"/>
      <c r="D237" s="9"/>
      <c r="E237" s="9"/>
      <c r="F237" s="9"/>
      <c r="G237" s="11"/>
      <c r="H237" s="11"/>
      <c r="I237" s="11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9"/>
      <c r="B238" s="9"/>
      <c r="C238" s="9"/>
      <c r="D238" s="9"/>
      <c r="E238" s="9"/>
      <c r="F238" s="9"/>
      <c r="G238" s="11"/>
      <c r="H238" s="11"/>
      <c r="I238" s="11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9"/>
      <c r="B239" s="9"/>
      <c r="C239" s="9"/>
      <c r="D239" s="9"/>
      <c r="E239" s="9"/>
      <c r="F239" s="9"/>
      <c r="G239" s="11"/>
      <c r="H239" s="11"/>
      <c r="I239" s="11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9"/>
      <c r="B240" s="9"/>
      <c r="C240" s="9"/>
      <c r="D240" s="9"/>
      <c r="E240" s="9"/>
      <c r="F240" s="9"/>
      <c r="G240" s="11"/>
      <c r="H240" s="11"/>
      <c r="I240" s="11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9"/>
      <c r="B241" s="9"/>
      <c r="C241" s="9"/>
      <c r="D241" s="9"/>
      <c r="E241" s="9"/>
      <c r="F241" s="9"/>
      <c r="G241" s="11"/>
      <c r="H241" s="11"/>
      <c r="I241" s="11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9"/>
      <c r="B242" s="9"/>
      <c r="C242" s="9"/>
      <c r="D242" s="9"/>
      <c r="E242" s="9"/>
      <c r="F242" s="9"/>
      <c r="G242" s="11"/>
      <c r="H242" s="11"/>
      <c r="I242" s="1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9"/>
      <c r="B243" s="9"/>
      <c r="C243" s="9"/>
      <c r="D243" s="9"/>
      <c r="E243" s="9"/>
      <c r="F243" s="9"/>
      <c r="G243" s="11"/>
      <c r="H243" s="11"/>
      <c r="I243" s="11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9"/>
      <c r="B244" s="9"/>
      <c r="C244" s="9"/>
      <c r="D244" s="9"/>
      <c r="E244" s="9"/>
      <c r="F244" s="9"/>
      <c r="G244" s="11"/>
      <c r="H244" s="11"/>
      <c r="I244" s="11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9"/>
      <c r="B245" s="9"/>
      <c r="C245" s="9"/>
      <c r="D245" s="9"/>
      <c r="E245" s="9"/>
      <c r="F245" s="9"/>
      <c r="G245" s="11"/>
      <c r="H245" s="11"/>
      <c r="I245" s="11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9"/>
      <c r="B246" s="9"/>
      <c r="C246" s="9"/>
      <c r="D246" s="9"/>
      <c r="E246" s="9"/>
      <c r="F246" s="9"/>
      <c r="G246" s="11"/>
      <c r="H246" s="11"/>
      <c r="I246" s="11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9"/>
      <c r="B247" s="9"/>
      <c r="C247" s="9"/>
      <c r="D247" s="9"/>
      <c r="E247" s="9"/>
      <c r="F247" s="9"/>
      <c r="G247" s="11"/>
      <c r="H247" s="11"/>
      <c r="I247" s="11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9"/>
      <c r="B248" s="9"/>
      <c r="C248" s="9"/>
      <c r="D248" s="9"/>
      <c r="E248" s="9"/>
      <c r="F248" s="9"/>
      <c r="G248" s="11"/>
      <c r="H248" s="11"/>
      <c r="I248" s="11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9"/>
      <c r="B249" s="9"/>
      <c r="C249" s="9"/>
      <c r="D249" s="9"/>
      <c r="E249" s="9"/>
      <c r="F249" s="9"/>
      <c r="G249" s="11"/>
      <c r="H249" s="11"/>
      <c r="I249" s="11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9"/>
      <c r="B250" s="9"/>
      <c r="C250" s="9"/>
      <c r="D250" s="9"/>
      <c r="E250" s="9"/>
      <c r="F250" s="9"/>
      <c r="G250" s="11"/>
      <c r="H250" s="11"/>
      <c r="I250" s="11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9"/>
      <c r="B251" s="9"/>
      <c r="C251" s="9"/>
      <c r="D251" s="9"/>
      <c r="E251" s="9"/>
      <c r="F251" s="9"/>
      <c r="G251" s="11"/>
      <c r="H251" s="11"/>
      <c r="I251" s="11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9"/>
      <c r="B252" s="9"/>
      <c r="C252" s="9"/>
      <c r="D252" s="9"/>
      <c r="E252" s="9"/>
      <c r="F252" s="9"/>
      <c r="G252" s="11"/>
      <c r="H252" s="11"/>
      <c r="I252" s="11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9"/>
      <c r="B253" s="9"/>
      <c r="C253" s="9"/>
      <c r="D253" s="9"/>
      <c r="E253" s="9"/>
      <c r="F253" s="9"/>
      <c r="G253" s="11"/>
      <c r="H253" s="11"/>
      <c r="I253" s="11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9"/>
      <c r="B254" s="9"/>
      <c r="C254" s="9"/>
      <c r="D254" s="9"/>
      <c r="E254" s="9"/>
      <c r="F254" s="9"/>
      <c r="G254" s="11"/>
      <c r="H254" s="11"/>
      <c r="I254" s="11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9"/>
      <c r="B255" s="9"/>
      <c r="C255" s="9"/>
      <c r="D255" s="9"/>
      <c r="E255" s="9"/>
      <c r="F255" s="9"/>
      <c r="G255" s="11"/>
      <c r="H255" s="11"/>
      <c r="I255" s="11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9"/>
      <c r="B256" s="9"/>
      <c r="C256" s="9"/>
      <c r="D256" s="9"/>
      <c r="E256" s="9"/>
      <c r="F256" s="9"/>
      <c r="G256" s="11"/>
      <c r="H256" s="11"/>
      <c r="I256" s="11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9"/>
      <c r="B257" s="9"/>
      <c r="C257" s="9"/>
      <c r="D257" s="9"/>
      <c r="E257" s="9"/>
      <c r="F257" s="9"/>
      <c r="G257" s="11"/>
      <c r="H257" s="11"/>
      <c r="I257" s="11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9"/>
      <c r="B258" s="9"/>
      <c r="C258" s="9"/>
      <c r="D258" s="9"/>
      <c r="E258" s="9"/>
      <c r="F258" s="9"/>
      <c r="G258" s="11"/>
      <c r="H258" s="11"/>
      <c r="I258" s="11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9"/>
      <c r="B259" s="9"/>
      <c r="C259" s="9"/>
      <c r="D259" s="9"/>
      <c r="E259" s="9"/>
      <c r="F259" s="9"/>
      <c r="G259" s="11"/>
      <c r="H259" s="11"/>
      <c r="I259" s="11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9"/>
      <c r="B260" s="9"/>
      <c r="C260" s="9"/>
      <c r="D260" s="9"/>
      <c r="E260" s="9"/>
      <c r="F260" s="9"/>
      <c r="G260" s="11"/>
      <c r="H260" s="11"/>
      <c r="I260" s="11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9"/>
      <c r="B261" s="9"/>
      <c r="C261" s="9"/>
      <c r="D261" s="9"/>
      <c r="E261" s="9"/>
      <c r="F261" s="9"/>
      <c r="G261" s="11"/>
      <c r="H261" s="11"/>
      <c r="I261" s="11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9"/>
      <c r="E262" s="9"/>
      <c r="F262" s="9"/>
      <c r="G262" s="11"/>
      <c r="H262" s="11"/>
      <c r="I262" s="11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9"/>
      <c r="E263" s="9"/>
      <c r="F263" s="9"/>
      <c r="G263" s="11"/>
      <c r="H263" s="11"/>
      <c r="I263" s="11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9"/>
      <c r="E264" s="9"/>
      <c r="F264" s="9"/>
      <c r="G264" s="11"/>
      <c r="H264" s="11"/>
      <c r="I264" s="11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9"/>
      <c r="E265" s="9"/>
      <c r="F265" s="9"/>
      <c r="G265" s="11"/>
      <c r="H265" s="11"/>
      <c r="I265" s="11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9"/>
      <c r="E266" s="9"/>
      <c r="F266" s="9"/>
      <c r="G266" s="11"/>
      <c r="H266" s="11"/>
      <c r="I266" s="11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9"/>
      <c r="E267" s="9"/>
      <c r="F267" s="9"/>
      <c r="G267" s="11"/>
      <c r="H267" s="11"/>
      <c r="I267" s="11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9"/>
      <c r="E268" s="9"/>
      <c r="F268" s="9"/>
      <c r="G268" s="11"/>
      <c r="H268" s="11"/>
      <c r="I268" s="1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9"/>
      <c r="E269" s="9"/>
      <c r="F269" s="9"/>
      <c r="G269" s="11"/>
      <c r="H269" s="11"/>
      <c r="I269" s="11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9"/>
      <c r="E270" s="9"/>
      <c r="F270" s="9"/>
      <c r="G270" s="11"/>
      <c r="H270" s="11"/>
      <c r="I270" s="11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9"/>
      <c r="E271" s="9"/>
      <c r="F271" s="9"/>
      <c r="G271" s="11"/>
      <c r="H271" s="11"/>
      <c r="I271" s="11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9"/>
      <c r="E272" s="9"/>
      <c r="F272" s="9"/>
      <c r="G272" s="11"/>
      <c r="H272" s="11"/>
      <c r="I272" s="11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9"/>
      <c r="E273" s="9"/>
      <c r="F273" s="9"/>
      <c r="G273" s="11"/>
      <c r="H273" s="11"/>
      <c r="I273" s="11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9"/>
      <c r="E274" s="9"/>
      <c r="F274" s="9"/>
      <c r="G274" s="11"/>
      <c r="H274" s="11"/>
      <c r="I274" s="11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9"/>
      <c r="E275" s="9"/>
      <c r="F275" s="9"/>
      <c r="G275" s="11"/>
      <c r="H275" s="11"/>
      <c r="I275" s="11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9"/>
      <c r="E276" s="9"/>
      <c r="F276" s="9"/>
      <c r="G276" s="11"/>
      <c r="H276" s="11"/>
      <c r="I276" s="11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9"/>
      <c r="E277" s="9"/>
      <c r="F277" s="9"/>
      <c r="G277" s="11"/>
      <c r="H277" s="11"/>
      <c r="I277" s="11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9"/>
      <c r="E278" s="9"/>
      <c r="F278" s="9"/>
      <c r="G278" s="11"/>
      <c r="H278" s="11"/>
      <c r="I278" s="11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9"/>
      <c r="E279" s="9"/>
      <c r="F279" s="9"/>
      <c r="G279" s="11"/>
      <c r="H279" s="11"/>
      <c r="I279" s="11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9"/>
      <c r="E280" s="9"/>
      <c r="F280" s="9"/>
      <c r="G280" s="11"/>
      <c r="H280" s="11"/>
      <c r="I280" s="11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9"/>
      <c r="E281" s="9"/>
      <c r="F281" s="9"/>
      <c r="G281" s="11"/>
      <c r="H281" s="11"/>
      <c r="I281" s="11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9"/>
      <c r="E282" s="9"/>
      <c r="F282" s="9"/>
      <c r="G282" s="11"/>
      <c r="H282" s="11"/>
      <c r="I282" s="11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9"/>
      <c r="E283" s="9"/>
      <c r="F283" s="9"/>
      <c r="G283" s="11"/>
      <c r="H283" s="11"/>
      <c r="I283" s="11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9"/>
      <c r="E284" s="9"/>
      <c r="F284" s="9"/>
      <c r="G284" s="11"/>
      <c r="H284" s="11"/>
      <c r="I284" s="11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9"/>
      <c r="E285" s="9"/>
      <c r="F285" s="9"/>
      <c r="G285" s="11"/>
      <c r="H285" s="11"/>
      <c r="I285" s="11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9"/>
      <c r="E286" s="9"/>
      <c r="F286" s="9"/>
      <c r="G286" s="11"/>
      <c r="H286" s="11"/>
      <c r="I286" s="11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9"/>
      <c r="E287" s="9"/>
      <c r="F287" s="9"/>
      <c r="G287" s="11"/>
      <c r="H287" s="11"/>
      <c r="I287" s="11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9"/>
      <c r="E288" s="9"/>
      <c r="F288" s="9"/>
      <c r="G288" s="11"/>
      <c r="H288" s="11"/>
      <c r="I288" s="11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9"/>
      <c r="E289" s="9"/>
      <c r="F289" s="9"/>
      <c r="G289" s="11"/>
      <c r="H289" s="11"/>
      <c r="I289" s="11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9"/>
      <c r="E290" s="9"/>
      <c r="F290" s="9"/>
      <c r="G290" s="11"/>
      <c r="H290" s="11"/>
      <c r="I290" s="11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9"/>
      <c r="E291" s="9"/>
      <c r="F291" s="9"/>
      <c r="G291" s="11"/>
      <c r="H291" s="11"/>
      <c r="I291" s="11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9"/>
      <c r="E292" s="9"/>
      <c r="F292" s="9"/>
      <c r="G292" s="11"/>
      <c r="H292" s="11"/>
      <c r="I292" s="11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9"/>
      <c r="E293" s="9"/>
      <c r="F293" s="9"/>
      <c r="G293" s="11"/>
      <c r="H293" s="11"/>
      <c r="I293" s="11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9"/>
      <c r="E294" s="9"/>
      <c r="F294" s="9"/>
      <c r="G294" s="11"/>
      <c r="H294" s="11"/>
      <c r="I294" s="11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9"/>
      <c r="E295" s="9"/>
      <c r="F295" s="9"/>
      <c r="G295" s="11"/>
      <c r="H295" s="11"/>
      <c r="I295" s="11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9"/>
      <c r="E296" s="9"/>
      <c r="F296" s="9"/>
      <c r="G296" s="11"/>
      <c r="H296" s="11"/>
      <c r="I296" s="11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9"/>
      <c r="E297" s="9"/>
      <c r="F297" s="9"/>
      <c r="G297" s="11"/>
      <c r="H297" s="11"/>
      <c r="I297" s="11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9"/>
      <c r="E298" s="9"/>
      <c r="F298" s="9"/>
      <c r="G298" s="11"/>
      <c r="H298" s="11"/>
      <c r="I298" s="11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9"/>
      <c r="E299" s="9"/>
      <c r="F299" s="9"/>
      <c r="G299" s="11"/>
      <c r="H299" s="11"/>
      <c r="I299" s="11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9"/>
      <c r="E300" s="9"/>
      <c r="F300" s="9"/>
      <c r="G300" s="11"/>
      <c r="H300" s="11"/>
      <c r="I300" s="11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9"/>
      <c r="E301" s="9"/>
      <c r="F301" s="9"/>
      <c r="G301" s="11"/>
      <c r="H301" s="11"/>
      <c r="I301" s="11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9"/>
      <c r="E302" s="9"/>
      <c r="F302" s="9"/>
      <c r="G302" s="11"/>
      <c r="H302" s="11"/>
      <c r="I302" s="11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9"/>
      <c r="E303" s="9"/>
      <c r="F303" s="9"/>
      <c r="G303" s="11"/>
      <c r="H303" s="11"/>
      <c r="I303" s="11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9"/>
      <c r="E304" s="9"/>
      <c r="F304" s="9"/>
      <c r="G304" s="11"/>
      <c r="H304" s="11"/>
      <c r="I304" s="11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9"/>
      <c r="E305" s="9"/>
      <c r="F305" s="9"/>
      <c r="G305" s="11"/>
      <c r="H305" s="11"/>
      <c r="I305" s="11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9"/>
      <c r="E306" s="9"/>
      <c r="F306" s="9"/>
      <c r="G306" s="11"/>
      <c r="H306" s="11"/>
      <c r="I306" s="11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9"/>
      <c r="E307" s="9"/>
      <c r="F307" s="9"/>
      <c r="G307" s="11"/>
      <c r="H307" s="11"/>
      <c r="I307" s="11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9"/>
      <c r="E308" s="9"/>
      <c r="F308" s="9"/>
      <c r="G308" s="11"/>
      <c r="H308" s="11"/>
      <c r="I308" s="11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9"/>
      <c r="E309" s="9"/>
      <c r="F309" s="9"/>
      <c r="G309" s="11"/>
      <c r="H309" s="11"/>
      <c r="I309" s="11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9"/>
      <c r="E310" s="9"/>
      <c r="F310" s="9"/>
      <c r="G310" s="11"/>
      <c r="H310" s="11"/>
      <c r="I310" s="11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9"/>
      <c r="E311" s="9"/>
      <c r="F311" s="9"/>
      <c r="G311" s="11"/>
      <c r="H311" s="11"/>
      <c r="I311" s="11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9"/>
      <c r="E312" s="9"/>
      <c r="F312" s="9"/>
      <c r="G312" s="11"/>
      <c r="H312" s="11"/>
      <c r="I312" s="11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9"/>
      <c r="E313" s="9"/>
      <c r="F313" s="9"/>
      <c r="G313" s="11"/>
      <c r="H313" s="11"/>
      <c r="I313" s="11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9"/>
      <c r="E314" s="9"/>
      <c r="F314" s="9"/>
      <c r="G314" s="11"/>
      <c r="H314" s="11"/>
      <c r="I314" s="11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9"/>
      <c r="E315" s="9"/>
      <c r="F315" s="9"/>
      <c r="G315" s="11"/>
      <c r="H315" s="11"/>
      <c r="I315" s="11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9"/>
      <c r="E316" s="9"/>
      <c r="F316" s="9"/>
      <c r="G316" s="11"/>
      <c r="H316" s="11"/>
      <c r="I316" s="11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9"/>
      <c r="E317" s="9"/>
      <c r="F317" s="9"/>
      <c r="G317" s="11"/>
      <c r="H317" s="11"/>
      <c r="I317" s="11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9"/>
      <c r="E318" s="9"/>
      <c r="F318" s="9"/>
      <c r="G318" s="11"/>
      <c r="H318" s="11"/>
      <c r="I318" s="11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9"/>
      <c r="E319" s="9"/>
      <c r="F319" s="9"/>
      <c r="G319" s="11"/>
      <c r="H319" s="11"/>
      <c r="I319" s="11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9"/>
      <c r="E320" s="9"/>
      <c r="F320" s="9"/>
      <c r="G320" s="11"/>
      <c r="H320" s="11"/>
      <c r="I320" s="11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9"/>
      <c r="E321" s="9"/>
      <c r="F321" s="9"/>
      <c r="G321" s="11"/>
      <c r="H321" s="11"/>
      <c r="I321" s="11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9"/>
      <c r="E322" s="9"/>
      <c r="F322" s="9"/>
      <c r="G322" s="11"/>
      <c r="H322" s="11"/>
      <c r="I322" s="11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9"/>
      <c r="E323" s="9"/>
      <c r="F323" s="9"/>
      <c r="G323" s="11"/>
      <c r="H323" s="11"/>
      <c r="I323" s="11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9"/>
      <c r="E324" s="9"/>
      <c r="F324" s="9"/>
      <c r="G324" s="11"/>
      <c r="H324" s="11"/>
      <c r="I324" s="11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9"/>
      <c r="E325" s="9"/>
      <c r="F325" s="9"/>
      <c r="G325" s="11"/>
      <c r="H325" s="11"/>
      <c r="I325" s="11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9"/>
      <c r="E326" s="9"/>
      <c r="F326" s="9"/>
      <c r="G326" s="11"/>
      <c r="H326" s="11"/>
      <c r="I326" s="11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9"/>
      <c r="E327" s="9"/>
      <c r="F327" s="9"/>
      <c r="G327" s="11"/>
      <c r="H327" s="11"/>
      <c r="I327" s="11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9"/>
      <c r="E328" s="9"/>
      <c r="F328" s="9"/>
      <c r="G328" s="11"/>
      <c r="H328" s="11"/>
      <c r="I328" s="11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9"/>
      <c r="E329" s="9"/>
      <c r="F329" s="9"/>
      <c r="G329" s="11"/>
      <c r="H329" s="11"/>
      <c r="I329" s="11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9"/>
      <c r="E330" s="9"/>
      <c r="F330" s="9"/>
      <c r="G330" s="11"/>
      <c r="H330" s="11"/>
      <c r="I330" s="11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9"/>
      <c r="E331" s="9"/>
      <c r="F331" s="9"/>
      <c r="G331" s="11"/>
      <c r="H331" s="11"/>
      <c r="I331" s="11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9"/>
      <c r="E332" s="9"/>
      <c r="F332" s="9"/>
      <c r="G332" s="11"/>
      <c r="H332" s="11"/>
      <c r="I332" s="11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9"/>
      <c r="E333" s="9"/>
      <c r="F333" s="9"/>
      <c r="G333" s="11"/>
      <c r="H333" s="11"/>
      <c r="I333" s="11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9"/>
      <c r="E334" s="9"/>
      <c r="F334" s="9"/>
      <c r="G334" s="11"/>
      <c r="H334" s="11"/>
      <c r="I334" s="11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9"/>
      <c r="E335" s="9"/>
      <c r="F335" s="9"/>
      <c r="G335" s="11"/>
      <c r="H335" s="11"/>
      <c r="I335" s="11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9"/>
      <c r="E336" s="9"/>
      <c r="F336" s="9"/>
      <c r="G336" s="11"/>
      <c r="H336" s="11"/>
      <c r="I336" s="11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9"/>
      <c r="E337" s="9"/>
      <c r="F337" s="9"/>
      <c r="G337" s="11"/>
      <c r="H337" s="11"/>
      <c r="I337" s="11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9"/>
      <c r="E338" s="9"/>
      <c r="F338" s="9"/>
      <c r="G338" s="11"/>
      <c r="H338" s="11"/>
      <c r="I338" s="11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9"/>
      <c r="E339" s="9"/>
      <c r="F339" s="9"/>
      <c r="G339" s="11"/>
      <c r="H339" s="11"/>
      <c r="I339" s="11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9"/>
      <c r="E340" s="9"/>
      <c r="F340" s="9"/>
      <c r="G340" s="11"/>
      <c r="H340" s="11"/>
      <c r="I340" s="11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9"/>
      <c r="E341" s="9"/>
      <c r="F341" s="9"/>
      <c r="G341" s="11"/>
      <c r="H341" s="11"/>
      <c r="I341" s="11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9"/>
      <c r="E342" s="9"/>
      <c r="F342" s="9"/>
      <c r="G342" s="11"/>
      <c r="H342" s="11"/>
      <c r="I342" s="11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9"/>
      <c r="E343" s="9"/>
      <c r="F343" s="9"/>
      <c r="G343" s="11"/>
      <c r="H343" s="11"/>
      <c r="I343" s="11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9"/>
      <c r="E344" s="9"/>
      <c r="F344" s="9"/>
      <c r="G344" s="11"/>
      <c r="H344" s="11"/>
      <c r="I344" s="11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9"/>
      <c r="E345" s="9"/>
      <c r="F345" s="9"/>
      <c r="G345" s="11"/>
      <c r="H345" s="11"/>
      <c r="I345" s="11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9"/>
      <c r="E346" s="9"/>
      <c r="F346" s="9"/>
      <c r="G346" s="11"/>
      <c r="H346" s="11"/>
      <c r="I346" s="11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9"/>
      <c r="E347" s="9"/>
      <c r="F347" s="9"/>
      <c r="G347" s="11"/>
      <c r="H347" s="11"/>
      <c r="I347" s="11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9"/>
      <c r="E348" s="9"/>
      <c r="F348" s="9"/>
      <c r="G348" s="11"/>
      <c r="H348" s="11"/>
      <c r="I348" s="11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9"/>
      <c r="E349" s="9"/>
      <c r="F349" s="9"/>
      <c r="G349" s="11"/>
      <c r="H349" s="11"/>
      <c r="I349" s="11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9"/>
      <c r="E350" s="9"/>
      <c r="F350" s="9"/>
      <c r="G350" s="11"/>
      <c r="H350" s="11"/>
      <c r="I350" s="11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9"/>
      <c r="E351" s="9"/>
      <c r="F351" s="9"/>
      <c r="G351" s="11"/>
      <c r="H351" s="11"/>
      <c r="I351" s="11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9"/>
      <c r="E352" s="9"/>
      <c r="F352" s="9"/>
      <c r="G352" s="11"/>
      <c r="H352" s="11"/>
      <c r="I352" s="11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9"/>
      <c r="E353" s="9"/>
      <c r="F353" s="9"/>
      <c r="G353" s="11"/>
      <c r="H353" s="11"/>
      <c r="I353" s="11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9"/>
      <c r="E354" s="9"/>
      <c r="F354" s="9"/>
      <c r="G354" s="11"/>
      <c r="H354" s="11"/>
      <c r="I354" s="11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9"/>
      <c r="E355" s="9"/>
      <c r="F355" s="9"/>
      <c r="G355" s="11"/>
      <c r="H355" s="11"/>
      <c r="I355" s="11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9"/>
      <c r="E356" s="9"/>
      <c r="F356" s="9"/>
      <c r="G356" s="11"/>
      <c r="H356" s="11"/>
      <c r="I356" s="11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9"/>
      <c r="E357" s="9"/>
      <c r="F357" s="9"/>
      <c r="G357" s="11"/>
      <c r="H357" s="11"/>
      <c r="I357" s="11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9"/>
      <c r="E358" s="9"/>
      <c r="F358" s="9"/>
      <c r="G358" s="11"/>
      <c r="H358" s="11"/>
      <c r="I358" s="11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9"/>
      <c r="E359" s="9"/>
      <c r="F359" s="9"/>
      <c r="G359" s="11"/>
      <c r="H359" s="11"/>
      <c r="I359" s="11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9"/>
      <c r="E360" s="9"/>
      <c r="F360" s="9"/>
      <c r="G360" s="11"/>
      <c r="H360" s="11"/>
      <c r="I360" s="11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9"/>
      <c r="E361" s="9"/>
      <c r="F361" s="9"/>
      <c r="G361" s="11"/>
      <c r="H361" s="11"/>
      <c r="I361" s="11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9"/>
      <c r="E362" s="9"/>
      <c r="F362" s="9"/>
      <c r="G362" s="11"/>
      <c r="H362" s="11"/>
      <c r="I362" s="11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9"/>
      <c r="E363" s="9"/>
      <c r="F363" s="9"/>
      <c r="G363" s="11"/>
      <c r="H363" s="11"/>
      <c r="I363" s="11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9"/>
      <c r="E364" s="9"/>
      <c r="F364" s="9"/>
      <c r="G364" s="11"/>
      <c r="H364" s="11"/>
      <c r="I364" s="11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9"/>
      <c r="E365" s="9"/>
      <c r="F365" s="9"/>
      <c r="G365" s="11"/>
      <c r="H365" s="11"/>
      <c r="I365" s="11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9"/>
      <c r="E366" s="9"/>
      <c r="F366" s="9"/>
      <c r="G366" s="11"/>
      <c r="H366" s="11"/>
      <c r="I366" s="11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9"/>
      <c r="E367" s="9"/>
      <c r="F367" s="9"/>
      <c r="G367" s="11"/>
      <c r="H367" s="11"/>
      <c r="I367" s="11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9"/>
      <c r="E368" s="9"/>
      <c r="F368" s="9"/>
      <c r="G368" s="11"/>
      <c r="H368" s="11"/>
      <c r="I368" s="11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9"/>
      <c r="E369" s="9"/>
      <c r="F369" s="9"/>
      <c r="G369" s="11"/>
      <c r="H369" s="11"/>
      <c r="I369" s="11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9"/>
      <c r="E370" s="9"/>
      <c r="F370" s="9"/>
      <c r="G370" s="11"/>
      <c r="H370" s="11"/>
      <c r="I370" s="11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9"/>
      <c r="E371" s="9"/>
      <c r="F371" s="9"/>
      <c r="G371" s="11"/>
      <c r="H371" s="11"/>
      <c r="I371" s="11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9"/>
      <c r="E372" s="9"/>
      <c r="F372" s="9"/>
      <c r="G372" s="11"/>
      <c r="H372" s="11"/>
      <c r="I372" s="11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9"/>
      <c r="E373" s="9"/>
      <c r="F373" s="9"/>
      <c r="G373" s="11"/>
      <c r="H373" s="11"/>
      <c r="I373" s="11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9"/>
      <c r="E374" s="9"/>
      <c r="F374" s="9"/>
      <c r="G374" s="11"/>
      <c r="H374" s="11"/>
      <c r="I374" s="11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9"/>
      <c r="E375" s="9"/>
      <c r="F375" s="9"/>
      <c r="G375" s="11"/>
      <c r="H375" s="11"/>
      <c r="I375" s="11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9"/>
      <c r="E376" s="9"/>
      <c r="F376" s="9"/>
      <c r="G376" s="11"/>
      <c r="H376" s="11"/>
      <c r="I376" s="11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9"/>
      <c r="E377" s="9"/>
      <c r="F377" s="9"/>
      <c r="G377" s="11"/>
      <c r="H377" s="11"/>
      <c r="I377" s="11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9"/>
      <c r="E378" s="9"/>
      <c r="F378" s="9"/>
      <c r="G378" s="11"/>
      <c r="H378" s="11"/>
      <c r="I378" s="11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9"/>
      <c r="E379" s="9"/>
      <c r="F379" s="9"/>
      <c r="G379" s="11"/>
      <c r="H379" s="11"/>
      <c r="I379" s="11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9"/>
      <c r="E380" s="9"/>
      <c r="F380" s="9"/>
      <c r="G380" s="11"/>
      <c r="H380" s="11"/>
      <c r="I380" s="11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9"/>
      <c r="E381" s="9"/>
      <c r="F381" s="9"/>
      <c r="G381" s="11"/>
      <c r="H381" s="11"/>
      <c r="I381" s="11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9"/>
      <c r="E382" s="9"/>
      <c r="F382" s="9"/>
      <c r="G382" s="11"/>
      <c r="H382" s="11"/>
      <c r="I382" s="11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9"/>
      <c r="E383" s="9"/>
      <c r="F383" s="9"/>
      <c r="G383" s="11"/>
      <c r="H383" s="11"/>
      <c r="I383" s="11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9"/>
      <c r="E384" s="9"/>
      <c r="F384" s="9"/>
      <c r="G384" s="11"/>
      <c r="H384" s="11"/>
      <c r="I384" s="11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9"/>
      <c r="E385" s="9"/>
      <c r="F385" s="9"/>
      <c r="G385" s="11"/>
      <c r="H385" s="11"/>
      <c r="I385" s="11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9"/>
      <c r="E386" s="9"/>
      <c r="F386" s="9"/>
      <c r="G386" s="11"/>
      <c r="H386" s="11"/>
      <c r="I386" s="11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9"/>
      <c r="E387" s="9"/>
      <c r="F387" s="9"/>
      <c r="G387" s="11"/>
      <c r="H387" s="11"/>
      <c r="I387" s="11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9"/>
      <c r="E388" s="9"/>
      <c r="F388" s="9"/>
      <c r="G388" s="11"/>
      <c r="H388" s="11"/>
      <c r="I388" s="11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9"/>
      <c r="E389" s="9"/>
      <c r="F389" s="9"/>
      <c r="G389" s="11"/>
      <c r="H389" s="11"/>
      <c r="I389" s="11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9"/>
      <c r="E390" s="9"/>
      <c r="F390" s="9"/>
      <c r="G390" s="11"/>
      <c r="H390" s="11"/>
      <c r="I390" s="11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9"/>
      <c r="E391" s="9"/>
      <c r="F391" s="9"/>
      <c r="G391" s="11"/>
      <c r="H391" s="11"/>
      <c r="I391" s="11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9"/>
      <c r="E392" s="9"/>
      <c r="F392" s="9"/>
      <c r="G392" s="11"/>
      <c r="H392" s="11"/>
      <c r="I392" s="11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9"/>
      <c r="E393" s="9"/>
      <c r="F393" s="9"/>
      <c r="G393" s="11"/>
      <c r="H393" s="11"/>
      <c r="I393" s="11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9"/>
      <c r="E394" s="9"/>
      <c r="F394" s="9"/>
      <c r="G394" s="11"/>
      <c r="H394" s="11"/>
      <c r="I394" s="11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9"/>
      <c r="E395" s="9"/>
      <c r="F395" s="9"/>
      <c r="G395" s="11"/>
      <c r="H395" s="11"/>
      <c r="I395" s="11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9"/>
      <c r="E396" s="9"/>
      <c r="F396" s="9"/>
      <c r="G396" s="11"/>
      <c r="H396" s="11"/>
      <c r="I396" s="11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9"/>
      <c r="E397" s="9"/>
      <c r="F397" s="9"/>
      <c r="G397" s="11"/>
      <c r="H397" s="11"/>
      <c r="I397" s="11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9"/>
      <c r="E398" s="9"/>
      <c r="F398" s="9"/>
      <c r="G398" s="11"/>
      <c r="H398" s="11"/>
      <c r="I398" s="11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9"/>
      <c r="E399" s="9"/>
      <c r="F399" s="9"/>
      <c r="G399" s="11"/>
      <c r="H399" s="11"/>
      <c r="I399" s="11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9"/>
      <c r="E400" s="9"/>
      <c r="F400" s="9"/>
      <c r="G400" s="11"/>
      <c r="H400" s="11"/>
      <c r="I400" s="11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9"/>
      <c r="E401" s="9"/>
      <c r="F401" s="9"/>
      <c r="G401" s="11"/>
      <c r="H401" s="11"/>
      <c r="I401" s="11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9"/>
      <c r="E402" s="9"/>
      <c r="F402" s="9"/>
      <c r="G402" s="11"/>
      <c r="H402" s="11"/>
      <c r="I402" s="11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9"/>
      <c r="E403" s="9"/>
      <c r="F403" s="9"/>
      <c r="G403" s="11"/>
      <c r="H403" s="11"/>
      <c r="I403" s="11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9"/>
      <c r="E404" s="9"/>
      <c r="F404" s="9"/>
      <c r="G404" s="11"/>
      <c r="H404" s="11"/>
      <c r="I404" s="11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9"/>
      <c r="E405" s="9"/>
      <c r="F405" s="9"/>
      <c r="G405" s="11"/>
      <c r="H405" s="11"/>
      <c r="I405" s="11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9"/>
      <c r="E406" s="9"/>
      <c r="F406" s="9"/>
      <c r="G406" s="11"/>
      <c r="H406" s="11"/>
      <c r="I406" s="11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9"/>
      <c r="E407" s="9"/>
      <c r="F407" s="9"/>
      <c r="G407" s="11"/>
      <c r="H407" s="11"/>
      <c r="I407" s="11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9"/>
      <c r="E408" s="9"/>
      <c r="F408" s="9"/>
      <c r="G408" s="11"/>
      <c r="H408" s="11"/>
      <c r="I408" s="11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9"/>
      <c r="E409" s="9"/>
      <c r="F409" s="9"/>
      <c r="G409" s="11"/>
      <c r="H409" s="11"/>
      <c r="I409" s="11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9"/>
      <c r="E410" s="9"/>
      <c r="F410" s="9"/>
      <c r="G410" s="11"/>
      <c r="H410" s="11"/>
      <c r="I410" s="11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9"/>
      <c r="E411" s="9"/>
      <c r="F411" s="9"/>
      <c r="G411" s="11"/>
      <c r="H411" s="11"/>
      <c r="I411" s="11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9"/>
      <c r="E412" s="9"/>
      <c r="F412" s="9"/>
      <c r="G412" s="11"/>
      <c r="H412" s="11"/>
      <c r="I412" s="11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9"/>
      <c r="E413" s="9"/>
      <c r="F413" s="9"/>
      <c r="G413" s="11"/>
      <c r="H413" s="11"/>
      <c r="I413" s="11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9"/>
      <c r="E414" s="9"/>
      <c r="F414" s="9"/>
      <c r="G414" s="11"/>
      <c r="H414" s="11"/>
      <c r="I414" s="11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9"/>
      <c r="E415" s="9"/>
      <c r="F415" s="9"/>
      <c r="G415" s="11"/>
      <c r="H415" s="11"/>
      <c r="I415" s="11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9"/>
      <c r="E416" s="9"/>
      <c r="F416" s="9"/>
      <c r="G416" s="11"/>
      <c r="H416" s="11"/>
      <c r="I416" s="11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9"/>
      <c r="E417" s="9"/>
      <c r="F417" s="9"/>
      <c r="G417" s="11"/>
      <c r="H417" s="11"/>
      <c r="I417" s="11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9"/>
      <c r="E418" s="9"/>
      <c r="F418" s="9"/>
      <c r="G418" s="11"/>
      <c r="H418" s="11"/>
      <c r="I418" s="11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9"/>
      <c r="E419" s="9"/>
      <c r="F419" s="9"/>
      <c r="G419" s="11"/>
      <c r="H419" s="11"/>
      <c r="I419" s="11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9"/>
      <c r="E420" s="9"/>
      <c r="F420" s="9"/>
      <c r="G420" s="11"/>
      <c r="H420" s="11"/>
      <c r="I420" s="11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9"/>
      <c r="E421" s="9"/>
      <c r="F421" s="9"/>
      <c r="G421" s="11"/>
      <c r="H421" s="11"/>
      <c r="I421" s="11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9"/>
      <c r="E422" s="9"/>
      <c r="F422" s="9"/>
      <c r="G422" s="11"/>
      <c r="H422" s="11"/>
      <c r="I422" s="11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9"/>
      <c r="E423" s="9"/>
      <c r="F423" s="9"/>
      <c r="G423" s="11"/>
      <c r="H423" s="11"/>
      <c r="I423" s="11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9"/>
      <c r="E424" s="9"/>
      <c r="F424" s="9"/>
      <c r="G424" s="11"/>
      <c r="H424" s="11"/>
      <c r="I424" s="11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9"/>
      <c r="E425" s="9"/>
      <c r="F425" s="9"/>
      <c r="G425" s="11"/>
      <c r="H425" s="11"/>
      <c r="I425" s="11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9"/>
      <c r="E426" s="9"/>
      <c r="F426" s="9"/>
      <c r="G426" s="11"/>
      <c r="H426" s="11"/>
      <c r="I426" s="11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9"/>
      <c r="E427" s="9"/>
      <c r="F427" s="9"/>
      <c r="G427" s="11"/>
      <c r="H427" s="11"/>
      <c r="I427" s="11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9"/>
      <c r="E428" s="9"/>
      <c r="F428" s="9"/>
      <c r="G428" s="11"/>
      <c r="H428" s="11"/>
      <c r="I428" s="11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9"/>
      <c r="E429" s="9"/>
      <c r="F429" s="9"/>
      <c r="G429" s="11"/>
      <c r="H429" s="11"/>
      <c r="I429" s="11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9"/>
      <c r="E430" s="9"/>
      <c r="F430" s="9"/>
      <c r="G430" s="11"/>
      <c r="H430" s="11"/>
      <c r="I430" s="11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9"/>
      <c r="E431" s="9"/>
      <c r="F431" s="9"/>
      <c r="G431" s="11"/>
      <c r="H431" s="11"/>
      <c r="I431" s="11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9"/>
      <c r="E432" s="9"/>
      <c r="F432" s="9"/>
      <c r="G432" s="11"/>
      <c r="H432" s="11"/>
      <c r="I432" s="11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9"/>
      <c r="E433" s="9"/>
      <c r="F433" s="9"/>
      <c r="G433" s="11"/>
      <c r="H433" s="11"/>
      <c r="I433" s="11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9"/>
      <c r="E434" s="9"/>
      <c r="F434" s="9"/>
      <c r="G434" s="11"/>
      <c r="H434" s="11"/>
      <c r="I434" s="11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9"/>
      <c r="E435" s="9"/>
      <c r="F435" s="9"/>
      <c r="G435" s="11"/>
      <c r="H435" s="11"/>
      <c r="I435" s="11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9"/>
      <c r="E436" s="9"/>
      <c r="F436" s="9"/>
      <c r="G436" s="11"/>
      <c r="H436" s="11"/>
      <c r="I436" s="11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9"/>
      <c r="E437" s="9"/>
      <c r="F437" s="9"/>
      <c r="G437" s="11"/>
      <c r="H437" s="11"/>
      <c r="I437" s="11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9"/>
      <c r="E438" s="9"/>
      <c r="F438" s="9"/>
      <c r="G438" s="11"/>
      <c r="H438" s="11"/>
      <c r="I438" s="11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9"/>
      <c r="E439" s="9"/>
      <c r="F439" s="9"/>
      <c r="G439" s="11"/>
      <c r="H439" s="11"/>
      <c r="I439" s="11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9"/>
      <c r="E440" s="9"/>
      <c r="F440" s="9"/>
      <c r="G440" s="11"/>
      <c r="H440" s="11"/>
      <c r="I440" s="11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9"/>
      <c r="E441" s="9"/>
      <c r="F441" s="9"/>
      <c r="G441" s="11"/>
      <c r="H441" s="11"/>
      <c r="I441" s="11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9"/>
      <c r="E442" s="9"/>
      <c r="F442" s="9"/>
      <c r="G442" s="11"/>
      <c r="H442" s="11"/>
      <c r="I442" s="11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9"/>
      <c r="E443" s="9"/>
      <c r="F443" s="9"/>
      <c r="G443" s="11"/>
      <c r="H443" s="11"/>
      <c r="I443" s="11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9"/>
      <c r="E444" s="9"/>
      <c r="F444" s="9"/>
      <c r="G444" s="11"/>
      <c r="H444" s="11"/>
      <c r="I444" s="11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9"/>
      <c r="E445" s="9"/>
      <c r="F445" s="9"/>
      <c r="G445" s="11"/>
      <c r="H445" s="11"/>
      <c r="I445" s="11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9"/>
      <c r="E446" s="9"/>
      <c r="F446" s="9"/>
      <c r="G446" s="11"/>
      <c r="H446" s="11"/>
      <c r="I446" s="11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9"/>
      <c r="E447" s="9"/>
      <c r="F447" s="9"/>
      <c r="G447" s="11"/>
      <c r="H447" s="11"/>
      <c r="I447" s="11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9"/>
      <c r="E448" s="9"/>
      <c r="F448" s="9"/>
      <c r="G448" s="11"/>
      <c r="H448" s="11"/>
      <c r="I448" s="11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9"/>
      <c r="E449" s="9"/>
      <c r="F449" s="9"/>
      <c r="G449" s="11"/>
      <c r="H449" s="11"/>
      <c r="I449" s="11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9"/>
      <c r="E450" s="9"/>
      <c r="F450" s="9"/>
      <c r="G450" s="11"/>
      <c r="H450" s="11"/>
      <c r="I450" s="11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9"/>
      <c r="E451" s="9"/>
      <c r="F451" s="9"/>
      <c r="G451" s="11"/>
      <c r="H451" s="11"/>
      <c r="I451" s="11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9"/>
      <c r="E452" s="9"/>
      <c r="F452" s="9"/>
      <c r="G452" s="11"/>
      <c r="H452" s="11"/>
      <c r="I452" s="11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9"/>
      <c r="E453" s="9"/>
      <c r="F453" s="9"/>
      <c r="G453" s="11"/>
      <c r="H453" s="11"/>
      <c r="I453" s="11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9"/>
      <c r="E454" s="9"/>
      <c r="F454" s="9"/>
      <c r="G454" s="11"/>
      <c r="H454" s="11"/>
      <c r="I454" s="11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9"/>
      <c r="E455" s="9"/>
      <c r="F455" s="9"/>
      <c r="G455" s="11"/>
      <c r="H455" s="11"/>
      <c r="I455" s="11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9"/>
      <c r="E456" s="9"/>
      <c r="F456" s="9"/>
      <c r="G456" s="11"/>
      <c r="H456" s="11"/>
      <c r="I456" s="11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9"/>
      <c r="E457" s="9"/>
      <c r="F457" s="9"/>
      <c r="G457" s="11"/>
      <c r="H457" s="11"/>
      <c r="I457" s="11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9"/>
      <c r="E458" s="9"/>
      <c r="F458" s="9"/>
      <c r="G458" s="11"/>
      <c r="H458" s="11"/>
      <c r="I458" s="11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9"/>
      <c r="E459" s="9"/>
      <c r="F459" s="9"/>
      <c r="G459" s="11"/>
      <c r="H459" s="11"/>
      <c r="I459" s="11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9"/>
      <c r="E460" s="9"/>
      <c r="F460" s="9"/>
      <c r="G460" s="11"/>
      <c r="H460" s="11"/>
      <c r="I460" s="11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9"/>
      <c r="E461" s="9"/>
      <c r="F461" s="9"/>
      <c r="G461" s="11"/>
      <c r="H461" s="11"/>
      <c r="I461" s="11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9"/>
      <c r="E462" s="9"/>
      <c r="F462" s="9"/>
      <c r="G462" s="11"/>
      <c r="H462" s="11"/>
      <c r="I462" s="11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9"/>
      <c r="E463" s="9"/>
      <c r="F463" s="9"/>
      <c r="G463" s="11"/>
      <c r="H463" s="11"/>
      <c r="I463" s="11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9"/>
      <c r="E464" s="9"/>
      <c r="F464" s="9"/>
      <c r="G464" s="11"/>
      <c r="H464" s="11"/>
      <c r="I464" s="11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9"/>
      <c r="E465" s="9"/>
      <c r="F465" s="9"/>
      <c r="G465" s="11"/>
      <c r="H465" s="11"/>
      <c r="I465" s="11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9"/>
      <c r="E466" s="9"/>
      <c r="F466" s="9"/>
      <c r="G466" s="11"/>
      <c r="H466" s="11"/>
      <c r="I466" s="11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9"/>
      <c r="E467" s="9"/>
      <c r="F467" s="9"/>
      <c r="G467" s="11"/>
      <c r="H467" s="11"/>
      <c r="I467" s="11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9"/>
      <c r="E468" s="9"/>
      <c r="F468" s="9"/>
      <c r="G468" s="11"/>
      <c r="H468" s="11"/>
      <c r="I468" s="11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9"/>
      <c r="E469" s="9"/>
      <c r="F469" s="9"/>
      <c r="G469" s="11"/>
      <c r="H469" s="11"/>
      <c r="I469" s="11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9"/>
      <c r="E470" s="9"/>
      <c r="F470" s="9"/>
      <c r="G470" s="11"/>
      <c r="H470" s="11"/>
      <c r="I470" s="11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9"/>
      <c r="E471" s="9"/>
      <c r="F471" s="9"/>
      <c r="G471" s="11"/>
      <c r="H471" s="11"/>
      <c r="I471" s="11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9"/>
      <c r="E472" s="9"/>
      <c r="F472" s="9"/>
      <c r="G472" s="11"/>
      <c r="H472" s="11"/>
      <c r="I472" s="11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9"/>
      <c r="E473" s="9"/>
      <c r="F473" s="9"/>
      <c r="G473" s="11"/>
      <c r="H473" s="11"/>
      <c r="I473" s="11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9"/>
      <c r="E474" s="9"/>
      <c r="F474" s="9"/>
      <c r="G474" s="11"/>
      <c r="H474" s="11"/>
      <c r="I474" s="11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9"/>
      <c r="E475" s="9"/>
      <c r="F475" s="9"/>
      <c r="G475" s="11"/>
      <c r="H475" s="11"/>
      <c r="I475" s="11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9"/>
      <c r="E476" s="9"/>
      <c r="F476" s="9"/>
      <c r="G476" s="11"/>
      <c r="H476" s="11"/>
      <c r="I476" s="11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9"/>
      <c r="E477" s="9"/>
      <c r="F477" s="9"/>
      <c r="G477" s="11"/>
      <c r="H477" s="11"/>
      <c r="I477" s="11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9"/>
      <c r="E478" s="9"/>
      <c r="F478" s="9"/>
      <c r="G478" s="11"/>
      <c r="H478" s="11"/>
      <c r="I478" s="11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9"/>
      <c r="E479" s="9"/>
      <c r="F479" s="9"/>
      <c r="G479" s="11"/>
      <c r="H479" s="11"/>
      <c r="I479" s="11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9"/>
      <c r="E480" s="9"/>
      <c r="F480" s="9"/>
      <c r="G480" s="11"/>
      <c r="H480" s="11"/>
      <c r="I480" s="11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9"/>
      <c r="E481" s="9"/>
      <c r="F481" s="9"/>
      <c r="G481" s="11"/>
      <c r="H481" s="11"/>
      <c r="I481" s="11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9"/>
      <c r="E482" s="9"/>
      <c r="F482" s="9"/>
      <c r="G482" s="11"/>
      <c r="H482" s="11"/>
      <c r="I482" s="11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9"/>
      <c r="E483" s="9"/>
      <c r="F483" s="9"/>
      <c r="G483" s="11"/>
      <c r="H483" s="11"/>
      <c r="I483" s="11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9"/>
      <c r="E484" s="9"/>
      <c r="F484" s="9"/>
      <c r="G484" s="11"/>
      <c r="H484" s="11"/>
      <c r="I484" s="11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9"/>
      <c r="E485" s="9"/>
      <c r="F485" s="9"/>
      <c r="G485" s="11"/>
      <c r="H485" s="11"/>
      <c r="I485" s="11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9"/>
      <c r="E486" s="9"/>
      <c r="F486" s="9"/>
      <c r="G486" s="11"/>
      <c r="H486" s="11"/>
      <c r="I486" s="11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9"/>
      <c r="E487" s="9"/>
      <c r="F487" s="9"/>
      <c r="G487" s="11"/>
      <c r="H487" s="11"/>
      <c r="I487" s="11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9"/>
      <c r="E488" s="9"/>
      <c r="F488" s="9"/>
      <c r="G488" s="11"/>
      <c r="H488" s="11"/>
      <c r="I488" s="11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9"/>
      <c r="E489" s="9"/>
      <c r="F489" s="9"/>
      <c r="G489" s="11"/>
      <c r="H489" s="11"/>
      <c r="I489" s="11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9"/>
      <c r="E490" s="9"/>
      <c r="F490" s="9"/>
      <c r="G490" s="11"/>
      <c r="H490" s="11"/>
      <c r="I490" s="11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9"/>
      <c r="E491" s="9"/>
      <c r="F491" s="9"/>
      <c r="G491" s="11"/>
      <c r="H491" s="11"/>
      <c r="I491" s="11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9"/>
      <c r="E492" s="9"/>
      <c r="F492" s="9"/>
      <c r="G492" s="11"/>
      <c r="H492" s="11"/>
      <c r="I492" s="11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9"/>
      <c r="E493" s="9"/>
      <c r="F493" s="9"/>
      <c r="G493" s="11"/>
      <c r="H493" s="11"/>
      <c r="I493" s="11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9"/>
      <c r="E494" s="9"/>
      <c r="F494" s="9"/>
      <c r="G494" s="11"/>
      <c r="H494" s="11"/>
      <c r="I494" s="11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9"/>
      <c r="E495" s="9"/>
      <c r="F495" s="9"/>
      <c r="G495" s="11"/>
      <c r="H495" s="11"/>
      <c r="I495" s="11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9"/>
      <c r="E496" s="9"/>
      <c r="F496" s="9"/>
      <c r="G496" s="11"/>
      <c r="H496" s="11"/>
      <c r="I496" s="11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9"/>
      <c r="E497" s="9"/>
      <c r="F497" s="9"/>
      <c r="G497" s="11"/>
      <c r="H497" s="11"/>
      <c r="I497" s="11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9"/>
      <c r="E498" s="9"/>
      <c r="F498" s="9"/>
      <c r="G498" s="11"/>
      <c r="H498" s="11"/>
      <c r="I498" s="11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9"/>
      <c r="E499" s="9"/>
      <c r="F499" s="9"/>
      <c r="G499" s="11"/>
      <c r="H499" s="11"/>
      <c r="I499" s="11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9"/>
      <c r="E500" s="9"/>
      <c r="F500" s="9"/>
      <c r="G500" s="11"/>
      <c r="H500" s="11"/>
      <c r="I500" s="11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9"/>
      <c r="E501" s="9"/>
      <c r="F501" s="9"/>
      <c r="G501" s="11"/>
      <c r="H501" s="11"/>
      <c r="I501" s="11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9"/>
      <c r="E502" s="9"/>
      <c r="F502" s="9"/>
      <c r="G502" s="11"/>
      <c r="H502" s="11"/>
      <c r="I502" s="11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9"/>
      <c r="E503" s="9"/>
      <c r="F503" s="9"/>
      <c r="G503" s="11"/>
      <c r="H503" s="11"/>
      <c r="I503" s="11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9"/>
      <c r="E504" s="9"/>
      <c r="F504" s="9"/>
      <c r="G504" s="11"/>
      <c r="H504" s="11"/>
      <c r="I504" s="11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9"/>
      <c r="E505" s="9"/>
      <c r="F505" s="9"/>
      <c r="G505" s="11"/>
      <c r="H505" s="11"/>
      <c r="I505" s="11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9"/>
      <c r="E506" s="9"/>
      <c r="F506" s="9"/>
      <c r="G506" s="11"/>
      <c r="H506" s="11"/>
      <c r="I506" s="11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9"/>
      <c r="E507" s="9"/>
      <c r="F507" s="9"/>
      <c r="G507" s="11"/>
      <c r="H507" s="11"/>
      <c r="I507" s="11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9"/>
      <c r="E508" s="9"/>
      <c r="F508" s="9"/>
      <c r="G508" s="11"/>
      <c r="H508" s="11"/>
      <c r="I508" s="11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9"/>
      <c r="E509" s="9"/>
      <c r="F509" s="9"/>
      <c r="G509" s="11"/>
      <c r="H509" s="11"/>
      <c r="I509" s="11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9"/>
      <c r="E510" s="9"/>
      <c r="F510" s="9"/>
      <c r="G510" s="11"/>
      <c r="H510" s="11"/>
      <c r="I510" s="11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9"/>
      <c r="E511" s="9"/>
      <c r="F511" s="9"/>
      <c r="G511" s="11"/>
      <c r="H511" s="11"/>
      <c r="I511" s="11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9"/>
      <c r="E512" s="9"/>
      <c r="F512" s="9"/>
      <c r="G512" s="11"/>
      <c r="H512" s="11"/>
      <c r="I512" s="11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9"/>
      <c r="E513" s="9"/>
      <c r="F513" s="9"/>
      <c r="G513" s="11"/>
      <c r="H513" s="11"/>
      <c r="I513" s="11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9"/>
      <c r="E514" s="9"/>
      <c r="F514" s="9"/>
      <c r="G514" s="11"/>
      <c r="H514" s="11"/>
      <c r="I514" s="11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9"/>
      <c r="E515" s="9"/>
      <c r="F515" s="9"/>
      <c r="G515" s="11"/>
      <c r="H515" s="11"/>
      <c r="I515" s="11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9"/>
      <c r="E516" s="9"/>
      <c r="F516" s="9"/>
      <c r="G516" s="11"/>
      <c r="H516" s="11"/>
      <c r="I516" s="11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9"/>
      <c r="E517" s="9"/>
      <c r="F517" s="9"/>
      <c r="G517" s="11"/>
      <c r="H517" s="11"/>
      <c r="I517" s="11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9"/>
      <c r="E518" s="9"/>
      <c r="F518" s="9"/>
      <c r="G518" s="11"/>
      <c r="H518" s="11"/>
      <c r="I518" s="11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9"/>
      <c r="E519" s="9"/>
      <c r="F519" s="9"/>
      <c r="G519" s="11"/>
      <c r="H519" s="11"/>
      <c r="I519" s="11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9"/>
      <c r="E520" s="9"/>
      <c r="F520" s="9"/>
      <c r="G520" s="11"/>
      <c r="H520" s="11"/>
      <c r="I520" s="11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9"/>
      <c r="E521" s="9"/>
      <c r="F521" s="9"/>
      <c r="G521" s="11"/>
      <c r="H521" s="11"/>
      <c r="I521" s="11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9"/>
      <c r="E522" s="9"/>
      <c r="F522" s="9"/>
      <c r="G522" s="11"/>
      <c r="H522" s="11"/>
      <c r="I522" s="11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9"/>
      <c r="E523" s="9"/>
      <c r="F523" s="9"/>
      <c r="G523" s="11"/>
      <c r="H523" s="11"/>
      <c r="I523" s="11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9"/>
      <c r="E524" s="9"/>
      <c r="F524" s="9"/>
      <c r="G524" s="11"/>
      <c r="H524" s="11"/>
      <c r="I524" s="11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9"/>
      <c r="E525" s="9"/>
      <c r="F525" s="9"/>
      <c r="G525" s="11"/>
      <c r="H525" s="11"/>
      <c r="I525" s="11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9"/>
      <c r="E526" s="9"/>
      <c r="F526" s="9"/>
      <c r="G526" s="11"/>
      <c r="H526" s="11"/>
      <c r="I526" s="11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9"/>
      <c r="E527" s="9"/>
      <c r="F527" s="9"/>
      <c r="G527" s="11"/>
      <c r="H527" s="11"/>
      <c r="I527" s="11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9"/>
      <c r="E528" s="9"/>
      <c r="F528" s="9"/>
      <c r="G528" s="11"/>
      <c r="H528" s="11"/>
      <c r="I528" s="11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9"/>
      <c r="E529" s="9"/>
      <c r="F529" s="9"/>
      <c r="G529" s="11"/>
      <c r="H529" s="11"/>
      <c r="I529" s="11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9"/>
      <c r="E530" s="9"/>
      <c r="F530" s="9"/>
      <c r="G530" s="11"/>
      <c r="H530" s="11"/>
      <c r="I530" s="11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9"/>
      <c r="E531" s="9"/>
      <c r="F531" s="9"/>
      <c r="G531" s="11"/>
      <c r="H531" s="11"/>
      <c r="I531" s="11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9"/>
      <c r="E532" s="9"/>
      <c r="F532" s="9"/>
      <c r="G532" s="11"/>
      <c r="H532" s="11"/>
      <c r="I532" s="11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9"/>
      <c r="E533" s="9"/>
      <c r="F533" s="9"/>
      <c r="G533" s="11"/>
      <c r="H533" s="11"/>
      <c r="I533" s="11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9"/>
      <c r="E534" s="9"/>
      <c r="F534" s="9"/>
      <c r="G534" s="11"/>
      <c r="H534" s="11"/>
      <c r="I534" s="11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9"/>
      <c r="E535" s="9"/>
      <c r="F535" s="9"/>
      <c r="G535" s="11"/>
      <c r="H535" s="11"/>
      <c r="I535" s="11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9"/>
      <c r="E536" s="9"/>
      <c r="F536" s="9"/>
      <c r="G536" s="11"/>
      <c r="H536" s="11"/>
      <c r="I536" s="11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9"/>
      <c r="E537" s="9"/>
      <c r="F537" s="9"/>
      <c r="G537" s="11"/>
      <c r="H537" s="11"/>
      <c r="I537" s="11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9"/>
      <c r="E538" s="9"/>
      <c r="F538" s="9"/>
      <c r="G538" s="11"/>
      <c r="H538" s="11"/>
      <c r="I538" s="11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9"/>
      <c r="E539" s="9"/>
      <c r="F539" s="9"/>
      <c r="G539" s="11"/>
      <c r="H539" s="11"/>
      <c r="I539" s="11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9"/>
      <c r="E540" s="9"/>
      <c r="F540" s="9"/>
      <c r="G540" s="11"/>
      <c r="H540" s="11"/>
      <c r="I540" s="11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9"/>
      <c r="E541" s="9"/>
      <c r="F541" s="9"/>
      <c r="G541" s="11"/>
      <c r="H541" s="11"/>
      <c r="I541" s="11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9"/>
      <c r="E542" s="9"/>
      <c r="F542" s="9"/>
      <c r="G542" s="11"/>
      <c r="H542" s="11"/>
      <c r="I542" s="11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9"/>
      <c r="E543" s="9"/>
      <c r="F543" s="9"/>
      <c r="G543" s="11"/>
      <c r="H543" s="11"/>
      <c r="I543" s="11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9"/>
      <c r="E544" s="9"/>
      <c r="F544" s="9"/>
      <c r="G544" s="11"/>
      <c r="H544" s="11"/>
      <c r="I544" s="11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9"/>
      <c r="E545" s="9"/>
      <c r="F545" s="9"/>
      <c r="G545" s="11"/>
      <c r="H545" s="11"/>
      <c r="I545" s="11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9"/>
      <c r="E546" s="9"/>
      <c r="F546" s="9"/>
      <c r="G546" s="11"/>
      <c r="H546" s="11"/>
      <c r="I546" s="11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9"/>
      <c r="E547" s="9"/>
      <c r="F547" s="9"/>
      <c r="G547" s="11"/>
      <c r="H547" s="11"/>
      <c r="I547" s="11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9"/>
      <c r="E548" s="9"/>
      <c r="F548" s="9"/>
      <c r="G548" s="11"/>
      <c r="H548" s="11"/>
      <c r="I548" s="11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9"/>
      <c r="E549" s="9"/>
      <c r="F549" s="9"/>
      <c r="G549" s="11"/>
      <c r="H549" s="11"/>
      <c r="I549" s="11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9"/>
      <c r="E550" s="9"/>
      <c r="F550" s="9"/>
      <c r="G550" s="11"/>
      <c r="H550" s="11"/>
      <c r="I550" s="11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9"/>
      <c r="E551" s="9"/>
      <c r="F551" s="9"/>
      <c r="G551" s="11"/>
      <c r="H551" s="11"/>
      <c r="I551" s="11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9"/>
      <c r="E552" s="9"/>
      <c r="F552" s="9"/>
      <c r="G552" s="11"/>
      <c r="H552" s="11"/>
      <c r="I552" s="11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9"/>
      <c r="E553" s="9"/>
      <c r="F553" s="9"/>
      <c r="G553" s="11"/>
      <c r="H553" s="11"/>
      <c r="I553" s="11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9"/>
      <c r="E554" s="9"/>
      <c r="F554" s="9"/>
      <c r="G554" s="11"/>
      <c r="H554" s="11"/>
      <c r="I554" s="11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9"/>
      <c r="E555" s="9"/>
      <c r="F555" s="9"/>
      <c r="G555" s="11"/>
      <c r="H555" s="11"/>
      <c r="I555" s="11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9"/>
      <c r="E556" s="9"/>
      <c r="F556" s="9"/>
      <c r="G556" s="11"/>
      <c r="H556" s="11"/>
      <c r="I556" s="11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9"/>
      <c r="E557" s="9"/>
      <c r="F557" s="9"/>
      <c r="G557" s="11"/>
      <c r="H557" s="11"/>
      <c r="I557" s="11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9"/>
      <c r="E558" s="9"/>
      <c r="F558" s="9"/>
      <c r="G558" s="11"/>
      <c r="H558" s="11"/>
      <c r="I558" s="11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9"/>
      <c r="E559" s="9"/>
      <c r="F559" s="9"/>
      <c r="G559" s="11"/>
      <c r="H559" s="11"/>
      <c r="I559" s="11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9"/>
      <c r="E560" s="9"/>
      <c r="F560" s="9"/>
      <c r="G560" s="11"/>
      <c r="H560" s="11"/>
      <c r="I560" s="11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9"/>
      <c r="E561" s="9"/>
      <c r="F561" s="9"/>
      <c r="G561" s="11"/>
      <c r="H561" s="11"/>
      <c r="I561" s="11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9"/>
      <c r="E562" s="9"/>
      <c r="F562" s="9"/>
      <c r="G562" s="11"/>
      <c r="H562" s="11"/>
      <c r="I562" s="11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9"/>
      <c r="E563" s="9"/>
      <c r="F563" s="9"/>
      <c r="G563" s="11"/>
      <c r="H563" s="11"/>
      <c r="I563" s="11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9"/>
      <c r="E564" s="9"/>
      <c r="F564" s="9"/>
      <c r="G564" s="11"/>
      <c r="H564" s="11"/>
      <c r="I564" s="11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9"/>
      <c r="E565" s="9"/>
      <c r="F565" s="9"/>
      <c r="G565" s="11"/>
      <c r="H565" s="11"/>
      <c r="I565" s="11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9"/>
      <c r="E566" s="9"/>
      <c r="F566" s="9"/>
      <c r="G566" s="11"/>
      <c r="H566" s="11"/>
      <c r="I566" s="11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9"/>
      <c r="E567" s="9"/>
      <c r="F567" s="9"/>
      <c r="G567" s="11"/>
      <c r="H567" s="11"/>
      <c r="I567" s="11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9"/>
      <c r="E568" s="9"/>
      <c r="F568" s="9"/>
      <c r="G568" s="11"/>
      <c r="H568" s="11"/>
      <c r="I568" s="11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9"/>
      <c r="E569" s="9"/>
      <c r="F569" s="9"/>
      <c r="G569" s="11"/>
      <c r="H569" s="11"/>
      <c r="I569" s="11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9"/>
      <c r="E570" s="9"/>
      <c r="F570" s="9"/>
      <c r="G570" s="11"/>
      <c r="H570" s="11"/>
      <c r="I570" s="11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9"/>
      <c r="E571" s="9"/>
      <c r="F571" s="9"/>
      <c r="G571" s="11"/>
      <c r="H571" s="11"/>
      <c r="I571" s="11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9"/>
      <c r="E572" s="9"/>
      <c r="F572" s="9"/>
      <c r="G572" s="11"/>
      <c r="H572" s="11"/>
      <c r="I572" s="11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9"/>
      <c r="E573" s="9"/>
      <c r="F573" s="9"/>
      <c r="G573" s="11"/>
      <c r="H573" s="11"/>
      <c r="I573" s="11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9"/>
      <c r="E574" s="9"/>
      <c r="F574" s="9"/>
      <c r="G574" s="11"/>
      <c r="H574" s="11"/>
      <c r="I574" s="11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9"/>
      <c r="E575" s="9"/>
      <c r="F575" s="9"/>
      <c r="G575" s="11"/>
      <c r="H575" s="11"/>
      <c r="I575" s="11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9"/>
      <c r="E576" s="9"/>
      <c r="F576" s="9"/>
      <c r="G576" s="11"/>
      <c r="H576" s="11"/>
      <c r="I576" s="11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9"/>
      <c r="E577" s="9"/>
      <c r="F577" s="9"/>
      <c r="G577" s="11"/>
      <c r="H577" s="11"/>
      <c r="I577" s="11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9"/>
      <c r="E578" s="9"/>
      <c r="F578" s="9"/>
      <c r="G578" s="11"/>
      <c r="H578" s="11"/>
      <c r="I578" s="11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9"/>
      <c r="E579" s="9"/>
      <c r="F579" s="9"/>
      <c r="G579" s="11"/>
      <c r="H579" s="11"/>
      <c r="I579" s="11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9"/>
      <c r="E580" s="9"/>
      <c r="F580" s="9"/>
      <c r="G580" s="11"/>
      <c r="H580" s="11"/>
      <c r="I580" s="11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9"/>
      <c r="E581" s="9"/>
      <c r="F581" s="9"/>
      <c r="G581" s="11"/>
      <c r="H581" s="11"/>
      <c r="I581" s="11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9"/>
      <c r="E582" s="9"/>
      <c r="F582" s="9"/>
      <c r="G582" s="11"/>
      <c r="H582" s="11"/>
      <c r="I582" s="11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9"/>
      <c r="E583" s="9"/>
      <c r="F583" s="9"/>
      <c r="G583" s="11"/>
      <c r="H583" s="11"/>
      <c r="I583" s="11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9"/>
      <c r="E584" s="9"/>
      <c r="F584" s="9"/>
      <c r="G584" s="11"/>
      <c r="H584" s="11"/>
      <c r="I584" s="11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9"/>
      <c r="E585" s="9"/>
      <c r="F585" s="9"/>
      <c r="G585" s="11"/>
      <c r="H585" s="11"/>
      <c r="I585" s="11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9"/>
      <c r="E586" s="9"/>
      <c r="F586" s="9"/>
      <c r="G586" s="11"/>
      <c r="H586" s="11"/>
      <c r="I586" s="11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9"/>
      <c r="E587" s="9"/>
      <c r="F587" s="9"/>
      <c r="G587" s="11"/>
      <c r="H587" s="11"/>
      <c r="I587" s="11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9"/>
      <c r="E588" s="9"/>
      <c r="F588" s="9"/>
      <c r="G588" s="11"/>
      <c r="H588" s="11"/>
      <c r="I588" s="11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9"/>
      <c r="E589" s="9"/>
      <c r="F589" s="9"/>
      <c r="G589" s="11"/>
      <c r="H589" s="11"/>
      <c r="I589" s="11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9"/>
      <c r="E590" s="9"/>
      <c r="F590" s="9"/>
      <c r="G590" s="11"/>
      <c r="H590" s="11"/>
      <c r="I590" s="11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9"/>
      <c r="E591" s="9"/>
      <c r="F591" s="9"/>
      <c r="G591" s="11"/>
      <c r="H591" s="11"/>
      <c r="I591" s="11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9"/>
      <c r="E592" s="9"/>
      <c r="F592" s="9"/>
      <c r="G592" s="11"/>
      <c r="H592" s="11"/>
      <c r="I592" s="11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9"/>
      <c r="E593" s="9"/>
      <c r="F593" s="9"/>
      <c r="G593" s="11"/>
      <c r="H593" s="11"/>
      <c r="I593" s="11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9"/>
      <c r="E594" s="9"/>
      <c r="F594" s="9"/>
      <c r="G594" s="11"/>
      <c r="H594" s="11"/>
      <c r="I594" s="11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9"/>
      <c r="E595" s="9"/>
      <c r="F595" s="9"/>
      <c r="G595" s="11"/>
      <c r="H595" s="11"/>
      <c r="I595" s="11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9"/>
      <c r="E596" s="9"/>
      <c r="F596" s="9"/>
      <c r="G596" s="11"/>
      <c r="H596" s="11"/>
      <c r="I596" s="11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9"/>
      <c r="E597" s="9"/>
      <c r="F597" s="9"/>
      <c r="G597" s="11"/>
      <c r="H597" s="11"/>
      <c r="I597" s="11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9"/>
      <c r="E598" s="9"/>
      <c r="F598" s="9"/>
      <c r="G598" s="11"/>
      <c r="H598" s="11"/>
      <c r="I598" s="11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9"/>
      <c r="E599" s="9"/>
      <c r="F599" s="9"/>
      <c r="G599" s="11"/>
      <c r="H599" s="11"/>
      <c r="I599" s="11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9"/>
      <c r="E600" s="9"/>
      <c r="F600" s="9"/>
      <c r="G600" s="11"/>
      <c r="H600" s="11"/>
      <c r="I600" s="11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9"/>
      <c r="E601" s="9"/>
      <c r="F601" s="9"/>
      <c r="G601" s="11"/>
      <c r="H601" s="11"/>
      <c r="I601" s="11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9"/>
      <c r="E602" s="9"/>
      <c r="F602" s="9"/>
      <c r="G602" s="11"/>
      <c r="H602" s="11"/>
      <c r="I602" s="11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9"/>
      <c r="E603" s="9"/>
      <c r="F603" s="9"/>
      <c r="G603" s="11"/>
      <c r="H603" s="11"/>
      <c r="I603" s="11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9"/>
      <c r="E604" s="9"/>
      <c r="F604" s="9"/>
      <c r="G604" s="11"/>
      <c r="H604" s="11"/>
      <c r="I604" s="11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9"/>
      <c r="E605" s="9"/>
      <c r="F605" s="9"/>
      <c r="G605" s="11"/>
      <c r="H605" s="11"/>
      <c r="I605" s="11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9"/>
      <c r="E606" s="9"/>
      <c r="F606" s="9"/>
      <c r="G606" s="11"/>
      <c r="H606" s="11"/>
      <c r="I606" s="11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9"/>
      <c r="E607" s="9"/>
      <c r="F607" s="9"/>
      <c r="G607" s="11"/>
      <c r="H607" s="11"/>
      <c r="I607" s="11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9"/>
      <c r="E608" s="9"/>
      <c r="F608" s="9"/>
      <c r="G608" s="11"/>
      <c r="H608" s="11"/>
      <c r="I608" s="11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9"/>
      <c r="E609" s="9"/>
      <c r="F609" s="9"/>
      <c r="G609" s="11"/>
      <c r="H609" s="11"/>
      <c r="I609" s="11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9"/>
      <c r="E610" s="9"/>
      <c r="F610" s="9"/>
      <c r="G610" s="11"/>
      <c r="H610" s="11"/>
      <c r="I610" s="11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9"/>
      <c r="E611" s="9"/>
      <c r="F611" s="9"/>
      <c r="G611" s="11"/>
      <c r="H611" s="11"/>
      <c r="I611" s="11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9"/>
      <c r="E612" s="9"/>
      <c r="F612" s="9"/>
      <c r="G612" s="11"/>
      <c r="H612" s="11"/>
      <c r="I612" s="11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9"/>
      <c r="E613" s="9"/>
      <c r="F613" s="9"/>
      <c r="G613" s="11"/>
      <c r="H613" s="11"/>
      <c r="I613" s="11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9"/>
      <c r="E614" s="9"/>
      <c r="F614" s="9"/>
      <c r="G614" s="11"/>
      <c r="H614" s="11"/>
      <c r="I614" s="11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9"/>
      <c r="E615" s="9"/>
      <c r="F615" s="9"/>
      <c r="G615" s="11"/>
      <c r="H615" s="11"/>
      <c r="I615" s="11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9"/>
      <c r="E616" s="9"/>
      <c r="F616" s="9"/>
      <c r="G616" s="11"/>
      <c r="H616" s="11"/>
      <c r="I616" s="11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9"/>
      <c r="E617" s="9"/>
      <c r="F617" s="9"/>
      <c r="G617" s="11"/>
      <c r="H617" s="11"/>
      <c r="I617" s="11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9"/>
      <c r="E618" s="9"/>
      <c r="F618" s="9"/>
      <c r="G618" s="11"/>
      <c r="H618" s="11"/>
      <c r="I618" s="11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9"/>
      <c r="E619" s="9"/>
      <c r="F619" s="9"/>
      <c r="G619" s="11"/>
      <c r="H619" s="11"/>
      <c r="I619" s="11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9"/>
      <c r="E620" s="9"/>
      <c r="F620" s="9"/>
      <c r="G620" s="11"/>
      <c r="H620" s="11"/>
      <c r="I620" s="11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9"/>
      <c r="E621" s="9"/>
      <c r="F621" s="9"/>
      <c r="G621" s="11"/>
      <c r="H621" s="11"/>
      <c r="I621" s="11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9"/>
      <c r="E622" s="9"/>
      <c r="F622" s="9"/>
      <c r="G622" s="11"/>
      <c r="H622" s="11"/>
      <c r="I622" s="11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9"/>
      <c r="E623" s="9"/>
      <c r="F623" s="9"/>
      <c r="G623" s="11"/>
      <c r="H623" s="11"/>
      <c r="I623" s="11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9"/>
      <c r="E624" s="9"/>
      <c r="F624" s="9"/>
      <c r="G624" s="11"/>
      <c r="H624" s="11"/>
      <c r="I624" s="11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9"/>
      <c r="E625" s="9"/>
      <c r="F625" s="9"/>
      <c r="G625" s="11"/>
      <c r="H625" s="11"/>
      <c r="I625" s="11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9"/>
      <c r="E626" s="9"/>
      <c r="F626" s="9"/>
      <c r="G626" s="11"/>
      <c r="H626" s="11"/>
      <c r="I626" s="11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9"/>
      <c r="E627" s="9"/>
      <c r="F627" s="9"/>
      <c r="G627" s="11"/>
      <c r="H627" s="11"/>
      <c r="I627" s="11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9"/>
      <c r="E628" s="9"/>
      <c r="F628" s="9"/>
      <c r="G628" s="11"/>
      <c r="H628" s="11"/>
      <c r="I628" s="11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9"/>
      <c r="E629" s="9"/>
      <c r="F629" s="9"/>
      <c r="G629" s="11"/>
      <c r="H629" s="11"/>
      <c r="I629" s="11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9"/>
      <c r="E630" s="9"/>
      <c r="F630" s="9"/>
      <c r="G630" s="11"/>
      <c r="H630" s="11"/>
      <c r="I630" s="11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9"/>
      <c r="E631" s="9"/>
      <c r="F631" s="9"/>
      <c r="G631" s="11"/>
      <c r="H631" s="11"/>
      <c r="I631" s="11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9"/>
      <c r="E632" s="9"/>
      <c r="F632" s="9"/>
      <c r="G632" s="11"/>
      <c r="H632" s="11"/>
      <c r="I632" s="11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9"/>
      <c r="E633" s="9"/>
      <c r="F633" s="9"/>
      <c r="G633" s="11"/>
      <c r="H633" s="11"/>
      <c r="I633" s="11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9"/>
      <c r="E634" s="9"/>
      <c r="F634" s="9"/>
      <c r="G634" s="11"/>
      <c r="H634" s="11"/>
      <c r="I634" s="11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9"/>
      <c r="E635" s="9"/>
      <c r="F635" s="9"/>
      <c r="G635" s="11"/>
      <c r="H635" s="11"/>
      <c r="I635" s="11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9"/>
      <c r="E636" s="9"/>
      <c r="F636" s="9"/>
      <c r="G636" s="11"/>
      <c r="H636" s="11"/>
      <c r="I636" s="11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9"/>
      <c r="E637" s="9"/>
      <c r="F637" s="9"/>
      <c r="G637" s="11"/>
      <c r="H637" s="11"/>
      <c r="I637" s="11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9"/>
      <c r="E638" s="9"/>
      <c r="F638" s="9"/>
      <c r="G638" s="11"/>
      <c r="H638" s="11"/>
      <c r="I638" s="11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9"/>
      <c r="E639" s="9"/>
      <c r="F639" s="9"/>
      <c r="G639" s="11"/>
      <c r="H639" s="11"/>
      <c r="I639" s="11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9"/>
      <c r="E640" s="9"/>
      <c r="F640" s="9"/>
      <c r="G640" s="11"/>
      <c r="H640" s="11"/>
      <c r="I640" s="11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9"/>
      <c r="E641" s="9"/>
      <c r="F641" s="9"/>
      <c r="G641" s="11"/>
      <c r="H641" s="11"/>
      <c r="I641" s="11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9"/>
      <c r="E642" s="9"/>
      <c r="F642" s="9"/>
      <c r="G642" s="11"/>
      <c r="H642" s="11"/>
      <c r="I642" s="11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9"/>
      <c r="E643" s="9"/>
      <c r="F643" s="9"/>
      <c r="G643" s="11"/>
      <c r="H643" s="11"/>
      <c r="I643" s="11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9"/>
      <c r="E644" s="9"/>
      <c r="F644" s="9"/>
      <c r="G644" s="11"/>
      <c r="H644" s="11"/>
      <c r="I644" s="11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9"/>
      <c r="E645" s="9"/>
      <c r="F645" s="9"/>
      <c r="G645" s="11"/>
      <c r="H645" s="11"/>
      <c r="I645" s="11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9"/>
      <c r="E646" s="9"/>
      <c r="F646" s="9"/>
      <c r="G646" s="11"/>
      <c r="H646" s="11"/>
      <c r="I646" s="11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9"/>
      <c r="E647" s="9"/>
      <c r="F647" s="9"/>
      <c r="G647" s="11"/>
      <c r="H647" s="11"/>
      <c r="I647" s="11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9"/>
      <c r="E648" s="9"/>
      <c r="F648" s="9"/>
      <c r="G648" s="11"/>
      <c r="H648" s="11"/>
      <c r="I648" s="11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9"/>
      <c r="E649" s="9"/>
      <c r="F649" s="9"/>
      <c r="G649" s="11"/>
      <c r="H649" s="11"/>
      <c r="I649" s="11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9"/>
      <c r="E650" s="9"/>
      <c r="F650" s="9"/>
      <c r="G650" s="11"/>
      <c r="H650" s="11"/>
      <c r="I650" s="11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9"/>
      <c r="E651" s="9"/>
      <c r="F651" s="9"/>
      <c r="G651" s="11"/>
      <c r="H651" s="11"/>
      <c r="I651" s="11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9"/>
      <c r="E652" s="9"/>
      <c r="F652" s="9"/>
      <c r="G652" s="11"/>
      <c r="H652" s="11"/>
      <c r="I652" s="11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9"/>
      <c r="E653" s="9"/>
      <c r="F653" s="9"/>
      <c r="G653" s="11"/>
      <c r="H653" s="11"/>
      <c r="I653" s="11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9"/>
      <c r="E654" s="9"/>
      <c r="F654" s="9"/>
      <c r="G654" s="11"/>
      <c r="H654" s="11"/>
      <c r="I654" s="11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9"/>
      <c r="E655" s="9"/>
      <c r="F655" s="9"/>
      <c r="G655" s="11"/>
      <c r="H655" s="11"/>
      <c r="I655" s="11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9"/>
      <c r="E656" s="9"/>
      <c r="F656" s="9"/>
      <c r="G656" s="11"/>
      <c r="H656" s="11"/>
      <c r="I656" s="11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9"/>
      <c r="E657" s="9"/>
      <c r="F657" s="9"/>
      <c r="G657" s="11"/>
      <c r="H657" s="11"/>
      <c r="I657" s="11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9"/>
      <c r="E658" s="9"/>
      <c r="F658" s="9"/>
      <c r="G658" s="11"/>
      <c r="H658" s="11"/>
      <c r="I658" s="11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9"/>
      <c r="E659" s="9"/>
      <c r="F659" s="9"/>
      <c r="G659" s="11"/>
      <c r="H659" s="11"/>
      <c r="I659" s="11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9"/>
      <c r="E660" s="9"/>
      <c r="F660" s="9"/>
      <c r="G660" s="11"/>
      <c r="H660" s="11"/>
      <c r="I660" s="11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9"/>
      <c r="E661" s="9"/>
      <c r="F661" s="9"/>
      <c r="G661" s="11"/>
      <c r="H661" s="11"/>
      <c r="I661" s="11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9"/>
      <c r="E662" s="9"/>
      <c r="F662" s="9"/>
      <c r="G662" s="11"/>
      <c r="H662" s="11"/>
      <c r="I662" s="11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9"/>
      <c r="E663" s="9"/>
      <c r="F663" s="9"/>
      <c r="G663" s="11"/>
      <c r="H663" s="11"/>
      <c r="I663" s="11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9"/>
      <c r="E664" s="9"/>
      <c r="F664" s="9"/>
      <c r="G664" s="11"/>
      <c r="H664" s="11"/>
      <c r="I664" s="11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9"/>
      <c r="E665" s="9"/>
      <c r="F665" s="9"/>
      <c r="G665" s="11"/>
      <c r="H665" s="11"/>
      <c r="I665" s="11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9"/>
      <c r="E666" s="9"/>
      <c r="F666" s="9"/>
      <c r="G666" s="11"/>
      <c r="H666" s="11"/>
      <c r="I666" s="11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9"/>
      <c r="E667" s="9"/>
      <c r="F667" s="9"/>
      <c r="G667" s="11"/>
      <c r="H667" s="11"/>
      <c r="I667" s="11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9"/>
      <c r="E668" s="9"/>
      <c r="F668" s="9"/>
      <c r="G668" s="11"/>
      <c r="H668" s="11"/>
      <c r="I668" s="11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9"/>
      <c r="E669" s="9"/>
      <c r="F669" s="9"/>
      <c r="G669" s="11"/>
      <c r="H669" s="11"/>
      <c r="I669" s="11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9"/>
      <c r="E670" s="9"/>
      <c r="F670" s="9"/>
      <c r="G670" s="11"/>
      <c r="H670" s="11"/>
      <c r="I670" s="11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9"/>
      <c r="E671" s="9"/>
      <c r="F671" s="9"/>
      <c r="G671" s="11"/>
      <c r="H671" s="11"/>
      <c r="I671" s="11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9"/>
      <c r="E672" s="9"/>
      <c r="F672" s="9"/>
      <c r="G672" s="11"/>
      <c r="H672" s="11"/>
      <c r="I672" s="11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9"/>
      <c r="E673" s="9"/>
      <c r="F673" s="9"/>
      <c r="G673" s="11"/>
      <c r="H673" s="11"/>
      <c r="I673" s="11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9"/>
      <c r="E674" s="9"/>
      <c r="F674" s="9"/>
      <c r="G674" s="11"/>
      <c r="H674" s="11"/>
      <c r="I674" s="11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9"/>
      <c r="E675" s="9"/>
      <c r="F675" s="9"/>
      <c r="G675" s="11"/>
      <c r="H675" s="11"/>
      <c r="I675" s="11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9"/>
      <c r="E676" s="9"/>
      <c r="F676" s="9"/>
      <c r="G676" s="11"/>
      <c r="H676" s="11"/>
      <c r="I676" s="11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9"/>
      <c r="E677" s="9"/>
      <c r="F677" s="9"/>
      <c r="G677" s="11"/>
      <c r="H677" s="11"/>
      <c r="I677" s="11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9"/>
      <c r="E678" s="9"/>
      <c r="F678" s="9"/>
      <c r="G678" s="11"/>
      <c r="H678" s="11"/>
      <c r="I678" s="11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9"/>
      <c r="E679" s="9"/>
      <c r="F679" s="9"/>
      <c r="G679" s="11"/>
      <c r="H679" s="11"/>
      <c r="I679" s="11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9"/>
      <c r="E680" s="9"/>
      <c r="F680" s="9"/>
      <c r="G680" s="11"/>
      <c r="H680" s="11"/>
      <c r="I680" s="11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9"/>
      <c r="E681" s="9"/>
      <c r="F681" s="9"/>
      <c r="G681" s="11"/>
      <c r="H681" s="11"/>
      <c r="I681" s="11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9"/>
      <c r="E682" s="9"/>
      <c r="F682" s="9"/>
      <c r="G682" s="11"/>
      <c r="H682" s="11"/>
      <c r="I682" s="11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9"/>
      <c r="E683" s="9"/>
      <c r="F683" s="9"/>
      <c r="G683" s="11"/>
      <c r="H683" s="11"/>
      <c r="I683" s="11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9"/>
      <c r="E684" s="9"/>
      <c r="F684" s="9"/>
      <c r="G684" s="11"/>
      <c r="H684" s="11"/>
      <c r="I684" s="11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9"/>
      <c r="E685" s="9"/>
      <c r="F685" s="9"/>
      <c r="G685" s="11"/>
      <c r="H685" s="11"/>
      <c r="I685" s="11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9"/>
      <c r="E686" s="9"/>
      <c r="F686" s="9"/>
      <c r="G686" s="11"/>
      <c r="H686" s="11"/>
      <c r="I686" s="11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9"/>
      <c r="E687" s="9"/>
      <c r="F687" s="9"/>
      <c r="G687" s="11"/>
      <c r="H687" s="11"/>
      <c r="I687" s="11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9"/>
      <c r="E688" s="9"/>
      <c r="F688" s="9"/>
      <c r="G688" s="11"/>
      <c r="H688" s="11"/>
      <c r="I688" s="11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9"/>
      <c r="E689" s="9"/>
      <c r="F689" s="9"/>
      <c r="G689" s="11"/>
      <c r="H689" s="11"/>
      <c r="I689" s="11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9"/>
      <c r="E690" s="9"/>
      <c r="F690" s="9"/>
      <c r="G690" s="11"/>
      <c r="H690" s="11"/>
      <c r="I690" s="11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9"/>
      <c r="E691" s="9"/>
      <c r="F691" s="9"/>
      <c r="G691" s="11"/>
      <c r="H691" s="11"/>
      <c r="I691" s="11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9"/>
      <c r="E692" s="9"/>
      <c r="F692" s="9"/>
      <c r="G692" s="11"/>
      <c r="H692" s="11"/>
      <c r="I692" s="11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9"/>
      <c r="E693" s="9"/>
      <c r="F693" s="9"/>
      <c r="G693" s="11"/>
      <c r="H693" s="11"/>
      <c r="I693" s="11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9"/>
      <c r="E694" s="9"/>
      <c r="F694" s="9"/>
      <c r="G694" s="11"/>
      <c r="H694" s="11"/>
      <c r="I694" s="11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9"/>
      <c r="E695" s="9"/>
      <c r="F695" s="9"/>
      <c r="G695" s="11"/>
      <c r="H695" s="11"/>
      <c r="I695" s="11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9"/>
      <c r="E696" s="9"/>
      <c r="F696" s="9"/>
      <c r="G696" s="11"/>
      <c r="H696" s="11"/>
      <c r="I696" s="11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9"/>
      <c r="E697" s="9"/>
      <c r="F697" s="9"/>
      <c r="G697" s="11"/>
      <c r="H697" s="11"/>
      <c r="I697" s="11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9"/>
      <c r="E698" s="9"/>
      <c r="F698" s="9"/>
      <c r="G698" s="11"/>
      <c r="H698" s="11"/>
      <c r="I698" s="11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9"/>
      <c r="E699" s="9"/>
      <c r="F699" s="9"/>
      <c r="G699" s="11"/>
      <c r="H699" s="11"/>
      <c r="I699" s="11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9"/>
      <c r="E700" s="9"/>
      <c r="F700" s="9"/>
      <c r="G700" s="11"/>
      <c r="H700" s="11"/>
      <c r="I700" s="11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9"/>
      <c r="E701" s="9"/>
      <c r="F701" s="9"/>
      <c r="G701" s="11"/>
      <c r="H701" s="11"/>
      <c r="I701" s="11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9"/>
      <c r="E702" s="9"/>
      <c r="F702" s="9"/>
      <c r="G702" s="11"/>
      <c r="H702" s="11"/>
      <c r="I702" s="11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9"/>
      <c r="E703" s="9"/>
      <c r="F703" s="9"/>
      <c r="G703" s="11"/>
      <c r="H703" s="11"/>
      <c r="I703" s="11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9"/>
      <c r="E704" s="9"/>
      <c r="F704" s="9"/>
      <c r="G704" s="11"/>
      <c r="H704" s="11"/>
      <c r="I704" s="11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9"/>
      <c r="E705" s="9"/>
      <c r="F705" s="9"/>
      <c r="G705" s="11"/>
      <c r="H705" s="11"/>
      <c r="I705" s="11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9"/>
      <c r="E706" s="9"/>
      <c r="F706" s="9"/>
      <c r="G706" s="11"/>
      <c r="H706" s="11"/>
      <c r="I706" s="11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9"/>
      <c r="E707" s="9"/>
      <c r="F707" s="9"/>
      <c r="G707" s="11"/>
      <c r="H707" s="11"/>
      <c r="I707" s="11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9"/>
      <c r="E708" s="9"/>
      <c r="F708" s="9"/>
      <c r="G708" s="11"/>
      <c r="H708" s="11"/>
      <c r="I708" s="11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9"/>
      <c r="E709" s="9"/>
      <c r="F709" s="9"/>
      <c r="G709" s="11"/>
      <c r="H709" s="11"/>
      <c r="I709" s="11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9"/>
      <c r="E710" s="9"/>
      <c r="F710" s="9"/>
      <c r="G710" s="11"/>
      <c r="H710" s="11"/>
      <c r="I710" s="11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9"/>
      <c r="E711" s="9"/>
      <c r="F711" s="9"/>
      <c r="G711" s="11"/>
      <c r="H711" s="11"/>
      <c r="I711" s="11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9"/>
      <c r="E712" s="9"/>
      <c r="F712" s="9"/>
      <c r="G712" s="11"/>
      <c r="H712" s="11"/>
      <c r="I712" s="11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9"/>
      <c r="E713" s="9"/>
      <c r="F713" s="9"/>
      <c r="G713" s="11"/>
      <c r="H713" s="11"/>
      <c r="I713" s="11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9"/>
      <c r="E714" s="9"/>
      <c r="F714" s="9"/>
      <c r="G714" s="11"/>
      <c r="H714" s="11"/>
      <c r="I714" s="11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9"/>
      <c r="E715" s="9"/>
      <c r="F715" s="9"/>
      <c r="G715" s="11"/>
      <c r="H715" s="11"/>
      <c r="I715" s="11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9"/>
      <c r="E716" s="9"/>
      <c r="F716" s="9"/>
      <c r="G716" s="11"/>
      <c r="H716" s="11"/>
      <c r="I716" s="11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9"/>
      <c r="E717" s="9"/>
      <c r="F717" s="9"/>
      <c r="G717" s="11"/>
      <c r="H717" s="11"/>
      <c r="I717" s="11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9"/>
      <c r="E718" s="9"/>
      <c r="F718" s="9"/>
      <c r="G718" s="11"/>
      <c r="H718" s="11"/>
      <c r="I718" s="11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9"/>
      <c r="E719" s="9"/>
      <c r="F719" s="9"/>
      <c r="G719" s="11"/>
      <c r="H719" s="11"/>
      <c r="I719" s="11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9"/>
      <c r="E720" s="9"/>
      <c r="F720" s="9"/>
      <c r="G720" s="11"/>
      <c r="H720" s="11"/>
      <c r="I720" s="11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9"/>
      <c r="E721" s="9"/>
      <c r="F721" s="9"/>
      <c r="G721" s="11"/>
      <c r="H721" s="11"/>
      <c r="I721" s="11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9"/>
      <c r="E722" s="9"/>
      <c r="F722" s="9"/>
      <c r="G722" s="11"/>
      <c r="H722" s="11"/>
      <c r="I722" s="11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9"/>
      <c r="E723" s="9"/>
      <c r="F723" s="9"/>
      <c r="G723" s="11"/>
      <c r="H723" s="11"/>
      <c r="I723" s="11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9"/>
      <c r="E724" s="9"/>
      <c r="F724" s="9"/>
      <c r="G724" s="11"/>
      <c r="H724" s="11"/>
      <c r="I724" s="11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9"/>
      <c r="E725" s="9"/>
      <c r="F725" s="9"/>
      <c r="G725" s="11"/>
      <c r="H725" s="11"/>
      <c r="I725" s="11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9"/>
      <c r="E726" s="9"/>
      <c r="F726" s="9"/>
      <c r="G726" s="11"/>
      <c r="H726" s="11"/>
      <c r="I726" s="11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9"/>
      <c r="E727" s="9"/>
      <c r="F727" s="9"/>
      <c r="G727" s="11"/>
      <c r="H727" s="11"/>
      <c r="I727" s="11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9"/>
      <c r="E728" s="9"/>
      <c r="F728" s="9"/>
      <c r="G728" s="11"/>
      <c r="H728" s="11"/>
      <c r="I728" s="11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9"/>
      <c r="E729" s="9"/>
      <c r="F729" s="9"/>
      <c r="G729" s="11"/>
      <c r="H729" s="11"/>
      <c r="I729" s="11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9"/>
      <c r="E730" s="9"/>
      <c r="F730" s="9"/>
      <c r="G730" s="11"/>
      <c r="H730" s="11"/>
      <c r="I730" s="11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9"/>
      <c r="E731" s="9"/>
      <c r="F731" s="9"/>
      <c r="G731" s="11"/>
      <c r="H731" s="11"/>
      <c r="I731" s="11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9"/>
      <c r="E732" s="9"/>
      <c r="F732" s="9"/>
      <c r="G732" s="11"/>
      <c r="H732" s="11"/>
      <c r="I732" s="11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9"/>
      <c r="E733" s="9"/>
      <c r="F733" s="9"/>
      <c r="G733" s="11"/>
      <c r="H733" s="11"/>
      <c r="I733" s="11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9"/>
      <c r="E734" s="9"/>
      <c r="F734" s="9"/>
      <c r="G734" s="11"/>
      <c r="H734" s="11"/>
      <c r="I734" s="11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9"/>
      <c r="E735" s="9"/>
      <c r="F735" s="9"/>
      <c r="G735" s="11"/>
      <c r="H735" s="11"/>
      <c r="I735" s="11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9"/>
      <c r="E736" s="9"/>
      <c r="F736" s="9"/>
      <c r="G736" s="11"/>
      <c r="H736" s="11"/>
      <c r="I736" s="11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9"/>
      <c r="E737" s="9"/>
      <c r="F737" s="9"/>
      <c r="G737" s="11"/>
      <c r="H737" s="11"/>
      <c r="I737" s="11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9"/>
      <c r="E738" s="9"/>
      <c r="F738" s="9"/>
      <c r="G738" s="11"/>
      <c r="H738" s="11"/>
      <c r="I738" s="11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9"/>
      <c r="E739" s="9"/>
      <c r="F739" s="9"/>
      <c r="G739" s="11"/>
      <c r="H739" s="11"/>
      <c r="I739" s="11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9"/>
      <c r="E740" s="9"/>
      <c r="F740" s="9"/>
      <c r="G740" s="11"/>
      <c r="H740" s="11"/>
      <c r="I740" s="11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9"/>
      <c r="E741" s="9"/>
      <c r="F741" s="9"/>
      <c r="G741" s="11"/>
      <c r="H741" s="11"/>
      <c r="I741" s="11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9"/>
      <c r="E742" s="9"/>
      <c r="F742" s="9"/>
      <c r="G742" s="11"/>
      <c r="H742" s="11"/>
      <c r="I742" s="11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9"/>
      <c r="E743" s="9"/>
      <c r="F743" s="9"/>
      <c r="G743" s="11"/>
      <c r="H743" s="11"/>
      <c r="I743" s="11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9"/>
      <c r="E744" s="9"/>
      <c r="F744" s="9"/>
      <c r="G744" s="11"/>
      <c r="H744" s="11"/>
      <c r="I744" s="11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9"/>
      <c r="E745" s="9"/>
      <c r="F745" s="9"/>
      <c r="G745" s="11"/>
      <c r="H745" s="11"/>
      <c r="I745" s="11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9"/>
      <c r="E746" s="9"/>
      <c r="F746" s="9"/>
      <c r="G746" s="11"/>
      <c r="H746" s="11"/>
      <c r="I746" s="11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9"/>
      <c r="E747" s="9"/>
      <c r="F747" s="9"/>
      <c r="G747" s="11"/>
      <c r="H747" s="11"/>
      <c r="I747" s="11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9"/>
      <c r="E748" s="9"/>
      <c r="F748" s="9"/>
      <c r="G748" s="11"/>
      <c r="H748" s="11"/>
      <c r="I748" s="11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9"/>
      <c r="E749" s="9"/>
      <c r="F749" s="9"/>
      <c r="G749" s="11"/>
      <c r="H749" s="11"/>
      <c r="I749" s="11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9"/>
      <c r="E750" s="9"/>
      <c r="F750" s="9"/>
      <c r="G750" s="11"/>
      <c r="H750" s="11"/>
      <c r="I750" s="11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9"/>
      <c r="E751" s="9"/>
      <c r="F751" s="9"/>
      <c r="G751" s="11"/>
      <c r="H751" s="11"/>
      <c r="I751" s="11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9"/>
      <c r="E752" s="9"/>
      <c r="F752" s="9"/>
      <c r="G752" s="11"/>
      <c r="H752" s="11"/>
      <c r="I752" s="11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9"/>
      <c r="E753" s="9"/>
      <c r="F753" s="9"/>
      <c r="G753" s="11"/>
      <c r="H753" s="11"/>
      <c r="I753" s="11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9"/>
      <c r="E754" s="9"/>
      <c r="F754" s="9"/>
      <c r="G754" s="11"/>
      <c r="H754" s="11"/>
      <c r="I754" s="11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9"/>
      <c r="E755" s="9"/>
      <c r="F755" s="9"/>
      <c r="G755" s="11"/>
      <c r="H755" s="11"/>
      <c r="I755" s="11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9"/>
      <c r="E756" s="9"/>
      <c r="F756" s="9"/>
      <c r="G756" s="11"/>
      <c r="H756" s="11"/>
      <c r="I756" s="11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9"/>
      <c r="E757" s="9"/>
      <c r="F757" s="9"/>
      <c r="G757" s="11"/>
      <c r="H757" s="11"/>
      <c r="I757" s="11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9"/>
      <c r="E758" s="9"/>
      <c r="F758" s="9"/>
      <c r="G758" s="11"/>
      <c r="H758" s="11"/>
      <c r="I758" s="11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9"/>
      <c r="E759" s="9"/>
      <c r="F759" s="9"/>
      <c r="G759" s="11"/>
      <c r="H759" s="11"/>
      <c r="I759" s="11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9"/>
      <c r="E760" s="9"/>
      <c r="F760" s="9"/>
      <c r="G760" s="11"/>
      <c r="H760" s="11"/>
      <c r="I760" s="11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9"/>
      <c r="E761" s="9"/>
      <c r="F761" s="9"/>
      <c r="G761" s="11"/>
      <c r="H761" s="11"/>
      <c r="I761" s="11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9"/>
      <c r="E762" s="9"/>
      <c r="F762" s="9"/>
      <c r="G762" s="11"/>
      <c r="H762" s="11"/>
      <c r="I762" s="11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9"/>
      <c r="E763" s="9"/>
      <c r="F763" s="9"/>
      <c r="G763" s="11"/>
      <c r="H763" s="11"/>
      <c r="I763" s="11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9"/>
      <c r="E764" s="9"/>
      <c r="F764" s="9"/>
      <c r="G764" s="11"/>
      <c r="H764" s="11"/>
      <c r="I764" s="11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9"/>
      <c r="E765" s="9"/>
      <c r="F765" s="9"/>
      <c r="G765" s="11"/>
      <c r="H765" s="11"/>
      <c r="I765" s="11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9"/>
      <c r="E766" s="9"/>
      <c r="F766" s="9"/>
      <c r="G766" s="11"/>
      <c r="H766" s="11"/>
      <c r="I766" s="11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9"/>
      <c r="E767" s="9"/>
      <c r="F767" s="9"/>
      <c r="G767" s="11"/>
      <c r="H767" s="11"/>
      <c r="I767" s="11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9"/>
      <c r="E768" s="9"/>
      <c r="F768" s="9"/>
      <c r="G768" s="11"/>
      <c r="H768" s="11"/>
      <c r="I768" s="11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9"/>
      <c r="E769" s="9"/>
      <c r="F769" s="9"/>
      <c r="G769" s="11"/>
      <c r="H769" s="11"/>
      <c r="I769" s="11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9"/>
      <c r="E770" s="9"/>
      <c r="F770" s="9"/>
      <c r="G770" s="11"/>
      <c r="H770" s="11"/>
      <c r="I770" s="11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9"/>
      <c r="E771" s="9"/>
      <c r="F771" s="9"/>
      <c r="G771" s="11"/>
      <c r="H771" s="11"/>
      <c r="I771" s="11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9"/>
      <c r="E772" s="9"/>
      <c r="F772" s="9"/>
      <c r="G772" s="11"/>
      <c r="H772" s="11"/>
      <c r="I772" s="11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9"/>
      <c r="E773" s="9"/>
      <c r="F773" s="9"/>
      <c r="G773" s="11"/>
      <c r="H773" s="11"/>
      <c r="I773" s="11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9"/>
      <c r="E774" s="9"/>
      <c r="F774" s="9"/>
      <c r="G774" s="11"/>
      <c r="H774" s="11"/>
      <c r="I774" s="11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9"/>
      <c r="E775" s="9"/>
      <c r="F775" s="9"/>
      <c r="G775" s="11"/>
      <c r="H775" s="11"/>
      <c r="I775" s="11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9"/>
      <c r="E776" s="9"/>
      <c r="F776" s="9"/>
      <c r="G776" s="11"/>
      <c r="H776" s="11"/>
      <c r="I776" s="11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9"/>
      <c r="E777" s="9"/>
      <c r="F777" s="9"/>
      <c r="G777" s="11"/>
      <c r="H777" s="11"/>
      <c r="I777" s="11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9"/>
      <c r="E778" s="9"/>
      <c r="F778" s="9"/>
      <c r="G778" s="11"/>
      <c r="H778" s="11"/>
      <c r="I778" s="11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9"/>
      <c r="E779" s="9"/>
      <c r="F779" s="9"/>
      <c r="G779" s="11"/>
      <c r="H779" s="11"/>
      <c r="I779" s="11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9"/>
      <c r="E780" s="9"/>
      <c r="F780" s="9"/>
      <c r="G780" s="11"/>
      <c r="H780" s="11"/>
      <c r="I780" s="11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9"/>
      <c r="E781" s="9"/>
      <c r="F781" s="9"/>
      <c r="G781" s="11"/>
      <c r="H781" s="11"/>
      <c r="I781" s="11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9"/>
      <c r="E782" s="9"/>
      <c r="F782" s="9"/>
      <c r="G782" s="11"/>
      <c r="H782" s="11"/>
      <c r="I782" s="11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9"/>
      <c r="E783" s="9"/>
      <c r="F783" s="9"/>
      <c r="G783" s="11"/>
      <c r="H783" s="11"/>
      <c r="I783" s="11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9"/>
      <c r="E784" s="9"/>
      <c r="F784" s="9"/>
      <c r="G784" s="11"/>
      <c r="H784" s="11"/>
      <c r="I784" s="11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9"/>
      <c r="E785" s="9"/>
      <c r="F785" s="9"/>
      <c r="G785" s="11"/>
      <c r="H785" s="11"/>
      <c r="I785" s="11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9"/>
      <c r="E786" s="9"/>
      <c r="F786" s="9"/>
      <c r="G786" s="11"/>
      <c r="H786" s="11"/>
      <c r="I786" s="11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9"/>
      <c r="E787" s="9"/>
      <c r="F787" s="9"/>
      <c r="G787" s="11"/>
      <c r="H787" s="11"/>
      <c r="I787" s="11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9"/>
      <c r="E788" s="9"/>
      <c r="F788" s="9"/>
      <c r="G788" s="11"/>
      <c r="H788" s="11"/>
      <c r="I788" s="11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9"/>
      <c r="E789" s="9"/>
      <c r="F789" s="9"/>
      <c r="G789" s="11"/>
      <c r="H789" s="11"/>
      <c r="I789" s="11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9"/>
      <c r="E790" s="9"/>
      <c r="F790" s="9"/>
      <c r="G790" s="11"/>
      <c r="H790" s="11"/>
      <c r="I790" s="11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9"/>
      <c r="E791" s="9"/>
      <c r="F791" s="9"/>
      <c r="G791" s="11"/>
      <c r="H791" s="11"/>
      <c r="I791" s="11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9"/>
      <c r="E792" s="9"/>
      <c r="F792" s="9"/>
      <c r="G792" s="11"/>
      <c r="H792" s="11"/>
      <c r="I792" s="11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9"/>
      <c r="E793" s="9"/>
      <c r="F793" s="9"/>
      <c r="G793" s="11"/>
      <c r="H793" s="11"/>
      <c r="I793" s="11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9"/>
      <c r="E794" s="9"/>
      <c r="F794" s="9"/>
      <c r="G794" s="11"/>
      <c r="H794" s="11"/>
      <c r="I794" s="11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9"/>
      <c r="E795" s="9"/>
      <c r="F795" s="9"/>
      <c r="G795" s="11"/>
      <c r="H795" s="11"/>
      <c r="I795" s="11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9"/>
      <c r="E796" s="9"/>
      <c r="F796" s="9"/>
      <c r="G796" s="11"/>
      <c r="H796" s="11"/>
      <c r="I796" s="11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9"/>
      <c r="E797" s="9"/>
      <c r="F797" s="9"/>
      <c r="G797" s="11"/>
      <c r="H797" s="11"/>
      <c r="I797" s="11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9"/>
      <c r="E798" s="9"/>
      <c r="F798" s="9"/>
      <c r="G798" s="11"/>
      <c r="H798" s="11"/>
      <c r="I798" s="11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9"/>
      <c r="E799" s="9"/>
      <c r="F799" s="9"/>
      <c r="G799" s="11"/>
      <c r="H799" s="11"/>
      <c r="I799" s="11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9"/>
      <c r="E800" s="9"/>
      <c r="F800" s="9"/>
      <c r="G800" s="11"/>
      <c r="H800" s="11"/>
      <c r="I800" s="11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9"/>
      <c r="E801" s="9"/>
      <c r="F801" s="9"/>
      <c r="G801" s="11"/>
      <c r="H801" s="11"/>
      <c r="I801" s="11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9"/>
      <c r="E802" s="9"/>
      <c r="F802" s="9"/>
      <c r="G802" s="11"/>
      <c r="H802" s="11"/>
      <c r="I802" s="11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9"/>
      <c r="E803" s="9"/>
      <c r="F803" s="9"/>
      <c r="G803" s="11"/>
      <c r="H803" s="11"/>
      <c r="I803" s="11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9"/>
      <c r="E804" s="9"/>
      <c r="F804" s="9"/>
      <c r="G804" s="11"/>
      <c r="H804" s="11"/>
      <c r="I804" s="11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9"/>
      <c r="E805" s="9"/>
      <c r="F805" s="9"/>
      <c r="G805" s="11"/>
      <c r="H805" s="11"/>
      <c r="I805" s="11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9"/>
      <c r="E806" s="9"/>
      <c r="F806" s="9"/>
      <c r="G806" s="11"/>
      <c r="H806" s="11"/>
      <c r="I806" s="11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9"/>
      <c r="E807" s="9"/>
      <c r="F807" s="9"/>
      <c r="G807" s="11"/>
      <c r="H807" s="11"/>
      <c r="I807" s="11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9"/>
      <c r="E808" s="9"/>
      <c r="F808" s="9"/>
      <c r="G808" s="11"/>
      <c r="H808" s="11"/>
      <c r="I808" s="11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9"/>
      <c r="E809" s="9"/>
      <c r="F809" s="9"/>
      <c r="G809" s="11"/>
      <c r="H809" s="11"/>
      <c r="I809" s="11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9"/>
      <c r="E810" s="9"/>
      <c r="F810" s="9"/>
      <c r="G810" s="11"/>
      <c r="H810" s="11"/>
      <c r="I810" s="11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9"/>
      <c r="E811" s="9"/>
      <c r="F811" s="9"/>
      <c r="G811" s="11"/>
      <c r="H811" s="11"/>
      <c r="I811" s="11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9"/>
      <c r="E812" s="9"/>
      <c r="F812" s="9"/>
      <c r="G812" s="11"/>
      <c r="H812" s="11"/>
      <c r="I812" s="11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9"/>
      <c r="E813" s="9"/>
      <c r="F813" s="9"/>
      <c r="G813" s="11"/>
      <c r="H813" s="11"/>
      <c r="I813" s="11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9"/>
      <c r="E814" s="9"/>
      <c r="F814" s="9"/>
      <c r="G814" s="11"/>
      <c r="H814" s="11"/>
      <c r="I814" s="11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9"/>
      <c r="E815" s="9"/>
      <c r="F815" s="9"/>
      <c r="G815" s="11"/>
      <c r="H815" s="11"/>
      <c r="I815" s="11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9"/>
      <c r="E816" s="9"/>
      <c r="F816" s="9"/>
      <c r="G816" s="11"/>
      <c r="H816" s="11"/>
      <c r="I816" s="11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9"/>
      <c r="E817" s="9"/>
      <c r="F817" s="9"/>
      <c r="G817" s="11"/>
      <c r="H817" s="11"/>
      <c r="I817" s="11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9"/>
      <c r="E818" s="9"/>
      <c r="F818" s="9"/>
      <c r="G818" s="11"/>
      <c r="H818" s="11"/>
      <c r="I818" s="11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9"/>
      <c r="E819" s="9"/>
      <c r="F819" s="9"/>
      <c r="G819" s="11"/>
      <c r="H819" s="11"/>
      <c r="I819" s="11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9"/>
      <c r="E820" s="9"/>
      <c r="F820" s="9"/>
      <c r="G820" s="11"/>
      <c r="H820" s="11"/>
      <c r="I820" s="11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9"/>
      <c r="E821" s="9"/>
      <c r="F821" s="9"/>
      <c r="G821" s="11"/>
      <c r="H821" s="11"/>
      <c r="I821" s="11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9"/>
      <c r="E822" s="9"/>
      <c r="F822" s="9"/>
      <c r="G822" s="11"/>
      <c r="H822" s="11"/>
      <c r="I822" s="11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9"/>
      <c r="E823" s="9"/>
      <c r="F823" s="9"/>
      <c r="G823" s="11"/>
      <c r="H823" s="11"/>
      <c r="I823" s="11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9"/>
      <c r="E824" s="9"/>
      <c r="F824" s="9"/>
      <c r="G824" s="11"/>
      <c r="H824" s="11"/>
      <c r="I824" s="11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9"/>
      <c r="E825" s="9"/>
      <c r="F825" s="9"/>
      <c r="G825" s="11"/>
      <c r="H825" s="11"/>
      <c r="I825" s="11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9"/>
      <c r="E826" s="9"/>
      <c r="F826" s="9"/>
      <c r="G826" s="11"/>
      <c r="H826" s="11"/>
      <c r="I826" s="11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9"/>
      <c r="E827" s="9"/>
      <c r="F827" s="9"/>
      <c r="G827" s="11"/>
      <c r="H827" s="11"/>
      <c r="I827" s="11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9"/>
      <c r="E828" s="9"/>
      <c r="F828" s="9"/>
      <c r="G828" s="11"/>
      <c r="H828" s="11"/>
      <c r="I828" s="11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9"/>
      <c r="E829" s="9"/>
      <c r="F829" s="9"/>
      <c r="G829" s="11"/>
      <c r="H829" s="11"/>
      <c r="I829" s="11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9"/>
      <c r="E830" s="9"/>
      <c r="F830" s="9"/>
      <c r="G830" s="11"/>
      <c r="H830" s="11"/>
      <c r="I830" s="11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9"/>
      <c r="E831" s="9"/>
      <c r="F831" s="9"/>
      <c r="G831" s="11"/>
      <c r="H831" s="11"/>
      <c r="I831" s="11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9"/>
      <c r="E832" s="9"/>
      <c r="F832" s="9"/>
      <c r="G832" s="11"/>
      <c r="H832" s="11"/>
      <c r="I832" s="11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9"/>
      <c r="E833" s="9"/>
      <c r="F833" s="9"/>
      <c r="G833" s="11"/>
      <c r="H833" s="11"/>
      <c r="I833" s="11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9"/>
      <c r="E834" s="9"/>
      <c r="F834" s="9"/>
      <c r="G834" s="11"/>
      <c r="H834" s="11"/>
      <c r="I834" s="11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9"/>
      <c r="E835" s="9"/>
      <c r="F835" s="9"/>
      <c r="G835" s="11"/>
      <c r="H835" s="11"/>
      <c r="I835" s="11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9"/>
      <c r="E836" s="9"/>
      <c r="F836" s="9"/>
      <c r="G836" s="11"/>
      <c r="H836" s="11"/>
      <c r="I836" s="11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9"/>
      <c r="E837" s="9"/>
      <c r="F837" s="9"/>
      <c r="G837" s="11"/>
      <c r="H837" s="11"/>
      <c r="I837" s="11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9"/>
      <c r="E838" s="9"/>
      <c r="F838" s="9"/>
      <c r="G838" s="11"/>
      <c r="H838" s="11"/>
      <c r="I838" s="11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9"/>
      <c r="E839" s="9"/>
      <c r="F839" s="9"/>
      <c r="G839" s="11"/>
      <c r="H839" s="11"/>
      <c r="I839" s="11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9"/>
      <c r="E840" s="9"/>
      <c r="F840" s="9"/>
      <c r="G840" s="11"/>
      <c r="H840" s="11"/>
      <c r="I840" s="11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9"/>
      <c r="E841" s="9"/>
      <c r="F841" s="9"/>
      <c r="G841" s="11"/>
      <c r="H841" s="11"/>
      <c r="I841" s="11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9"/>
      <c r="E842" s="9"/>
      <c r="F842" s="9"/>
      <c r="G842" s="11"/>
      <c r="H842" s="11"/>
      <c r="I842" s="11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9"/>
      <c r="E843" s="9"/>
      <c r="F843" s="9"/>
      <c r="G843" s="11"/>
      <c r="H843" s="11"/>
      <c r="I843" s="11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9"/>
      <c r="E844" s="9"/>
      <c r="F844" s="9"/>
      <c r="G844" s="11"/>
      <c r="H844" s="11"/>
      <c r="I844" s="11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9"/>
      <c r="E845" s="9"/>
      <c r="F845" s="9"/>
      <c r="G845" s="11"/>
      <c r="H845" s="11"/>
      <c r="I845" s="11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9"/>
      <c r="E846" s="9"/>
      <c r="F846" s="9"/>
      <c r="G846" s="11"/>
      <c r="H846" s="11"/>
      <c r="I846" s="11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9"/>
      <c r="E847" s="9"/>
      <c r="F847" s="9"/>
      <c r="G847" s="11"/>
      <c r="H847" s="11"/>
      <c r="I847" s="11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9"/>
      <c r="E848" s="9"/>
      <c r="F848" s="9"/>
      <c r="G848" s="11"/>
      <c r="H848" s="11"/>
      <c r="I848" s="11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9"/>
      <c r="E849" s="9"/>
      <c r="F849" s="9"/>
      <c r="G849" s="11"/>
      <c r="H849" s="11"/>
      <c r="I849" s="11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9"/>
      <c r="E850" s="9"/>
      <c r="F850" s="9"/>
      <c r="G850" s="11"/>
      <c r="H850" s="11"/>
      <c r="I850" s="11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9"/>
      <c r="E851" s="9"/>
      <c r="F851" s="9"/>
      <c r="G851" s="11"/>
      <c r="H851" s="11"/>
      <c r="I851" s="11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9"/>
      <c r="E852" s="9"/>
      <c r="F852" s="9"/>
      <c r="G852" s="11"/>
      <c r="H852" s="11"/>
      <c r="I852" s="11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9"/>
      <c r="E853" s="9"/>
      <c r="F853" s="9"/>
      <c r="G853" s="11"/>
      <c r="H853" s="11"/>
      <c r="I853" s="11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9"/>
      <c r="E854" s="9"/>
      <c r="F854" s="9"/>
      <c r="G854" s="11"/>
      <c r="H854" s="11"/>
      <c r="I854" s="11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9"/>
      <c r="E855" s="9"/>
      <c r="F855" s="9"/>
      <c r="G855" s="11"/>
      <c r="H855" s="11"/>
      <c r="I855" s="11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9"/>
      <c r="E856" s="9"/>
      <c r="F856" s="9"/>
      <c r="G856" s="11"/>
      <c r="H856" s="11"/>
      <c r="I856" s="11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9"/>
      <c r="E857" s="9"/>
      <c r="F857" s="9"/>
      <c r="G857" s="11"/>
      <c r="H857" s="11"/>
      <c r="I857" s="11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9"/>
      <c r="E858" s="9"/>
      <c r="F858" s="9"/>
      <c r="G858" s="11"/>
      <c r="H858" s="11"/>
      <c r="I858" s="11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9"/>
      <c r="E859" s="9"/>
      <c r="F859" s="9"/>
      <c r="G859" s="11"/>
      <c r="H859" s="11"/>
      <c r="I859" s="11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9"/>
      <c r="E860" s="9"/>
      <c r="F860" s="9"/>
      <c r="G860" s="11"/>
      <c r="H860" s="11"/>
      <c r="I860" s="11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9"/>
      <c r="E861" s="9"/>
      <c r="F861" s="9"/>
      <c r="G861" s="11"/>
      <c r="H861" s="11"/>
      <c r="I861" s="11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9"/>
      <c r="E862" s="9"/>
      <c r="F862" s="9"/>
      <c r="G862" s="11"/>
      <c r="H862" s="11"/>
      <c r="I862" s="11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9"/>
      <c r="E863" s="9"/>
      <c r="F863" s="9"/>
      <c r="G863" s="11"/>
      <c r="H863" s="11"/>
      <c r="I863" s="11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9"/>
      <c r="E864" s="9"/>
      <c r="F864" s="9"/>
      <c r="G864" s="11"/>
      <c r="H864" s="11"/>
      <c r="I864" s="11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9"/>
      <c r="E865" s="9"/>
      <c r="F865" s="9"/>
      <c r="G865" s="11"/>
      <c r="H865" s="11"/>
      <c r="I865" s="11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9"/>
      <c r="E866" s="9"/>
      <c r="F866" s="9"/>
      <c r="G866" s="11"/>
      <c r="H866" s="11"/>
      <c r="I866" s="11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9"/>
      <c r="E867" s="9"/>
      <c r="F867" s="9"/>
      <c r="G867" s="11"/>
      <c r="H867" s="11"/>
      <c r="I867" s="11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9"/>
      <c r="E868" s="9"/>
      <c r="F868" s="9"/>
      <c r="G868" s="11"/>
      <c r="H868" s="11"/>
      <c r="I868" s="11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9"/>
      <c r="E869" s="9"/>
      <c r="F869" s="9"/>
      <c r="G869" s="11"/>
      <c r="H869" s="11"/>
      <c r="I869" s="11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9"/>
      <c r="E870" s="9"/>
      <c r="F870" s="9"/>
      <c r="G870" s="11"/>
      <c r="H870" s="11"/>
      <c r="I870" s="11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9"/>
      <c r="E871" s="9"/>
      <c r="F871" s="9"/>
      <c r="G871" s="11"/>
      <c r="H871" s="11"/>
      <c r="I871" s="11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9"/>
      <c r="E872" s="9"/>
      <c r="F872" s="9"/>
      <c r="G872" s="11"/>
      <c r="H872" s="11"/>
      <c r="I872" s="11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9"/>
      <c r="E873" s="9"/>
      <c r="F873" s="9"/>
      <c r="G873" s="11"/>
      <c r="H873" s="11"/>
      <c r="I873" s="11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9"/>
      <c r="E874" s="9"/>
      <c r="F874" s="9"/>
      <c r="G874" s="11"/>
      <c r="H874" s="11"/>
      <c r="I874" s="11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9"/>
      <c r="E875" s="9"/>
      <c r="F875" s="9"/>
      <c r="G875" s="11"/>
      <c r="H875" s="11"/>
      <c r="I875" s="11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9"/>
      <c r="E876" s="9"/>
      <c r="F876" s="9"/>
      <c r="G876" s="11"/>
      <c r="H876" s="11"/>
      <c r="I876" s="11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9"/>
      <c r="E877" s="9"/>
      <c r="F877" s="9"/>
      <c r="G877" s="11"/>
      <c r="H877" s="11"/>
      <c r="I877" s="11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9"/>
      <c r="E878" s="9"/>
      <c r="F878" s="9"/>
      <c r="G878" s="11"/>
      <c r="H878" s="11"/>
      <c r="I878" s="11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9"/>
      <c r="E879" s="9"/>
      <c r="F879" s="9"/>
      <c r="G879" s="11"/>
      <c r="H879" s="11"/>
      <c r="I879" s="11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9"/>
      <c r="E880" s="9"/>
      <c r="F880" s="9"/>
      <c r="G880" s="11"/>
      <c r="H880" s="11"/>
      <c r="I880" s="11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9"/>
      <c r="E881" s="9"/>
      <c r="F881" s="9"/>
      <c r="G881" s="11"/>
      <c r="H881" s="11"/>
      <c r="I881" s="11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9"/>
      <c r="E882" s="9"/>
      <c r="F882" s="9"/>
      <c r="G882" s="11"/>
      <c r="H882" s="11"/>
      <c r="I882" s="11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9"/>
      <c r="E883" s="9"/>
      <c r="F883" s="9"/>
      <c r="G883" s="11"/>
      <c r="H883" s="11"/>
      <c r="I883" s="11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9"/>
      <c r="E884" s="9"/>
      <c r="F884" s="9"/>
      <c r="G884" s="11"/>
      <c r="H884" s="11"/>
      <c r="I884" s="11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9"/>
      <c r="E885" s="9"/>
      <c r="F885" s="9"/>
      <c r="G885" s="11"/>
      <c r="H885" s="11"/>
      <c r="I885" s="11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9"/>
      <c r="E886" s="9"/>
      <c r="F886" s="9"/>
      <c r="G886" s="11"/>
      <c r="H886" s="11"/>
      <c r="I886" s="11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9"/>
      <c r="E887" s="9"/>
      <c r="F887" s="9"/>
      <c r="G887" s="11"/>
      <c r="H887" s="11"/>
      <c r="I887" s="11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9"/>
      <c r="E888" s="9"/>
      <c r="F888" s="9"/>
      <c r="G888" s="11"/>
      <c r="H888" s="11"/>
      <c r="I888" s="11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9"/>
      <c r="E889" s="9"/>
      <c r="F889" s="9"/>
      <c r="G889" s="11"/>
      <c r="H889" s="11"/>
      <c r="I889" s="11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9"/>
      <c r="E890" s="9"/>
      <c r="F890" s="9"/>
      <c r="G890" s="11"/>
      <c r="H890" s="11"/>
      <c r="I890" s="11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9"/>
      <c r="E891" s="9"/>
      <c r="F891" s="9"/>
      <c r="G891" s="11"/>
      <c r="H891" s="11"/>
      <c r="I891" s="11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9"/>
      <c r="E892" s="9"/>
      <c r="F892" s="9"/>
      <c r="G892" s="11"/>
      <c r="H892" s="11"/>
      <c r="I892" s="11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9"/>
      <c r="E893" s="9"/>
      <c r="F893" s="9"/>
      <c r="G893" s="11"/>
      <c r="H893" s="11"/>
      <c r="I893" s="11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9"/>
      <c r="E894" s="9"/>
      <c r="F894" s="9"/>
      <c r="G894" s="11"/>
      <c r="H894" s="11"/>
      <c r="I894" s="11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9"/>
      <c r="E895" s="9"/>
      <c r="F895" s="9"/>
      <c r="G895" s="11"/>
      <c r="H895" s="11"/>
      <c r="I895" s="11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9"/>
      <c r="E896" s="9"/>
      <c r="F896" s="9"/>
      <c r="G896" s="11"/>
      <c r="H896" s="11"/>
      <c r="I896" s="11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9"/>
      <c r="E897" s="9"/>
      <c r="F897" s="9"/>
      <c r="G897" s="11"/>
      <c r="H897" s="11"/>
      <c r="I897" s="11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9"/>
      <c r="E898" s="9"/>
      <c r="F898" s="9"/>
      <c r="G898" s="11"/>
      <c r="H898" s="11"/>
      <c r="I898" s="11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9"/>
      <c r="E899" s="9"/>
      <c r="F899" s="9"/>
      <c r="G899" s="11"/>
      <c r="H899" s="11"/>
      <c r="I899" s="11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9"/>
      <c r="E900" s="9"/>
      <c r="F900" s="9"/>
      <c r="G900" s="11"/>
      <c r="H900" s="11"/>
      <c r="I900" s="11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9"/>
      <c r="E901" s="9"/>
      <c r="F901" s="9"/>
      <c r="G901" s="11"/>
      <c r="H901" s="11"/>
      <c r="I901" s="11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9"/>
      <c r="E902" s="9"/>
      <c r="F902" s="9"/>
      <c r="G902" s="11"/>
      <c r="H902" s="11"/>
      <c r="I902" s="11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9"/>
      <c r="E903" s="9"/>
      <c r="F903" s="9"/>
      <c r="G903" s="11"/>
      <c r="H903" s="11"/>
      <c r="I903" s="1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9"/>
      <c r="E904" s="9"/>
      <c r="F904" s="9"/>
      <c r="G904" s="11"/>
      <c r="H904" s="11"/>
      <c r="I904" s="11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9"/>
      <c r="E905" s="9"/>
      <c r="F905" s="9"/>
      <c r="G905" s="11"/>
      <c r="H905" s="11"/>
      <c r="I905" s="11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9"/>
      <c r="E906" s="9"/>
      <c r="F906" s="9"/>
      <c r="G906" s="11"/>
      <c r="H906" s="11"/>
      <c r="I906" s="11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9"/>
      <c r="E907" s="9"/>
      <c r="F907" s="9"/>
      <c r="G907" s="11"/>
      <c r="H907" s="11"/>
      <c r="I907" s="11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9"/>
      <c r="E908" s="9"/>
      <c r="F908" s="9"/>
      <c r="G908" s="11"/>
      <c r="H908" s="11"/>
      <c r="I908" s="1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9"/>
      <c r="E909" s="9"/>
      <c r="F909" s="9"/>
      <c r="G909" s="11"/>
      <c r="H909" s="11"/>
      <c r="I909" s="11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9"/>
      <c r="E910" s="9"/>
      <c r="F910" s="9"/>
      <c r="G910" s="11"/>
      <c r="H910" s="11"/>
      <c r="I910" s="11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9"/>
      <c r="E911" s="9"/>
      <c r="F911" s="9"/>
      <c r="G911" s="11"/>
      <c r="H911" s="11"/>
      <c r="I911" s="11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9"/>
      <c r="E912" s="9"/>
      <c r="F912" s="9"/>
      <c r="G912" s="11"/>
      <c r="H912" s="11"/>
      <c r="I912" s="11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9"/>
      <c r="E913" s="9"/>
      <c r="F913" s="9"/>
      <c r="G913" s="11"/>
      <c r="H913" s="11"/>
      <c r="I913" s="1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9"/>
      <c r="E914" s="9"/>
      <c r="F914" s="9"/>
      <c r="G914" s="11"/>
      <c r="H914" s="11"/>
      <c r="I914" s="11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9"/>
      <c r="E915" s="9"/>
      <c r="F915" s="9"/>
      <c r="G915" s="11"/>
      <c r="H915" s="11"/>
      <c r="I915" s="11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9"/>
      <c r="E916" s="9"/>
      <c r="F916" s="9"/>
      <c r="G916" s="11"/>
      <c r="H916" s="11"/>
      <c r="I916" s="11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9"/>
      <c r="E917" s="9"/>
      <c r="F917" s="9"/>
      <c r="G917" s="11"/>
      <c r="H917" s="11"/>
      <c r="I917" s="11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9"/>
      <c r="E918" s="9"/>
      <c r="F918" s="9"/>
      <c r="G918" s="11"/>
      <c r="H918" s="11"/>
      <c r="I918" s="1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9"/>
      <c r="E919" s="9"/>
      <c r="F919" s="9"/>
      <c r="G919" s="11"/>
      <c r="H919" s="11"/>
      <c r="I919" s="11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9"/>
      <c r="E920" s="9"/>
      <c r="F920" s="9"/>
      <c r="G920" s="11"/>
      <c r="H920" s="11"/>
      <c r="I920" s="11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9"/>
      <c r="E921" s="9"/>
      <c r="F921" s="9"/>
      <c r="G921" s="11"/>
      <c r="H921" s="11"/>
      <c r="I921" s="11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9"/>
      <c r="E922" s="9"/>
      <c r="F922" s="9"/>
      <c r="G922" s="11"/>
      <c r="H922" s="11"/>
      <c r="I922" s="11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9"/>
      <c r="E923" s="9"/>
      <c r="F923" s="9"/>
      <c r="G923" s="11"/>
      <c r="H923" s="11"/>
      <c r="I923" s="1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9"/>
      <c r="E924" s="9"/>
      <c r="F924" s="9"/>
      <c r="G924" s="11"/>
      <c r="H924" s="11"/>
      <c r="I924" s="11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9"/>
      <c r="E925" s="9"/>
      <c r="F925" s="9"/>
      <c r="G925" s="11"/>
      <c r="H925" s="11"/>
      <c r="I925" s="11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9"/>
      <c r="E926" s="9"/>
      <c r="F926" s="9"/>
      <c r="G926" s="11"/>
      <c r="H926" s="11"/>
      <c r="I926" s="11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9"/>
      <c r="E927" s="9"/>
      <c r="F927" s="9"/>
      <c r="G927" s="11"/>
      <c r="H927" s="11"/>
      <c r="I927" s="11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9"/>
      <c r="E928" s="9"/>
      <c r="F928" s="9"/>
      <c r="G928" s="11"/>
      <c r="H928" s="11"/>
      <c r="I928" s="1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9"/>
      <c r="E929" s="9"/>
      <c r="F929" s="9"/>
      <c r="G929" s="11"/>
      <c r="H929" s="11"/>
      <c r="I929" s="11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9"/>
      <c r="E930" s="9"/>
      <c r="F930" s="9"/>
      <c r="G930" s="11"/>
      <c r="H930" s="11"/>
      <c r="I930" s="11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9"/>
      <c r="E931" s="9"/>
      <c r="F931" s="9"/>
      <c r="G931" s="11"/>
      <c r="H931" s="11"/>
      <c r="I931" s="11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9"/>
      <c r="E932" s="9"/>
      <c r="F932" s="9"/>
      <c r="G932" s="11"/>
      <c r="H932" s="11"/>
      <c r="I932" s="11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9"/>
      <c r="E933" s="9"/>
      <c r="F933" s="9"/>
      <c r="G933" s="11"/>
      <c r="H933" s="11"/>
      <c r="I933" s="1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9"/>
      <c r="E934" s="9"/>
      <c r="F934" s="9"/>
      <c r="G934" s="11"/>
      <c r="H934" s="11"/>
      <c r="I934" s="11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9"/>
      <c r="E935" s="9"/>
      <c r="F935" s="9"/>
      <c r="G935" s="11"/>
      <c r="H935" s="11"/>
      <c r="I935" s="11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9"/>
      <c r="E936" s="9"/>
      <c r="F936" s="9"/>
      <c r="G936" s="11"/>
      <c r="H936" s="11"/>
      <c r="I936" s="11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9"/>
      <c r="E937" s="9"/>
      <c r="F937" s="9"/>
      <c r="G937" s="11"/>
      <c r="H937" s="11"/>
      <c r="I937" s="11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9"/>
      <c r="E938" s="9"/>
      <c r="F938" s="9"/>
      <c r="G938" s="11"/>
      <c r="H938" s="11"/>
      <c r="I938" s="1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9"/>
      <c r="E939" s="9"/>
      <c r="F939" s="9"/>
      <c r="G939" s="11"/>
      <c r="H939" s="11"/>
      <c r="I939" s="11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9"/>
      <c r="E940" s="9"/>
      <c r="F940" s="9"/>
      <c r="G940" s="11"/>
      <c r="H940" s="11"/>
      <c r="I940" s="11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9"/>
      <c r="E941" s="9"/>
      <c r="F941" s="9"/>
      <c r="G941" s="11"/>
      <c r="H941" s="11"/>
      <c r="I941" s="11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9"/>
      <c r="E942" s="9"/>
      <c r="F942" s="9"/>
      <c r="G942" s="11"/>
      <c r="H942" s="11"/>
      <c r="I942" s="11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9"/>
      <c r="E943" s="9"/>
      <c r="F943" s="9"/>
      <c r="G943" s="11"/>
      <c r="H943" s="11"/>
      <c r="I943" s="1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9"/>
      <c r="E944" s="9"/>
      <c r="F944" s="9"/>
      <c r="G944" s="11"/>
      <c r="H944" s="11"/>
      <c r="I944" s="11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9"/>
      <c r="E945" s="9"/>
      <c r="F945" s="9"/>
      <c r="G945" s="11"/>
      <c r="H945" s="11"/>
      <c r="I945" s="11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9"/>
      <c r="E946" s="9"/>
      <c r="F946" s="9"/>
      <c r="G946" s="11"/>
      <c r="H946" s="11"/>
      <c r="I946" s="11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9"/>
      <c r="E947" s="9"/>
      <c r="F947" s="9"/>
      <c r="G947" s="11"/>
      <c r="H947" s="11"/>
      <c r="I947" s="11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9"/>
      <c r="E948" s="9"/>
      <c r="F948" s="9"/>
      <c r="G948" s="11"/>
      <c r="H948" s="11"/>
      <c r="I948" s="1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9"/>
      <c r="E949" s="9"/>
      <c r="F949" s="9"/>
      <c r="G949" s="11"/>
      <c r="H949" s="11"/>
      <c r="I949" s="11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9"/>
      <c r="E950" s="9"/>
      <c r="F950" s="9"/>
      <c r="G950" s="11"/>
      <c r="H950" s="11"/>
      <c r="I950" s="11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9"/>
      <c r="E951" s="9"/>
      <c r="F951" s="9"/>
      <c r="G951" s="11"/>
      <c r="H951" s="11"/>
      <c r="I951" s="11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9"/>
      <c r="E952" s="9"/>
      <c r="F952" s="9"/>
      <c r="G952" s="11"/>
      <c r="H952" s="11"/>
      <c r="I952" s="11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9"/>
      <c r="E953" s="9"/>
      <c r="F953" s="9"/>
      <c r="G953" s="11"/>
      <c r="H953" s="11"/>
      <c r="I953" s="1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9"/>
      <c r="E954" s="9"/>
      <c r="F954" s="9"/>
      <c r="G954" s="11"/>
      <c r="H954" s="11"/>
      <c r="I954" s="11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9"/>
      <c r="E955" s="9"/>
      <c r="F955" s="9"/>
      <c r="G955" s="11"/>
      <c r="H955" s="11"/>
      <c r="I955" s="11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9"/>
      <c r="E956" s="9"/>
      <c r="F956" s="9"/>
      <c r="G956" s="11"/>
      <c r="H956" s="11"/>
      <c r="I956" s="11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9"/>
      <c r="E957" s="9"/>
      <c r="F957" s="9"/>
      <c r="G957" s="11"/>
      <c r="H957" s="11"/>
      <c r="I957" s="11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9"/>
      <c r="E958" s="9"/>
      <c r="F958" s="9"/>
      <c r="G958" s="11"/>
      <c r="H958" s="11"/>
      <c r="I958" s="1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9"/>
      <c r="E959" s="9"/>
      <c r="F959" s="9"/>
      <c r="G959" s="11"/>
      <c r="H959" s="11"/>
      <c r="I959" s="11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9"/>
      <c r="E960" s="9"/>
      <c r="F960" s="9"/>
      <c r="G960" s="11"/>
      <c r="H960" s="11"/>
      <c r="I960" s="11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9"/>
      <c r="E961" s="9"/>
      <c r="F961" s="9"/>
      <c r="G961" s="11"/>
      <c r="H961" s="11"/>
      <c r="I961" s="11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9"/>
      <c r="E962" s="9"/>
      <c r="F962" s="9"/>
      <c r="G962" s="11"/>
      <c r="H962" s="11"/>
      <c r="I962" s="11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9"/>
      <c r="E963" s="9"/>
      <c r="F963" s="9"/>
      <c r="G963" s="11"/>
      <c r="H963" s="11"/>
      <c r="I963" s="1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9"/>
      <c r="E964" s="9"/>
      <c r="F964" s="9"/>
      <c r="G964" s="11"/>
      <c r="H964" s="11"/>
      <c r="I964" s="11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9"/>
      <c r="E965" s="9"/>
      <c r="F965" s="9"/>
      <c r="G965" s="11"/>
      <c r="H965" s="11"/>
      <c r="I965" s="11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9"/>
      <c r="E966" s="9"/>
      <c r="F966" s="9"/>
      <c r="G966" s="11"/>
      <c r="H966" s="11"/>
      <c r="I966" s="11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9"/>
      <c r="E967" s="9"/>
      <c r="F967" s="9"/>
      <c r="G967" s="11"/>
      <c r="H967" s="11"/>
      <c r="I967" s="11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9"/>
      <c r="E968" s="9"/>
      <c r="F968" s="9"/>
      <c r="G968" s="11"/>
      <c r="H968" s="11"/>
      <c r="I968" s="1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9"/>
      <c r="E969" s="9"/>
      <c r="F969" s="9"/>
      <c r="G969" s="11"/>
      <c r="H969" s="11"/>
      <c r="I969" s="11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9"/>
      <c r="E970" s="9"/>
      <c r="F970" s="9"/>
      <c r="G970" s="11"/>
      <c r="H970" s="11"/>
      <c r="I970" s="11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9"/>
      <c r="E971" s="9"/>
      <c r="F971" s="9"/>
      <c r="G971" s="11"/>
      <c r="H971" s="11"/>
      <c r="I971" s="11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9"/>
      <c r="E972" s="9"/>
      <c r="F972" s="9"/>
      <c r="G972" s="11"/>
      <c r="H972" s="11"/>
      <c r="I972" s="11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9"/>
      <c r="E973" s="9"/>
      <c r="F973" s="9"/>
      <c r="G973" s="11"/>
      <c r="H973" s="11"/>
      <c r="I973" s="1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9"/>
      <c r="E974" s="9"/>
      <c r="F974" s="9"/>
      <c r="G974" s="11"/>
      <c r="H974" s="11"/>
      <c r="I974" s="11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9"/>
      <c r="E975" s="9"/>
      <c r="F975" s="9"/>
      <c r="G975" s="11"/>
      <c r="H975" s="11"/>
      <c r="I975" s="11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9"/>
      <c r="E976" s="9"/>
      <c r="F976" s="9"/>
      <c r="G976" s="11"/>
      <c r="H976" s="11"/>
      <c r="I976" s="11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9"/>
      <c r="E977" s="9"/>
      <c r="F977" s="9"/>
      <c r="G977" s="11"/>
      <c r="H977" s="11"/>
      <c r="I977" s="11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9"/>
      <c r="E978" s="9"/>
      <c r="F978" s="9"/>
      <c r="G978" s="11"/>
      <c r="H978" s="11"/>
      <c r="I978" s="1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9"/>
      <c r="E979" s="9"/>
      <c r="F979" s="9"/>
      <c r="G979" s="11"/>
      <c r="H979" s="11"/>
      <c r="I979" s="11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9"/>
      <c r="E980" s="9"/>
      <c r="F980" s="9"/>
      <c r="G980" s="11"/>
      <c r="H980" s="11"/>
      <c r="I980" s="11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9"/>
      <c r="E981" s="9"/>
      <c r="F981" s="9"/>
      <c r="G981" s="11"/>
      <c r="H981" s="11"/>
      <c r="I981" s="11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9"/>
      <c r="E982" s="9"/>
      <c r="F982" s="9"/>
      <c r="G982" s="11"/>
      <c r="H982" s="11"/>
      <c r="I982" s="11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9"/>
      <c r="E983" s="9"/>
      <c r="F983" s="9"/>
      <c r="G983" s="11"/>
      <c r="H983" s="11"/>
      <c r="I983" s="1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9"/>
      <c r="E984" s="9"/>
      <c r="F984" s="9"/>
      <c r="G984" s="11"/>
      <c r="H984" s="11"/>
      <c r="I984" s="11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9"/>
      <c r="E985" s="9"/>
      <c r="F985" s="9"/>
      <c r="G985" s="11"/>
      <c r="H985" s="11"/>
      <c r="I985" s="11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9"/>
      <c r="E986" s="9"/>
      <c r="F986" s="9"/>
      <c r="G986" s="11"/>
      <c r="H986" s="11"/>
      <c r="I986" s="11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9"/>
      <c r="E987" s="9"/>
      <c r="F987" s="9"/>
      <c r="G987" s="11"/>
      <c r="H987" s="11"/>
      <c r="I987" s="11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9"/>
      <c r="E988" s="9"/>
      <c r="F988" s="9"/>
      <c r="G988" s="11"/>
      <c r="H988" s="11"/>
      <c r="I988" s="1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9"/>
      <c r="E989" s="9"/>
      <c r="F989" s="9"/>
      <c r="G989" s="11"/>
      <c r="H989" s="11"/>
      <c r="I989" s="11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9"/>
      <c r="E990" s="9"/>
      <c r="F990" s="9"/>
      <c r="G990" s="11"/>
      <c r="H990" s="11"/>
      <c r="I990" s="11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9"/>
      <c r="E991" s="9"/>
      <c r="F991" s="9"/>
      <c r="G991" s="11"/>
      <c r="H991" s="11"/>
      <c r="I991" s="11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9"/>
      <c r="E992" s="9"/>
      <c r="F992" s="9"/>
      <c r="G992" s="11"/>
      <c r="H992" s="11"/>
      <c r="I992" s="11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9"/>
      <c r="E993" s="9"/>
      <c r="F993" s="9"/>
      <c r="G993" s="11"/>
      <c r="H993" s="11"/>
      <c r="I993" s="1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9"/>
      <c r="E994" s="9"/>
      <c r="F994" s="9"/>
      <c r="G994" s="11"/>
      <c r="H994" s="11"/>
      <c r="I994" s="11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9"/>
      <c r="E995" s="9"/>
      <c r="F995" s="9"/>
      <c r="G995" s="11"/>
      <c r="H995" s="11"/>
      <c r="I995" s="11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9"/>
      <c r="E996" s="9"/>
      <c r="F996" s="9"/>
      <c r="G996" s="11"/>
      <c r="H996" s="11"/>
      <c r="I996" s="11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9"/>
      <c r="E997" s="9"/>
      <c r="F997" s="9"/>
      <c r="G997" s="11"/>
      <c r="H997" s="11"/>
      <c r="I997" s="11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9"/>
      <c r="E998" s="9"/>
      <c r="F998" s="9"/>
      <c r="G998" s="11"/>
      <c r="H998" s="11"/>
      <c r="I998" s="1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9"/>
      <c r="E999" s="9"/>
      <c r="F999" s="9"/>
      <c r="G999" s="11"/>
      <c r="H999" s="11"/>
      <c r="I999" s="11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9"/>
      <c r="E1000" s="9"/>
      <c r="F1000" s="9"/>
      <c r="G1000" s="11"/>
      <c r="H1000" s="11"/>
      <c r="I1000" s="11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1:I1"/>
    <mergeCell ref="A2:I2"/>
    <mergeCell ref="A50:H50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Identificação-Jan</vt:lpstr>
      <vt:lpstr>Identificação-Fev</vt:lpstr>
      <vt:lpstr>Identificação-Mar</vt:lpstr>
      <vt:lpstr>Identificação-Abr</vt:lpstr>
      <vt:lpstr>Identificação-Mai</vt:lpstr>
      <vt:lpstr>Identificação-Jun</vt:lpstr>
      <vt:lpstr>Identificação-Jul</vt:lpstr>
      <vt:lpstr>Identificação-Ago</vt:lpstr>
      <vt:lpstr>Identificação-Set</vt:lpstr>
      <vt:lpstr>Identificação-Out</vt:lpstr>
      <vt:lpstr>Identificação - Nov</vt:lpstr>
      <vt:lpstr>Identificação - Dez</vt:lpstr>
      <vt:lpstr>Remuneração-Jan</vt:lpstr>
      <vt:lpstr>Remuneração-Fev</vt:lpstr>
      <vt:lpstr>Remuneração-Mar</vt:lpstr>
      <vt:lpstr>Remuneração-Abr</vt:lpstr>
      <vt:lpstr>Remuneração-Mai</vt:lpstr>
      <vt:lpstr>Remuneração-Jun</vt:lpstr>
      <vt:lpstr>Remuneração-Jul</vt:lpstr>
      <vt:lpstr>Remuneração-Ago</vt:lpstr>
      <vt:lpstr>Remuneração-Set</vt:lpstr>
      <vt:lpstr>Remuneração-Out</vt:lpstr>
      <vt:lpstr>Remuneração-Nov</vt:lpstr>
      <vt:lpstr>Remuneração-Dez</vt:lpstr>
      <vt:lpstr>Benefícios-Jan</vt:lpstr>
      <vt:lpstr>Benefícios-Fev</vt:lpstr>
      <vt:lpstr>Benefícios-Mar</vt:lpstr>
      <vt:lpstr>Benefícios-Abril</vt:lpstr>
      <vt:lpstr>Benefícios-Mai</vt:lpstr>
      <vt:lpstr>Beneficios-Jun</vt:lpstr>
      <vt:lpstr>Beneficios-Jul</vt:lpstr>
      <vt:lpstr>Benefícios-Ago</vt:lpstr>
      <vt:lpstr>Benefícios-Set</vt:lpstr>
      <vt:lpstr>Beneficios-Out</vt:lpstr>
      <vt:lpstr>Beneficios-Nov</vt:lpstr>
      <vt:lpstr>Benefícios-Dez</vt:lpstr>
      <vt:lpstr>Tipologias</vt:lpstr>
      <vt:lpstr>Distribuição - 2</vt:lpstr>
      <vt:lpstr>Escolaridade</vt:lpstr>
      <vt:lpstr>Composição</vt:lpstr>
      <vt:lpstr>Jovem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2022-05-09T19:24:15Z</dcterms:created>
  <dcterms:modified xsi:type="dcterms:W3CDTF">2023-01-04T13:19:05Z</dcterms:modified>
</cp:coreProperties>
</file>